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5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Item21" sheetId="21" state="visible" r:id="rId22"/>
    <sheet name="Item22" sheetId="22" state="visible" r:id="rId23"/>
    <sheet name="Item23" sheetId="23" state="visible" r:id="rId24"/>
    <sheet name="Item24" sheetId="24" state="visible" r:id="rId25"/>
    <sheet name="Item25" sheetId="25" state="visible" r:id="rId26"/>
    <sheet name="TOTAL" sheetId="26" state="visible" r:id="rId27"/>
    <sheet name="menores" sheetId="27" state="visible" r:id="rId28"/>
  </sheets>
  <definedNames>
    <definedName function="false" hidden="false" localSheetId="26" name="_xlnm.Print_Area" vbProcedure="false">menores!$A$1:$F$53</definedName>
    <definedName function="false" hidden="false" localSheetId="25" name="_xlnm.Print_Area" vbProcedure="false">TOTAL!$A$1:$G$35</definedName>
    <definedName function="false" hidden="false" localSheetId="25" name="_xlnm.Print_Area" vbProcedure="false">TOTAL!$B$1:$G$35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<sst xmlns="http://schemas.openxmlformats.org/spreadsheetml/2006/main" count="977" uniqueCount="114">
  <si>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</si>
  <si>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</si>
  <si>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</si>
  <si>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</si>
  <si>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</si>
  <si>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</si>
  <si>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</si>
  <si>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</si>
  <si>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</si>
  <si>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</si>
  <si>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ZONAS 01, 02, 03, 04, 05, 06, 07, 08, 09, 10, 11, 12, 13, 14, 15, 16, 17, 18 e 19 MUNICÍPIO SALVADOR</t>
  </si>
  <si>
    <t xml:space="preserve">primeiro turno</t>
  </si>
  <si>
    <t xml:space="preserve">G3 POLARIS SERVICOS EIRELI</t>
  </si>
  <si>
    <t xml:space="preserve">CINCO ESTRELAS TRANSPORTES E LOGISTICA LTDA</t>
  </si>
  <si>
    <t xml:space="preserve">LOGCON LTDA</t>
  </si>
  <si>
    <t xml:space="preserve">PETONY TRANSPORTES LTDA</t>
  </si>
  <si>
    <t xml:space="preserve">NACIONAL TRANSPORTES E LOGISTICA EIRELI</t>
  </si>
  <si>
    <t xml:space="preserve">RIBAL LOCADORA DE VEICULOS LTDA</t>
  </si>
  <si>
    <t xml:space="preserve">J J E SILVA EIRELI</t>
  </si>
  <si>
    <t xml:space="preserve">JCBD CONSTRUTORA EIRELI</t>
  </si>
  <si>
    <t xml:space="preserve">WLSP - LOGISTICA E CONSTRUCAO EIRELI 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</si>
  <si>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</si>
  <si>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</si>
  <si>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</si>
  <si>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</si>
  <si>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</si>
  <si>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</si>
  <si>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</si>
  <si>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</si>
  <si>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</si>
  <si>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</si>
  <si>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</si>
  <si>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</si>
  <si>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</si>
  <si>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</si>
  <si>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</si>
  <si>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</si>
  <si>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segundo turno (se houver)</t>
  </si>
  <si>
    <t xml:space="preserve">ITEM 2</t>
  </si>
  <si>
    <t xml:space="preserve">ZONAS 155 e 157 MUNICÍPIOS Serra Preta e Anguera</t>
  </si>
  <si>
    <t xml:space="preserve">VITOR ALVES CARDOSO NETO EIRELI</t>
  </si>
  <si>
    <t xml:space="preserve">ITEM 3</t>
  </si>
  <si>
    <t xml:space="preserve">ZONAS 154, 155, 156 e 157 MUNICÍPIO Feira de Santana</t>
  </si>
  <si>
    <t xml:space="preserve">ITEM 4</t>
  </si>
  <si>
    <t xml:space="preserve">ZONA 74 MUNICÍPIOS Irará, Água Fria, Santanópolis e Ouriçangas</t>
  </si>
  <si>
    <t xml:space="preserve">ITEM 5</t>
  </si>
  <si>
    <t xml:space="preserve">ZONA 123 MUNICÍPIOS Araci e Teofilândia</t>
  </si>
  <si>
    <t xml:space="preserve">ITEM 6</t>
  </si>
  <si>
    <t xml:space="preserve">ZONA 130 MUNICÍPIOS Coração de Maria, Pedrão e Teodoro Sampaio.</t>
  </si>
  <si>
    <t xml:space="preserve">ITEM 7</t>
  </si>
  <si>
    <t xml:space="preserve">ZONA 143 MUNICÍPIOS Santo Estevão, Antonio Cardoso e Ipecaetá.</t>
  </si>
  <si>
    <t xml:space="preserve">ITEM 8</t>
  </si>
  <si>
    <t xml:space="preserve">ZONA 150 MUNICÍPIOS Serrinha, Barrocas e Biritinga.</t>
  </si>
  <si>
    <t xml:space="preserve">ITEM 9</t>
  </si>
  <si>
    <t xml:space="preserve">ZONA 192 MUNICÍPIOS Conceição do Jacuípe e Amélia Rodrigues.</t>
  </si>
  <si>
    <t xml:space="preserve">ITEM 10</t>
  </si>
  <si>
    <t xml:space="preserve">ZONA 40 MUNICÍPIO Cândido Sales</t>
  </si>
  <si>
    <t xml:space="preserve">ALVES &amp; YOSHIY COMERCIAL E DISTRIBUIDORA LTDA</t>
  </si>
  <si>
    <t xml:space="preserve">LOKPLAN COMERCIO E SERVICOS EIRELI</t>
  </si>
  <si>
    <t xml:space="preserve">NACIONAL TRANSPORTES E ATACADO DE ALIMENTOS LTDA</t>
  </si>
  <si>
    <t xml:space="preserve">GVS CONSTRUTORA E INCORPORADORA EIRELI</t>
  </si>
  <si>
    <t xml:space="preserve">SUPER NOVA COMERCIO E SERVICOS EIRELI</t>
  </si>
  <si>
    <t xml:space="preserve">ITEM 11</t>
  </si>
  <si>
    <t xml:space="preserve">ZONAS 39, 40 e 41 MUNICÍPIO Vitória da Conquista</t>
  </si>
  <si>
    <t xml:space="preserve">ITEM 12</t>
  </si>
  <si>
    <t xml:space="preserve">ZONAS 27 e 28 MUNICÍPIOS Itabuna, Itapé e Jussari.</t>
  </si>
  <si>
    <t xml:space="preserve">primeiro turno </t>
  </si>
  <si>
    <t xml:space="preserve">RAFER TRANSPORTE RODOVIARIO DE CARGAS LTDA</t>
  </si>
  <si>
    <t xml:space="preserve">WLA TRANSPORTES RODOVIARIO DE CARGAS LTDA</t>
  </si>
  <si>
    <t xml:space="preserve">CONSTRUCOES E TRANSPORTES GS2 LTDA</t>
  </si>
  <si>
    <t xml:space="preserve">ITEM 13</t>
  </si>
  <si>
    <t xml:space="preserve">ZONAS 25 e 26 MUNICÍPIO Ilhéus</t>
  </si>
  <si>
    <t xml:space="preserve">ITEM 14</t>
  </si>
  <si>
    <t xml:space="preserve">ZONAS 170 e 171 MUNICÍPIO Camaçari</t>
  </si>
  <si>
    <t xml:space="preserve">HERA TRANSPORTES LTDA </t>
  </si>
  <si>
    <t xml:space="preserve">RAFER TRANSPORTE RODOVIARIO DE CARGAS LTDA </t>
  </si>
  <si>
    <t xml:space="preserve">ITEM 15</t>
  </si>
  <si>
    <t xml:space="preserve">ZONA 180 MUNICÍPIO Lauro de Freitas</t>
  </si>
  <si>
    <t xml:space="preserve">ITEM 16</t>
  </si>
  <si>
    <t xml:space="preserve">ZONA 33 MUNICÍPIO Simões Filho</t>
  </si>
  <si>
    <t xml:space="preserve">ITEM 17</t>
  </si>
  <si>
    <t xml:space="preserve">ZONA 127 MUNICÍPIO Candeias</t>
  </si>
  <si>
    <t xml:space="preserve">ITEM 18</t>
  </si>
  <si>
    <t xml:space="preserve">ZONA 128 MUNICÍPIOS São Sebastião do Passé e Terra Nova</t>
  </si>
  <si>
    <t xml:space="preserve">ITEM 19</t>
  </si>
  <si>
    <t xml:space="preserve">ZONA 162 MUNICÍPIOS São Francisco do Conde e Madre de Deus</t>
  </si>
  <si>
    <t xml:space="preserve">ITEM 20</t>
  </si>
  <si>
    <t xml:space="preserve">ZONA 186 MUNICÍPIO Dias D’Ávila</t>
  </si>
  <si>
    <t xml:space="preserve">ITEM 21</t>
  </si>
  <si>
    <t xml:space="preserve">ZONA 185 MUNICÍPIOS Mata de São João e Itanagra</t>
  </si>
  <si>
    <t xml:space="preserve">LASER BRASIL LOGISTICA E TRANSPORTES LTDA</t>
  </si>
  <si>
    <t xml:space="preserve">ITEM 22</t>
  </si>
  <si>
    <t xml:space="preserve">ZONA 200 MUNICÍPIOS Pojuca e Araçás</t>
  </si>
  <si>
    <t xml:space="preserve">RESULTADO DA ESTIMATIVA</t>
  </si>
  <si>
    <t xml:space="preserve">Lote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</si>
  <si>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</si>
  <si>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</si>
  <si>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</si>
  <si>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</si>
  <si>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</si>
  <si>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 do item</t>
  </si>
  <si>
    <t xml:space="preserve">n/a</t>
  </si>
  <si>
    <t xml:space="preserve">item 01</t>
  </si>
  <si>
    <t xml:space="preserve">Lote 1</t>
  </si>
  <si>
    <t xml:space="preserve">Lote 2</t>
  </si>
  <si>
    <t xml:space="preserve">Item 12</t>
  </si>
  <si>
    <t xml:space="preserve">Item 13</t>
  </si>
  <si>
    <t xml:space="preserve">Lote 3</t>
  </si>
  <si>
    <t xml:space="preserve">Lote 4</t>
  </si>
  <si>
    <t xml:space="preserve">VALOR TOTAL ESTIMADO</t>
  </si>
  <si>
    <t xml:space="preserve">MENORES PREÇOS OFERTADOS</t>
  </si>
  <si>
    <t xml:space="preserve">Valor Total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</si>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</sst>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&quot;R$ &quot;* #,##0.00_-;&quot;-R$ &quot;* #,##0.00_-;_-&quot;R$ &quot;* \-??_-;_-@_-"/>
    <numFmt numFmtId="169" formatCode="&quot;R$ &quot;#,##0.00"/>
  </numFmts>
  <fonts count="2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b val="true"/>
      <sz val="18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6"/>
      <name val="Calibri"/>
      <family val="2"/>
      <charset val="1"/>
    </font>
    <font>
      <b val="true"/>
      <sz val="13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48A54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rgb="FF948A54"/>
        <bgColor rgb="FF808080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hair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1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9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20" fillId="9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20" fillId="11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11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11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11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20" fillId="11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3" fillId="10" borderId="5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48A54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4" activeCellId="0" sqref="G14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1</v>
      </c>
      <c r="E3" s="11" t="n">
        <f aca="false">IF(C20&lt;=25%,D20,MIN(E20:F20))</f>
        <v>444851.43</v>
      </c>
      <c r="F3" s="11" t="n">
        <f aca="false">MIN(H3:H17)</f>
        <v>418729.89842047</v>
      </c>
      <c r="G3" s="12" t="s">
        <v>12</v>
      </c>
      <c r="H3" s="13" t="n">
        <v>418729.89842047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420836.8955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422943.7135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423997.1225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426103.9405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426103.9405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447698.825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474508.55808405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542740.013235455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40845.2059920905</v>
      </c>
      <c r="B20" s="25" t="n">
        <f aca="false">COUNT(H3:H17)</f>
        <v>9</v>
      </c>
      <c r="C20" s="26" t="n">
        <f aca="false">IF(B20&lt;2,"N/A",(A20/D20))</f>
        <v>0.0918176344675131</v>
      </c>
      <c r="D20" s="27" t="n">
        <f aca="false">ROUND(AVERAGE(H3:H17),2)</f>
        <v>444851.43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426103.94</v>
      </c>
      <c r="G20" s="29" t="str">
        <f aca="false">INDEX(G3:G17,MATCH(H20,H3:H17,0))</f>
        <v>G3 POLARIS SERVICOS EIRELI</v>
      </c>
      <c r="H20" s="30" t="n">
        <f aca="false">MIN(H3:H17)</f>
        <v>418729.89842047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444851.43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444851.43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52</v>
      </c>
      <c r="C3" s="9" t="s">
        <v>11</v>
      </c>
      <c r="D3" s="10" t="n">
        <v>1</v>
      </c>
      <c r="E3" s="11" t="n">
        <f aca="false">IF(C20&lt;=25%,D20,MIN(E20:F20))</f>
        <v>93672.16</v>
      </c>
      <c r="F3" s="11" t="n">
        <f aca="false">MIN(H3:H17)</f>
        <v>85198.44</v>
      </c>
      <c r="G3" s="12" t="s">
        <v>12</v>
      </c>
      <c r="H3" s="13" t="n">
        <v>86392.27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85198.44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100827.2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87911.77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99307.63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105277.06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92253.09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20</v>
      </c>
      <c r="H10" s="13" t="n">
        <v>99055.52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86826.44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7528.84330763992</v>
      </c>
      <c r="B20" s="25" t="n">
        <f aca="false">COUNT(H3:H17)</f>
        <v>9</v>
      </c>
      <c r="C20" s="26" t="n">
        <f aca="false">IF(B20&lt;2,"N/A",(A20/D20))</f>
        <v>0.0803743962735558</v>
      </c>
      <c r="D20" s="27" t="n">
        <f aca="false">ROUND(AVERAGE(H3:H17),2)</f>
        <v>93672.16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92253.09</v>
      </c>
      <c r="G20" s="29" t="str">
        <f aca="false">INDEX(G3:G17,MATCH(H20,H3:H17,0))</f>
        <v>CINCO ESTRELAS TRANSPORTES E LOGISTICA LTDA</v>
      </c>
      <c r="H20" s="30" t="n">
        <f aca="false">MIN(H3:H17)</f>
        <v>85198.44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93672.16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93672.16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54</v>
      </c>
      <c r="C3" s="9" t="s">
        <v>11</v>
      </c>
      <c r="D3" s="10" t="n">
        <v>1</v>
      </c>
      <c r="E3" s="11" t="n">
        <f aca="false">IF(C20&lt;=25%,D20,MIN(E20:F20))</f>
        <v>27550.64</v>
      </c>
      <c r="F3" s="11" t="n">
        <f aca="false">MIN(H3:H17)</f>
        <v>25058.37</v>
      </c>
      <c r="G3" s="12" t="s">
        <v>12</v>
      </c>
      <c r="H3" s="13" t="n">
        <v>25409.49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25058.37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29655.06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25856.4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29208.13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30963.84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27133.26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20</v>
      </c>
      <c r="H10" s="13" t="n">
        <v>29133.98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25537.19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2214.36575715887</v>
      </c>
      <c r="B20" s="25" t="n">
        <f aca="false">COUNT(H3:H17)</f>
        <v>9</v>
      </c>
      <c r="C20" s="26" t="n">
        <f aca="false">IF(B20&lt;2,"N/A",(A20/D20))</f>
        <v>0.0803743853920951</v>
      </c>
      <c r="D20" s="27" t="n">
        <f aca="false">ROUND(AVERAGE(H3:H17),2)</f>
        <v>27550.64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27133.26</v>
      </c>
      <c r="G20" s="29" t="str">
        <f aca="false">INDEX(G3:G17,MATCH(H20,H3:H17,0))</f>
        <v>CINCO ESTRELAS TRANSPORTES E LOGISTICA LTDA</v>
      </c>
      <c r="H20" s="30" t="n">
        <f aca="false">MIN(H3:H17)</f>
        <v>25058.37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27550.64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27550.64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56</v>
      </c>
      <c r="C3" s="9" t="s">
        <v>11</v>
      </c>
      <c r="D3" s="10" t="n">
        <v>1</v>
      </c>
      <c r="E3" s="11" t="n">
        <f aca="false">IF(C20&lt;=25%,D20,MIN(E20:F20))</f>
        <v>38373.15</v>
      </c>
      <c r="F3" s="11" t="n">
        <f aca="false">MIN(H3:H17)</f>
        <v>35491.35</v>
      </c>
      <c r="G3" s="12" t="s">
        <v>57</v>
      </c>
      <c r="H3" s="13" t="n">
        <v>35705.58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37776.51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58</v>
      </c>
      <c r="H5" s="13" t="n">
        <v>40990.01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</v>
      </c>
      <c r="H6" s="13" t="n">
        <v>35705.58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37847.77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59</v>
      </c>
      <c r="H8" s="13" t="n">
        <v>35705.58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60</v>
      </c>
      <c r="H9" s="13" t="n">
        <v>42718.01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61</v>
      </c>
      <c r="H10" s="13" t="n">
        <v>43417.99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35491.35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3191.01745320752</v>
      </c>
      <c r="B20" s="25" t="n">
        <f aca="false">COUNT(H3:H17)</f>
        <v>9</v>
      </c>
      <c r="C20" s="26" t="n">
        <f aca="false">IF(B20&lt;2,"N/A",(A20/D20))</f>
        <v>0.0831575581678209</v>
      </c>
      <c r="D20" s="27" t="n">
        <f aca="false">ROUND(AVERAGE(H3:H17),2)</f>
        <v>38373.15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37776.51</v>
      </c>
      <c r="G20" s="29" t="str">
        <f aca="false">INDEX(G3:G17,MATCH(H20,H3:H17,0))</f>
        <v>VITOR ALVES CARDOSO NETO EIRELI</v>
      </c>
      <c r="H20" s="30" t="n">
        <f aca="false">MIN(H3:H17)</f>
        <v>35491.35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38373.15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38373.15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63</v>
      </c>
      <c r="C3" s="9" t="s">
        <v>11</v>
      </c>
      <c r="D3" s="10" t="n">
        <v>1</v>
      </c>
      <c r="E3" s="11" t="n">
        <f aca="false">IF(C20&lt;=25%,D20,MIN(E20:F20))</f>
        <v>103607.51</v>
      </c>
      <c r="F3" s="11" t="n">
        <f aca="false">MIN(H3:H17)</f>
        <v>95826.64</v>
      </c>
      <c r="G3" s="12" t="s">
        <v>57</v>
      </c>
      <c r="H3" s="13" t="n">
        <v>96405.07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101996.56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58</v>
      </c>
      <c r="H5" s="13" t="n">
        <v>110673.02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</v>
      </c>
      <c r="H6" s="13" t="n">
        <v>96405.06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102188.99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59</v>
      </c>
      <c r="H8" s="13" t="n">
        <v>96405.07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60</v>
      </c>
      <c r="H9" s="13" t="n">
        <v>115338.64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61</v>
      </c>
      <c r="H10" s="13" t="n">
        <v>117228.56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95826.64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8615.74657602981</v>
      </c>
      <c r="B20" s="25" t="n">
        <f aca="false">COUNT(H3:H17)</f>
        <v>9</v>
      </c>
      <c r="C20" s="26" t="n">
        <f aca="false">IF(B20&lt;2,"N/A",(A20/D20))</f>
        <v>0.0831575488690908</v>
      </c>
      <c r="D20" s="27" t="n">
        <f aca="false">ROUND(AVERAGE(H3:H17),2)</f>
        <v>103607.51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101996.56</v>
      </c>
      <c r="G20" s="29" t="str">
        <f aca="false">INDEX(G3:G17,MATCH(H20,H3:H17,0))</f>
        <v>VITOR ALVES CARDOSO NETO EIRELI</v>
      </c>
      <c r="H20" s="30" t="n">
        <f aca="false">MIN(H3:H17)</f>
        <v>95826.64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103607.51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103607.51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63</v>
      </c>
      <c r="C3" s="9" t="s">
        <v>37</v>
      </c>
      <c r="D3" s="10" t="n">
        <v>1</v>
      </c>
      <c r="E3" s="11" t="n">
        <f aca="false">IF(C20&lt;=25%,D20,MIN(E20:F20))</f>
        <v>103607.51</v>
      </c>
      <c r="F3" s="11" t="n">
        <f aca="false">MIN(H3:H17)</f>
        <v>95826.64</v>
      </c>
      <c r="G3" s="12" t="s">
        <v>57</v>
      </c>
      <c r="H3" s="13" t="n">
        <v>96405.07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101996.56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58</v>
      </c>
      <c r="H5" s="13" t="n">
        <v>110673.02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</v>
      </c>
      <c r="H6" s="13" t="n">
        <v>96405.06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102188.99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59</v>
      </c>
      <c r="H8" s="13" t="n">
        <v>96405.07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60</v>
      </c>
      <c r="H9" s="13" t="n">
        <v>115338.64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61</v>
      </c>
      <c r="H10" s="13" t="n">
        <v>117228.56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95826.64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8615.74657602981</v>
      </c>
      <c r="B20" s="25" t="n">
        <f aca="false">COUNT(H3:H17)</f>
        <v>9</v>
      </c>
      <c r="C20" s="26" t="n">
        <f aca="false">IF(B20&lt;2,"N/A",(A20/D20))</f>
        <v>0.0831575488690908</v>
      </c>
      <c r="D20" s="27" t="n">
        <f aca="false">ROUND(AVERAGE(H3:H17),2)</f>
        <v>103607.51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101996.56</v>
      </c>
      <c r="G20" s="29" t="str">
        <f aca="false">INDEX(G3:G17,MATCH(H20,H3:H17,0))</f>
        <v>VITOR ALVES CARDOSO NETO EIRELI</v>
      </c>
      <c r="H20" s="30" t="n">
        <f aca="false">MIN(H3:H17)</f>
        <v>95826.64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103607.51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103607.51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65</v>
      </c>
      <c r="C3" s="9" t="s">
        <v>66</v>
      </c>
      <c r="D3" s="10" t="n">
        <v>1</v>
      </c>
      <c r="E3" s="11" t="n">
        <f aca="false">IF(C20&lt;=25%,D20,MIN(E20:F20))</f>
        <v>92360.02</v>
      </c>
      <c r="F3" s="11" t="n">
        <f aca="false">MIN(H3:H17)</f>
        <v>73453.52</v>
      </c>
      <c r="G3" s="12" t="s">
        <v>40</v>
      </c>
      <c r="H3" s="13" t="n">
        <v>73453.52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59</v>
      </c>
      <c r="H4" s="13" t="n">
        <v>84550.82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57</v>
      </c>
      <c r="H5" s="13" t="n">
        <v>73453.52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13</v>
      </c>
      <c r="H6" s="13" t="n">
        <v>97761.88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58</v>
      </c>
      <c r="H7" s="13" t="n">
        <v>98818.77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60</v>
      </c>
      <c r="H8" s="13" t="n">
        <v>97761.88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67</v>
      </c>
      <c r="H9" s="13" t="n">
        <v>100404.09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68</v>
      </c>
      <c r="H10" s="13" t="n">
        <v>101989.42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69</v>
      </c>
      <c r="H11" s="13" t="n">
        <v>103046.31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11977.061013196</v>
      </c>
      <c r="B20" s="25" t="n">
        <f aca="false">COUNT(H3:H17)</f>
        <v>9</v>
      </c>
      <c r="C20" s="26" t="n">
        <f aca="false">IF(B20&lt;2,"N/A",(A20/D20))</f>
        <v>0.129677982022915</v>
      </c>
      <c r="D20" s="27" t="n">
        <f aca="false">ROUND(AVERAGE(H3:H17),2)</f>
        <v>92360.02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97761.88</v>
      </c>
      <c r="G20" s="29" t="str">
        <f aca="false">INDEX(G3:G17,MATCH(H20,H3:H17,0))</f>
        <v>VITOR ALVES CARDOSO NETO EIRELI</v>
      </c>
      <c r="H20" s="30" t="n">
        <f aca="false">MIN(H3:H17)</f>
        <v>73453.52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92360.02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92360.02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71</v>
      </c>
      <c r="C3" s="9" t="s">
        <v>66</v>
      </c>
      <c r="D3" s="10" t="n">
        <v>1</v>
      </c>
      <c r="E3" s="11" t="n">
        <f aca="false">IF(C20&lt;=25%,D20,MIN(E20:F20))</f>
        <v>89174.63</v>
      </c>
      <c r="F3" s="11" t="n">
        <f aca="false">MIN(H3:H17)</f>
        <v>62884.67</v>
      </c>
      <c r="G3" s="12" t="s">
        <v>40</v>
      </c>
      <c r="H3" s="13" t="n">
        <v>62884.67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59</v>
      </c>
      <c r="H4" s="13" t="n">
        <v>99267.94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13</v>
      </c>
      <c r="H5" s="13" t="n">
        <v>94009.94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63413.11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58</v>
      </c>
      <c r="H7" s="13" t="n">
        <v>89835.24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60</v>
      </c>
      <c r="H8" s="13" t="n">
        <v>95119.14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67</v>
      </c>
      <c r="H9" s="13" t="n">
        <v>100404.09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68</v>
      </c>
      <c r="H10" s="13" t="n">
        <v>100404.09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12</v>
      </c>
      <c r="H11" s="13" t="n">
        <v>97233.43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15136.8443086711</v>
      </c>
      <c r="B20" s="25" t="n">
        <f aca="false">COUNT(H3:H17)</f>
        <v>9</v>
      </c>
      <c r="C20" s="26" t="n">
        <f aca="false">IF(B20&lt;2,"N/A",(A20/D20))</f>
        <v>0.169743842039727</v>
      </c>
      <c r="D20" s="27" t="n">
        <f aca="false">ROUND(AVERAGE(H3:H17),2)</f>
        <v>89174.63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95119.14</v>
      </c>
      <c r="G20" s="29" t="str">
        <f aca="false">INDEX(G3:G17,MATCH(H20,H3:H17,0))</f>
        <v>VITOR ALVES CARDOSO NETO EIRELI</v>
      </c>
      <c r="H20" s="30" t="n">
        <f aca="false">MIN(H3:H17)</f>
        <v>62884.67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89174.63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89174.63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73</v>
      </c>
      <c r="C3" s="9" t="s">
        <v>66</v>
      </c>
      <c r="D3" s="10" t="n">
        <v>1</v>
      </c>
      <c r="E3" s="11" t="n">
        <f aca="false">IF(C20&lt;=25%,D20,MIN(E20:F20))</f>
        <v>23971.05</v>
      </c>
      <c r="F3" s="11" t="n">
        <f aca="false">MIN(H3:H17)</f>
        <v>22173.61</v>
      </c>
      <c r="G3" s="12" t="s">
        <v>12</v>
      </c>
      <c r="H3" s="13" t="n">
        <v>22173.61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22433.71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v>23849.96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</v>
      </c>
      <c r="H6" s="13" t="n">
        <v>26400.31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22628.79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61</v>
      </c>
      <c r="H8" s="13" t="n">
        <v>24579.54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24514.45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40</v>
      </c>
      <c r="H10" s="13" t="n">
        <v>22693.81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75</v>
      </c>
      <c r="H11" s="13" t="n">
        <v>26465.27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1651.88728196721</v>
      </c>
      <c r="B20" s="25" t="n">
        <f aca="false">COUNT(H3:H17)</f>
        <v>9</v>
      </c>
      <c r="C20" s="26" t="n">
        <f aca="false">IF(B20&lt;2,"N/A",(A20/D20))</f>
        <v>0.0689117615610165</v>
      </c>
      <c r="D20" s="27" t="n">
        <f aca="false">ROUND(AVERAGE(H3:H17),2)</f>
        <v>23971.05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23849.96</v>
      </c>
      <c r="G20" s="29" t="str">
        <f aca="false">INDEX(G3:G17,MATCH(H20,H3:H17,0))</f>
        <v>G3 POLARIS SERVICOS EIRELI</v>
      </c>
      <c r="H20" s="30" t="n">
        <f aca="false">MIN(H3:H17)</f>
        <v>22173.61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23971.05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23971.05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77</v>
      </c>
      <c r="C3" s="9" t="s">
        <v>66</v>
      </c>
      <c r="D3" s="10" t="n">
        <v>1</v>
      </c>
      <c r="E3" s="11" t="n">
        <f aca="false">IF(C20&lt;=25%,D20,MIN(E20:F20))</f>
        <v>28765.26</v>
      </c>
      <c r="F3" s="11" t="n">
        <f aca="false">MIN(H3:H17)</f>
        <v>26608.33</v>
      </c>
      <c r="G3" s="12" t="s">
        <v>12</v>
      </c>
      <c r="H3" s="13" t="n">
        <v>26608.33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26920.45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v>28619.95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</v>
      </c>
      <c r="H6" s="13" t="n">
        <v>31680.38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27154.54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61</v>
      </c>
      <c r="H8" s="13" t="n">
        <v>29495.45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29417.34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40</v>
      </c>
      <c r="H10" s="13" t="n">
        <v>27232.57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75</v>
      </c>
      <c r="H11" s="13" t="n">
        <v>31758.32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1982.26707497025</v>
      </c>
      <c r="B20" s="25" t="n">
        <f aca="false">COUNT(H3:H17)</f>
        <v>9</v>
      </c>
      <c r="C20" s="26" t="n">
        <f aca="false">IF(B20&lt;2,"N/A",(A20/D20))</f>
        <v>0.0689118427912784</v>
      </c>
      <c r="D20" s="27" t="n">
        <f aca="false">ROUND(AVERAGE(H3:H17),2)</f>
        <v>28765.26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28619.95</v>
      </c>
      <c r="G20" s="29" t="str">
        <f aca="false">INDEX(G3:G17,MATCH(H20,H3:H17,0))</f>
        <v>G3 POLARIS SERVICOS EIRELI</v>
      </c>
      <c r="H20" s="30" t="n">
        <f aca="false">MIN(H3:H17)</f>
        <v>26608.33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28765.26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28765.26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79</v>
      </c>
      <c r="C3" s="9" t="s">
        <v>66</v>
      </c>
      <c r="D3" s="10" t="n">
        <v>1</v>
      </c>
      <c r="E3" s="11" t="n">
        <f aca="false">IF(C20&lt;=25%,D20,MIN(E20:F20))</f>
        <v>11985.52</v>
      </c>
      <c r="F3" s="11" t="n">
        <f aca="false">MIN(H3:H17)</f>
        <v>11086.8</v>
      </c>
      <c r="G3" s="12" t="s">
        <v>12</v>
      </c>
      <c r="H3" s="13" t="n">
        <v>11086.8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11216.85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v>11924.98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</v>
      </c>
      <c r="H6" s="13" t="n">
        <v>13200.16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11314.39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61</v>
      </c>
      <c r="H8" s="13" t="n">
        <v>12289.77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12257.23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40</v>
      </c>
      <c r="H10" s="13" t="n">
        <v>11346.91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75</v>
      </c>
      <c r="H11" s="13" t="n">
        <v>13232.63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825.945108347266</v>
      </c>
      <c r="B20" s="25" t="n">
        <f aca="false">COUNT(H3:H17)</f>
        <v>9</v>
      </c>
      <c r="C20" s="26" t="n">
        <f aca="false">IF(B20&lt;2,"N/A",(A20/D20))</f>
        <v>0.0689119127369748</v>
      </c>
      <c r="D20" s="27" t="n">
        <f aca="false">ROUND(AVERAGE(H3:H17),2)</f>
        <v>11985.52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11924.98</v>
      </c>
      <c r="G20" s="29" t="str">
        <f aca="false">INDEX(G3:G17,MATCH(H20,H3:H17,0))</f>
        <v>G3 POLARIS SERVICOS EIRELI</v>
      </c>
      <c r="H20" s="30" t="n">
        <f aca="false">MIN(H3:H17)</f>
        <v>11086.8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11985.52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11985.52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37</v>
      </c>
      <c r="D3" s="10" t="n">
        <v>1</v>
      </c>
      <c r="E3" s="11" t="n">
        <f aca="false">IF(C20&lt;=25%,D20,MIN(E20:F20))</f>
        <v>444851.43</v>
      </c>
      <c r="F3" s="11" t="n">
        <f aca="false">MIN(H3:H17)</f>
        <v>418729.89842047</v>
      </c>
      <c r="G3" s="12" t="s">
        <v>12</v>
      </c>
      <c r="H3" s="13" t="n">
        <v>418729.89842047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420836.8955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422943.7135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423997.1225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426103.9405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426103.9405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447698.825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474508.55808405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542740.013235455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40845.2059920905</v>
      </c>
      <c r="B20" s="25" t="n">
        <f aca="false">COUNT(H3:H17)</f>
        <v>9</v>
      </c>
      <c r="C20" s="26" t="n">
        <f aca="false">IF(B20&lt;2,"N/A",(A20/D20))</f>
        <v>0.0918176344675131</v>
      </c>
      <c r="D20" s="27" t="n">
        <f aca="false">ROUND(AVERAGE(H3:H17),2)</f>
        <v>444851.43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426103.94</v>
      </c>
      <c r="G20" s="29" t="str">
        <f aca="false">INDEX(G3:G17,MATCH(H20,H3:H17,0))</f>
        <v>G3 POLARIS SERVICOS EIRELI</v>
      </c>
      <c r="H20" s="30" t="n">
        <f aca="false">MIN(H3:H17)</f>
        <v>418729.89842047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444851.43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444851.43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80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81</v>
      </c>
      <c r="C3" s="9" t="s">
        <v>66</v>
      </c>
      <c r="D3" s="10" t="n">
        <v>1</v>
      </c>
      <c r="E3" s="11" t="n">
        <f aca="false">IF(C20&lt;=25%,D20,MIN(E20:F20))</f>
        <v>23971.05</v>
      </c>
      <c r="F3" s="11" t="n">
        <f aca="false">MIN(H3:H17)</f>
        <v>22173.61</v>
      </c>
      <c r="G3" s="12" t="s">
        <v>12</v>
      </c>
      <c r="H3" s="13" t="n">
        <v>22173.61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22433.71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v>23849.96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</v>
      </c>
      <c r="H6" s="13" t="n">
        <v>26400.31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22628.79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61</v>
      </c>
      <c r="H8" s="13" t="n">
        <v>24579.54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24514.45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40</v>
      </c>
      <c r="H10" s="13" t="n">
        <v>22693.81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75</v>
      </c>
      <c r="H11" s="13" t="n">
        <v>26465.27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1651.88728196721</v>
      </c>
      <c r="B20" s="25" t="n">
        <f aca="false">COUNT(H3:H17)</f>
        <v>9</v>
      </c>
      <c r="C20" s="26" t="n">
        <f aca="false">IF(B20&lt;2,"N/A",(A20/D20))</f>
        <v>0.0689117615610165</v>
      </c>
      <c r="D20" s="27" t="n">
        <f aca="false">ROUND(AVERAGE(H3:H17),2)</f>
        <v>23971.05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23849.96</v>
      </c>
      <c r="G20" s="29" t="str">
        <f aca="false">INDEX(G3:G17,MATCH(H20,H3:H17,0))</f>
        <v>G3 POLARIS SERVICOS EIRELI</v>
      </c>
      <c r="H20" s="30" t="n">
        <f aca="false">MIN(H3:H17)</f>
        <v>22173.61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23971.05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23971.05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82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83</v>
      </c>
      <c r="C3" s="9" t="s">
        <v>66</v>
      </c>
      <c r="D3" s="10" t="n">
        <v>1</v>
      </c>
      <c r="E3" s="11" t="n">
        <f aca="false">IF(C20&lt;=25%,D20,MIN(E20:F20))</f>
        <v>31162.37</v>
      </c>
      <c r="F3" s="11" t="n">
        <f aca="false">MIN(H3:H17)</f>
        <v>28825.69</v>
      </c>
      <c r="G3" s="12" t="s">
        <v>12</v>
      </c>
      <c r="H3" s="13" t="n">
        <v>28825.69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29163.82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v>31004.95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</v>
      </c>
      <c r="H6" s="13" t="n">
        <v>34320.41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29417.42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61</v>
      </c>
      <c r="H8" s="13" t="n">
        <v>31953.41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31868.79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40</v>
      </c>
      <c r="H10" s="13" t="n">
        <v>29501.95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75</v>
      </c>
      <c r="H11" s="13" t="n">
        <v>34404.85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2147.45687820566</v>
      </c>
      <c r="B20" s="25" t="n">
        <f aca="false">COUNT(H3:H17)</f>
        <v>9</v>
      </c>
      <c r="C20" s="26" t="n">
        <f aca="false">IF(B20&lt;2,"N/A",(A20/D20))</f>
        <v>0.0689118599838734</v>
      </c>
      <c r="D20" s="27" t="n">
        <f aca="false">ROUND(AVERAGE(H3:H17),2)</f>
        <v>31162.37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31004.95</v>
      </c>
      <c r="G20" s="29" t="str">
        <f aca="false">INDEX(G3:G17,MATCH(H20,H3:H17,0))</f>
        <v>G3 POLARIS SERVICOS EIRELI</v>
      </c>
      <c r="H20" s="30" t="n">
        <f aca="false">MIN(H3:H17)</f>
        <v>28825.69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31162.37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31162.37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84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85</v>
      </c>
      <c r="C3" s="9" t="s">
        <v>66</v>
      </c>
      <c r="D3" s="10" t="n">
        <v>1</v>
      </c>
      <c r="E3" s="11" t="n">
        <f aca="false">IF(C20&lt;=25%,D20,MIN(E20:F20))</f>
        <v>43147.89</v>
      </c>
      <c r="F3" s="11" t="n">
        <f aca="false">MIN(H3:H17)</f>
        <v>39912.5</v>
      </c>
      <c r="G3" s="12" t="s">
        <v>12</v>
      </c>
      <c r="H3" s="13" t="n">
        <v>39912.5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40380.68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v>42929.93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</v>
      </c>
      <c r="H6" s="13" t="n">
        <v>47520.57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40731.82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61</v>
      </c>
      <c r="H8" s="13" t="n">
        <v>44243.18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44126.02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40</v>
      </c>
      <c r="H10" s="13" t="n">
        <v>40848.86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75</v>
      </c>
      <c r="H11" s="13" t="n">
        <v>47637.48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2973.39844737886</v>
      </c>
      <c r="B20" s="25" t="n">
        <f aca="false">COUNT(H3:H17)</f>
        <v>9</v>
      </c>
      <c r="C20" s="26" t="n">
        <f aca="false">IF(B20&lt;2,"N/A",(A20/D20))</f>
        <v>0.0689117926132392</v>
      </c>
      <c r="D20" s="27" t="n">
        <f aca="false">ROUND(AVERAGE(H3:H17),2)</f>
        <v>43147.89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42929.93</v>
      </c>
      <c r="G20" s="29" t="str">
        <f aca="false">INDEX(G3:G17,MATCH(H20,H3:H17,0))</f>
        <v>G3 POLARIS SERVICOS EIRELI</v>
      </c>
      <c r="H20" s="30" t="n">
        <f aca="false">MIN(H3:H17)</f>
        <v>39912.5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43147.89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43147.89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86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87</v>
      </c>
      <c r="C3" s="9" t="s">
        <v>66</v>
      </c>
      <c r="D3" s="10" t="n">
        <v>1</v>
      </c>
      <c r="E3" s="11" t="n">
        <f aca="false">IF(C20&lt;=25%,D20,MIN(E20:F20))</f>
        <v>31162.37</v>
      </c>
      <c r="F3" s="11" t="n">
        <f aca="false">MIN(H3:H17)</f>
        <v>28825.69</v>
      </c>
      <c r="G3" s="12" t="s">
        <v>12</v>
      </c>
      <c r="H3" s="13" t="n">
        <v>28825.69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29163.82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v>31004.95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14</v>
      </c>
      <c r="H6" s="13" t="n">
        <v>34320.41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29417.42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61</v>
      </c>
      <c r="H8" s="13" t="n">
        <v>31953.41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31868.79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40</v>
      </c>
      <c r="H10" s="13" t="n">
        <v>29501.95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75</v>
      </c>
      <c r="H11" s="13" t="n">
        <v>34404.85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2147.45687820566</v>
      </c>
      <c r="B20" s="25" t="n">
        <f aca="false">COUNT(H3:H17)</f>
        <v>9</v>
      </c>
      <c r="C20" s="26" t="n">
        <f aca="false">IF(B20&lt;2,"N/A",(A20/D20))</f>
        <v>0.0689118599838734</v>
      </c>
      <c r="D20" s="27" t="n">
        <f aca="false">ROUND(AVERAGE(H3:H17),2)</f>
        <v>31162.37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31004.95</v>
      </c>
      <c r="G20" s="29" t="str">
        <f aca="false">INDEX(G3:G17,MATCH(H20,H3:H17,0))</f>
        <v>G3 POLARIS SERVICOS EIRELI</v>
      </c>
      <c r="H20" s="30" t="n">
        <f aca="false">MIN(H3:H17)</f>
        <v>28825.69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31162.37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31162.37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89</v>
      </c>
      <c r="C3" s="9" t="s">
        <v>66</v>
      </c>
      <c r="D3" s="10" t="n">
        <v>1</v>
      </c>
      <c r="E3" s="11" t="n">
        <f aca="false">IF(C20&lt;=25%,D20,MIN(E20:F20))</f>
        <v>23655.37</v>
      </c>
      <c r="F3" s="11" t="n">
        <f aca="false">MIN(H3:H17)</f>
        <v>15424.79</v>
      </c>
      <c r="G3" s="12" t="s">
        <v>12</v>
      </c>
      <c r="H3" s="13" t="n">
        <v>15424.79</v>
      </c>
      <c r="I3" s="14" t="n">
        <f aca="false">IF(H3="","",(IF($C$20&lt;25%,"N/A",IF(H3&lt;=($D$20+$A$20),H3,"Descartado"))))</f>
        <v>15424.79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15</v>
      </c>
      <c r="H4" s="13" t="n">
        <v>15428.3</v>
      </c>
      <c r="I4" s="14" t="n">
        <f aca="false">IF(H4="","",(IF($C$20&lt;25%,"N/A",IF(H4&lt;=($D$20+$A$20),H4,"Descartado"))))</f>
        <v>15428.3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v>15427.55</v>
      </c>
      <c r="I5" s="14" t="n">
        <f aca="false">IF(H5="","",(IF($C$20&lt;25%,"N/A",IF(H5&lt;=($D$20+$A$20),H5,"Descartado"))))</f>
        <v>15427.55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13</v>
      </c>
      <c r="H6" s="13" t="n">
        <v>30849.84</v>
      </c>
      <c r="I6" s="14" t="n">
        <f aca="false">IF(H6="","",(IF($C$20&lt;25%,"N/A",IF(H6&lt;=($D$20+$A$20),H6,"Descartado"))))</f>
        <v>30849.84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90</v>
      </c>
      <c r="H7" s="13" t="n">
        <v>29721.19</v>
      </c>
      <c r="I7" s="14" t="n">
        <f aca="false">IF(H7="","",(IF($C$20&lt;25%,"N/A",IF(H7&lt;=($D$20+$A$20),H7,"Descartado"))))</f>
        <v>29721.19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14</v>
      </c>
      <c r="H8" s="13" t="n">
        <v>35364.44</v>
      </c>
      <c r="I8" s="14" t="n">
        <f aca="false">IF(H8="","",(IF($C$20&lt;25%,"N/A",IF(H8&lt;=($D$20+$A$20),H8,"Descartado"))))</f>
        <v>35364.44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30097.02</v>
      </c>
      <c r="I9" s="14" t="n">
        <f aca="false">IF(H9="","",(IF($C$20&lt;25%,"N/A",IF(H9&lt;=($D$20+$A$20),H9,"Descartado"))))</f>
        <v>30097.02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40</v>
      </c>
      <c r="H10" s="13" t="n">
        <v>16929.79</v>
      </c>
      <c r="I10" s="14" t="n">
        <f aca="false">IF(H10="","",(IF($C$20&lt;25%,"N/A",IF(H10&lt;=($D$20+$A$20),H10,"Descartado"))))</f>
        <v>16929.79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61</v>
      </c>
      <c r="H11" s="13" t="n">
        <v>43265.01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10352.0591850283</v>
      </c>
      <c r="B20" s="25" t="n">
        <f aca="false">COUNT(H3:H17)</f>
        <v>9</v>
      </c>
      <c r="C20" s="26" t="n">
        <f aca="false">IF(B20&lt;2,"N/A",(A20/D20))</f>
        <v>0.40071127334756</v>
      </c>
      <c r="D20" s="27" t="n">
        <f aca="false">ROUND(AVERAGE(H3:H17),2)</f>
        <v>25834.21</v>
      </c>
      <c r="E20" s="28" t="n">
        <f aca="false">IFERROR(ROUND(IF(B20&lt;2,"N/A",(IF(C20&lt;=25%,"N/A",AVERAGE(I3:I17)))),2),"N/A")</f>
        <v>23655.37</v>
      </c>
      <c r="F20" s="28" t="n">
        <f aca="false">ROUND(MEDIAN(H3:H17),2)</f>
        <v>29721.19</v>
      </c>
      <c r="G20" s="29" t="str">
        <f aca="false">INDEX(G3:G17,MATCH(H20,H3:H17,0))</f>
        <v>G3 POLARIS SERVICOS EIRELI</v>
      </c>
      <c r="H20" s="30" t="n">
        <f aca="false">MIN(H3:H17)</f>
        <v>15424.79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23655.37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23655.37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92</v>
      </c>
      <c r="C3" s="9" t="s">
        <v>66</v>
      </c>
      <c r="D3" s="10" t="n">
        <v>1</v>
      </c>
      <c r="E3" s="11" t="n">
        <f aca="false">IF(C20&lt;=25%,D20,MIN(E20:F20))</f>
        <v>9462.15</v>
      </c>
      <c r="F3" s="11" t="n">
        <f aca="false">MIN(H3:H17)</f>
        <v>6169.92</v>
      </c>
      <c r="G3" s="12" t="s">
        <v>12</v>
      </c>
      <c r="H3" s="13" t="n">
        <v>6169.92</v>
      </c>
      <c r="I3" s="14" t="n">
        <f aca="false">IF(H3="","",(IF($C$20&lt;25%,"N/A",IF(H3&lt;=($D$20+$A$20),H3,"Descartado"))))</f>
        <v>6169.92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15</v>
      </c>
      <c r="H4" s="13" t="n">
        <v>6171.32</v>
      </c>
      <c r="I4" s="14" t="n">
        <f aca="false">IF(H4="","",(IF($C$20&lt;25%,"N/A",IF(H4&lt;=($D$20+$A$20),H4,"Descartado"))))</f>
        <v>6171.32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74</v>
      </c>
      <c r="H5" s="13" t="n">
        <v>6171.02</v>
      </c>
      <c r="I5" s="14" t="n">
        <f aca="false">IF(H5="","",(IF($C$20&lt;25%,"N/A",IF(H5&lt;=($D$20+$A$20),H5,"Descartado"))))</f>
        <v>6171.02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13</v>
      </c>
      <c r="H6" s="13" t="n">
        <v>12339.93</v>
      </c>
      <c r="I6" s="14" t="n">
        <f aca="false">IF(H6="","",(IF($C$20&lt;25%,"N/A",IF(H6&lt;=($D$20+$A$20),H6,"Descartado"))))</f>
        <v>12339.93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90</v>
      </c>
      <c r="H7" s="13" t="n">
        <v>11888.47</v>
      </c>
      <c r="I7" s="14" t="n">
        <f aca="false">IF(H7="","",(IF($C$20&lt;25%,"N/A",IF(H7&lt;=($D$20+$A$20),H7,"Descartado"))))</f>
        <v>11888.47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14</v>
      </c>
      <c r="H8" s="13" t="n">
        <v>14145.78</v>
      </c>
      <c r="I8" s="14" t="n">
        <f aca="false">IF(H8="","",(IF($C$20&lt;25%,"N/A",IF(H8&lt;=($D$20+$A$20),H8,"Descartado"))))</f>
        <v>14145.78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12038.81</v>
      </c>
      <c r="I9" s="14" t="n">
        <f aca="false">IF(H9="","",(IF($C$20&lt;25%,"N/A",IF(H9&lt;=($D$20+$A$20),H9,"Descartado"))))</f>
        <v>12038.81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40</v>
      </c>
      <c r="H10" s="13" t="n">
        <v>6771.91</v>
      </c>
      <c r="I10" s="14" t="n">
        <f aca="false">IF(H10="","",(IF($C$20&lt;25%,"N/A",IF(H10&lt;=($D$20+$A$20),H10,"Descartado"))))</f>
        <v>6771.91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61</v>
      </c>
      <c r="H11" s="13" t="n">
        <v>17306.01</v>
      </c>
      <c r="I11" s="14" t="str">
        <f aca="false">IF(H11="","",(IF($C$20&lt;25%,"N/A",IF(H11&lt;=($D$20+$A$20),H11,"Descartado"))))</f>
        <v>Descartado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4140.82499747668</v>
      </c>
      <c r="B20" s="25" t="n">
        <f aca="false">COUNT(H3:H17)</f>
        <v>9</v>
      </c>
      <c r="C20" s="26" t="n">
        <f aca="false">IF(B20&lt;2,"N/A",(A20/D20))</f>
        <v>0.400711168757402</v>
      </c>
      <c r="D20" s="27" t="n">
        <f aca="false">ROUND(AVERAGE(H3:H17),2)</f>
        <v>10333.69</v>
      </c>
      <c r="E20" s="28" t="n">
        <f aca="false">IFERROR(ROUND(IF(B20&lt;2,"N/A",(IF(C20&lt;=25%,"N/A",AVERAGE(I3:I17)))),2),"N/A")</f>
        <v>9462.15</v>
      </c>
      <c r="F20" s="28" t="n">
        <f aca="false">ROUND(MEDIAN(H3:H17),2)</f>
        <v>11888.47</v>
      </c>
      <c r="G20" s="29" t="str">
        <f aca="false">INDEX(G3:G17,MATCH(H20,H3:H17,0))</f>
        <v>G3 POLARIS SERVICOS EIRELI</v>
      </c>
      <c r="H20" s="30" t="n">
        <f aca="false">MIN(H3:H17)</f>
        <v>6169.92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9462.15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9462.15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35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19" activeCellId="0" sqref="B19"/>
    </sheetView>
  </sheetViews>
  <sheetFormatPr defaultColWidth="9.15625" defaultRowHeight="12.8" zeroHeight="false" outlineLevelRow="0" outlineLevelCol="0"/>
  <cols>
    <col collapsed="false" customWidth="true" hidden="false" outlineLevel="0" max="2" min="1" style="42" width="4.71"/>
    <col collapsed="false" customWidth="true" hidden="false" outlineLevel="0" max="3" min="3" style="42" width="57.28"/>
    <col collapsed="false" customWidth="true" hidden="false" outlineLevel="0" max="4" min="4" style="42" width="12.57"/>
    <col collapsed="false" customWidth="true" hidden="false" outlineLevel="0" max="5" min="5" style="42" width="10.14"/>
    <col collapsed="false" customWidth="true" hidden="false" outlineLevel="0" max="6" min="6" style="42" width="20.14"/>
    <col collapsed="false" customWidth="true" hidden="false" outlineLevel="0" max="7" min="7" style="0" width="20.14"/>
    <col collapsed="false" customWidth="false" hidden="false" outlineLevel="0" max="14" min="8" style="43" width="9.14"/>
    <col collapsed="false" customWidth="false" hidden="false" outlineLevel="0" max="1024" min="15" style="42" width="9.14"/>
  </cols>
  <sheetData>
    <row r="1" customFormat="false" ht="22.05" hidden="false" customHeight="true" outlineLevel="0" collapsed="false">
      <c r="A1" s="44" t="s">
        <v>93</v>
      </c>
      <c r="B1" s="44"/>
      <c r="C1" s="44"/>
      <c r="D1" s="44"/>
      <c r="E1" s="44"/>
      <c r="F1" s="44"/>
      <c r="G1" s="44"/>
    </row>
    <row r="2" customFormat="false" ht="20.85" hidden="false" customHeight="false" outlineLevel="0" collapsed="false">
      <c r="A2" s="45" t="s">
        <v>94</v>
      </c>
      <c r="B2" s="45" t="s">
        <v>95</v>
      </c>
      <c r="C2" s="45" t="s">
        <v>96</v>
      </c>
      <c r="D2" s="45" t="s">
        <v>97</v>
      </c>
      <c r="E2" s="45" t="s">
        <v>98</v>
      </c>
      <c r="F2" s="45" t="s">
        <v>99</v>
      </c>
      <c r="G2" s="45" t="s">
        <v>100</v>
      </c>
    </row>
    <row r="3" customFormat="false" ht="20.85" hidden="false" customHeight="true" outlineLevel="0" collapsed="false">
      <c r="A3" s="46" t="s">
        <v>101</v>
      </c>
      <c r="B3" s="47" t="n">
        <v>1</v>
      </c>
      <c r="C3" s="48" t="str">
        <f aca="false">Item1!B3</f>
        <v>ZONAS 01, 02, 03, 04, 05, 06, 07, 08, 09, 10, 11, 12, 13, 14, 15, 16, 17, 18 e 19 MUNICÍPIO SALVADOR</v>
      </c>
      <c r="D3" s="49" t="str">
        <f aca="false">Item1!C3</f>
        <v>primeiro turno</v>
      </c>
      <c r="E3" s="49" t="n">
        <f aca="false">Item1!D3</f>
        <v>1</v>
      </c>
      <c r="F3" s="50" t="n">
        <f aca="false">Item1!E3</f>
        <v>444851.43</v>
      </c>
      <c r="G3" s="51" t="n">
        <f aca="false">F3+F4</f>
        <v>889702.86</v>
      </c>
    </row>
    <row r="4" customFormat="false" ht="20.85" hidden="false" customHeight="false" outlineLevel="0" collapsed="false">
      <c r="A4" s="46"/>
      <c r="B4" s="47"/>
      <c r="C4" s="48" t="str">
        <f aca="false">Item2!B3</f>
        <v>ZONAS 01, 02, 03, 04, 05, 06, 07, 08, 09, 10, 11, 12, 13, 14, 15, 16, 17, 18 e 19 MUNICÍPIO SALVADOR</v>
      </c>
      <c r="D4" s="49" t="str">
        <f aca="false">Item2!C3</f>
        <v>segundo turno (se houver)</v>
      </c>
      <c r="E4" s="49" t="n">
        <f aca="false">Item2!D3</f>
        <v>1</v>
      </c>
      <c r="F4" s="50" t="n">
        <f aca="false">Item2!E3</f>
        <v>444851.43</v>
      </c>
      <c r="G4" s="51"/>
    </row>
    <row r="5" customFormat="false" ht="17.35" hidden="false" customHeight="true" outlineLevel="0" collapsed="false">
      <c r="A5" s="46"/>
      <c r="B5" s="52" t="s">
        <v>102</v>
      </c>
      <c r="C5" s="52"/>
      <c r="D5" s="52"/>
      <c r="E5" s="52"/>
      <c r="F5" s="52"/>
      <c r="G5" s="53" t="n">
        <f aca="false">G3</f>
        <v>889702.86</v>
      </c>
    </row>
    <row r="6" customFormat="false" ht="12.8" hidden="false" customHeight="false" outlineLevel="0" collapsed="false">
      <c r="A6" s="54" t="n">
        <v>1</v>
      </c>
      <c r="B6" s="47" t="n">
        <v>2</v>
      </c>
      <c r="C6" s="48" t="str">
        <f aca="false">Item3!B3</f>
        <v>ZONAS 155 e 157 MUNICÍPIOS Serra Preta e Anguera</v>
      </c>
      <c r="D6" s="49" t="str">
        <f aca="false">Item3!C3</f>
        <v>primeiro turno</v>
      </c>
      <c r="E6" s="49" t="n">
        <f aca="false">Item3!D3</f>
        <v>1</v>
      </c>
      <c r="F6" s="50" t="n">
        <f aca="false">Item3!E3</f>
        <v>41325.95</v>
      </c>
      <c r="G6" s="51" t="n">
        <f aca="false">F6</f>
        <v>41325.95</v>
      </c>
    </row>
    <row r="7" customFormat="false" ht="12.8" hidden="false" customHeight="false" outlineLevel="0" collapsed="false">
      <c r="A7" s="54"/>
      <c r="B7" s="47" t="n">
        <v>3</v>
      </c>
      <c r="C7" s="48" t="str">
        <f aca="false">Item4!B3</f>
        <v>ZONAS 154, 155, 156 e 157 MUNICÍPIO Feira de Santana</v>
      </c>
      <c r="D7" s="49" t="str">
        <f aca="false">Item4!C3</f>
        <v>primeiro turno</v>
      </c>
      <c r="E7" s="49" t="n">
        <f aca="false">Item4!D3</f>
        <v>1</v>
      </c>
      <c r="F7" s="50" t="n">
        <f aca="false">Item4!E3</f>
        <v>66121.52</v>
      </c>
      <c r="G7" s="51" t="n">
        <f aca="false">F7+F8</f>
        <v>132243.04</v>
      </c>
    </row>
    <row r="8" customFormat="false" ht="20.85" hidden="false" customHeight="false" outlineLevel="0" collapsed="false">
      <c r="A8" s="54"/>
      <c r="B8" s="47"/>
      <c r="C8" s="48" t="str">
        <f aca="false">Item5!B3</f>
        <v>ZONAS 154, 155, 156 e 157 MUNICÍPIO Feira de Santana</v>
      </c>
      <c r="D8" s="49" t="str">
        <f aca="false">Item5!C3</f>
        <v>segundo turno (se houver)</v>
      </c>
      <c r="E8" s="49" t="n">
        <f aca="false">Item5!D3</f>
        <v>1</v>
      </c>
      <c r="F8" s="50" t="n">
        <f aca="false">Item5!E3</f>
        <v>66121.52</v>
      </c>
      <c r="G8" s="51"/>
    </row>
    <row r="9" customFormat="false" ht="12.8" hidden="false" customHeight="false" outlineLevel="0" collapsed="false">
      <c r="A9" s="54"/>
      <c r="B9" s="47" t="n">
        <v>4</v>
      </c>
      <c r="C9" s="48" t="str">
        <f aca="false">Item6!B3</f>
        <v>ZONA 74 MUNICÍPIOS Irará, Água Fria, Santanópolis e Ouriçangas</v>
      </c>
      <c r="D9" s="49" t="str">
        <f aca="false">Item6!C3</f>
        <v>primeiro turno</v>
      </c>
      <c r="E9" s="49" t="n">
        <f aca="false">Item6!D3</f>
        <v>1</v>
      </c>
      <c r="F9" s="50" t="n">
        <f aca="false">Item6!E3</f>
        <v>71631.54</v>
      </c>
      <c r="G9" s="51" t="n">
        <f aca="false">F9</f>
        <v>71631.54</v>
      </c>
    </row>
    <row r="10" customFormat="false" ht="12.8" hidden="false" customHeight="false" outlineLevel="0" collapsed="false">
      <c r="A10" s="54"/>
      <c r="B10" s="47" t="n">
        <v>5</v>
      </c>
      <c r="C10" s="48" t="str">
        <f aca="false">Item7!B3</f>
        <v>ZONA 123 MUNICÍPIOS Araci e Teofilândia</v>
      </c>
      <c r="D10" s="49" t="str">
        <f aca="false">Item7!C3</f>
        <v>primeiro turno</v>
      </c>
      <c r="E10" s="49" t="n">
        <f aca="false">Item7!D3</f>
        <v>1</v>
      </c>
      <c r="F10" s="50" t="n">
        <f aca="false">Item7!E3</f>
        <v>55101.27</v>
      </c>
      <c r="G10" s="51" t="n">
        <f aca="false">F10</f>
        <v>55101.27</v>
      </c>
    </row>
    <row r="11" customFormat="false" ht="12.8" hidden="false" customHeight="false" outlineLevel="0" collapsed="false">
      <c r="A11" s="54"/>
      <c r="B11" s="47" t="n">
        <v>6</v>
      </c>
      <c r="C11" s="48" t="str">
        <f aca="false">Item8!B3</f>
        <v>ZONA 130 MUNICÍPIOS Coração de Maria, Pedrão e Teodoro Sampaio.</v>
      </c>
      <c r="D11" s="49" t="str">
        <f aca="false">Item8!C3</f>
        <v>primeiro turno</v>
      </c>
      <c r="E11" s="49" t="n">
        <f aca="false">Item8!D3</f>
        <v>1</v>
      </c>
      <c r="F11" s="50" t="n">
        <f aca="false">Item8!E3</f>
        <v>35815.82</v>
      </c>
      <c r="G11" s="51" t="n">
        <f aca="false">F11</f>
        <v>35815.82</v>
      </c>
    </row>
    <row r="12" customFormat="false" ht="12.8" hidden="false" customHeight="false" outlineLevel="0" collapsed="false">
      <c r="A12" s="54"/>
      <c r="B12" s="47" t="n">
        <v>7</v>
      </c>
      <c r="C12" s="48" t="str">
        <f aca="false">Item9!B3</f>
        <v>ZONA 143 MUNICÍPIOS Santo Estevão, Antonio Cardoso e Ipecaetá.</v>
      </c>
      <c r="D12" s="49" t="str">
        <f aca="false">Item9!C3</f>
        <v>primeiro turno</v>
      </c>
      <c r="E12" s="49" t="n">
        <f aca="false">Item9!D3</f>
        <v>1</v>
      </c>
      <c r="F12" s="50" t="n">
        <f aca="false">Item9!E3</f>
        <v>63366.46</v>
      </c>
      <c r="G12" s="51" t="n">
        <f aca="false">F12</f>
        <v>63366.46</v>
      </c>
    </row>
    <row r="13" customFormat="false" ht="12.8" hidden="false" customHeight="false" outlineLevel="0" collapsed="false">
      <c r="A13" s="54"/>
      <c r="B13" s="47" t="n">
        <v>8</v>
      </c>
      <c r="C13" s="48" t="str">
        <f aca="false">Item10!B3</f>
        <v>ZONA 150 MUNICÍPIOS Serrinha, Barrocas e Biritinga.</v>
      </c>
      <c r="D13" s="49" t="str">
        <f aca="false">Item10!C3</f>
        <v>primeiro turno</v>
      </c>
      <c r="E13" s="49" t="n">
        <f aca="false">Item10!D3</f>
        <v>1</v>
      </c>
      <c r="F13" s="50" t="n">
        <f aca="false">Item10!E3</f>
        <v>93672.16</v>
      </c>
      <c r="G13" s="51" t="n">
        <f aca="false">F13</f>
        <v>93672.16</v>
      </c>
    </row>
    <row r="14" customFormat="false" ht="12.8" hidden="false" customHeight="false" outlineLevel="0" collapsed="false">
      <c r="A14" s="54"/>
      <c r="B14" s="47" t="n">
        <v>9</v>
      </c>
      <c r="C14" s="48" t="str">
        <f aca="false">Item11!B3</f>
        <v>ZONA 192 MUNICÍPIOS Conceição do Jacuípe e Amélia Rodrigues.</v>
      </c>
      <c r="D14" s="49" t="str">
        <f aca="false">Item11!C3</f>
        <v>primeiro turno</v>
      </c>
      <c r="E14" s="49" t="n">
        <f aca="false">Item11!D3</f>
        <v>1</v>
      </c>
      <c r="F14" s="50" t="n">
        <f aca="false">Item11!E3</f>
        <v>27550.64</v>
      </c>
      <c r="G14" s="51" t="n">
        <f aca="false">F14</f>
        <v>27550.64</v>
      </c>
    </row>
    <row r="15" customFormat="false" ht="18.75" hidden="false" customHeight="true" outlineLevel="0" collapsed="false">
      <c r="A15" s="54"/>
      <c r="B15" s="55" t="s">
        <v>103</v>
      </c>
      <c r="C15" s="55"/>
      <c r="D15" s="55"/>
      <c r="E15" s="55"/>
      <c r="F15" s="55"/>
      <c r="G15" s="56" t="n">
        <f aca="false">SUM(G6:G14)</f>
        <v>520706.88</v>
      </c>
    </row>
    <row r="16" customFormat="false" ht="12.8" hidden="false" customHeight="false" outlineLevel="0" collapsed="false">
      <c r="A16" s="46" t="n">
        <v>2</v>
      </c>
      <c r="B16" s="47" t="n">
        <v>10</v>
      </c>
      <c r="C16" s="48" t="str">
        <f aca="false">Item12!B3</f>
        <v>ZONA 40 MUNICÍPIO Cândido Sales</v>
      </c>
      <c r="D16" s="49" t="str">
        <f aca="false">Item12!C3</f>
        <v>primeiro turno</v>
      </c>
      <c r="E16" s="49" t="n">
        <f aca="false">Item12!D3</f>
        <v>1</v>
      </c>
      <c r="F16" s="50" t="n">
        <f aca="false">Item12!E3</f>
        <v>38373.15</v>
      </c>
      <c r="G16" s="51" t="n">
        <f aca="false">F16</f>
        <v>38373.15</v>
      </c>
    </row>
    <row r="17" customFormat="false" ht="12.8" hidden="false" customHeight="false" outlineLevel="0" collapsed="false">
      <c r="A17" s="46"/>
      <c r="B17" s="47" t="n">
        <v>11</v>
      </c>
      <c r="C17" s="48" t="str">
        <f aca="false">Item13!B3</f>
        <v>ZONAS 39, 40 e 41 MUNICÍPIO Vitória da Conquista</v>
      </c>
      <c r="D17" s="49" t="str">
        <f aca="false">Item13!C3</f>
        <v>primeiro turno</v>
      </c>
      <c r="E17" s="49" t="n">
        <f aca="false">Item13!D3</f>
        <v>1</v>
      </c>
      <c r="F17" s="50" t="n">
        <f aca="false">Item13!E3</f>
        <v>103607.51</v>
      </c>
      <c r="G17" s="51" t="n">
        <f aca="false">F17+F18</f>
        <v>207215.02</v>
      </c>
    </row>
    <row r="18" customFormat="false" ht="20.85" hidden="false" customHeight="false" outlineLevel="0" collapsed="false">
      <c r="A18" s="46"/>
      <c r="B18" s="47"/>
      <c r="C18" s="48" t="str">
        <f aca="false">Item14!B3</f>
        <v>ZONAS 39, 40 e 41 MUNICÍPIO Vitória da Conquista</v>
      </c>
      <c r="D18" s="49" t="str">
        <f aca="false">Item14!C3</f>
        <v>segundo turno (se houver)</v>
      </c>
      <c r="E18" s="49" t="n">
        <f aca="false">Item14!D3</f>
        <v>1</v>
      </c>
      <c r="F18" s="50" t="n">
        <f aca="false">Item14!E3</f>
        <v>103607.51</v>
      </c>
      <c r="G18" s="51"/>
    </row>
    <row r="19" customFormat="false" ht="18.75" hidden="false" customHeight="true" outlineLevel="0" collapsed="false">
      <c r="A19" s="46"/>
      <c r="B19" s="52" t="s">
        <v>104</v>
      </c>
      <c r="C19" s="52"/>
      <c r="D19" s="52"/>
      <c r="E19" s="52"/>
      <c r="F19" s="52"/>
      <c r="G19" s="53" t="n">
        <f aca="false">G16+G17</f>
        <v>245588.17</v>
      </c>
    </row>
    <row r="20" customFormat="false" ht="12.8" hidden="false" customHeight="true" outlineLevel="0" collapsed="false">
      <c r="A20" s="57" t="s">
        <v>101</v>
      </c>
      <c r="B20" s="47" t="n">
        <v>12</v>
      </c>
      <c r="C20" s="48" t="str">
        <f aca="false">Item15!B3</f>
        <v>ZONAS 27 e 28 MUNICÍPIOS Itabuna, Itapé e Jussari.</v>
      </c>
      <c r="D20" s="49" t="str">
        <f aca="false">Item15!C3</f>
        <v>primeiro turno </v>
      </c>
      <c r="E20" s="49" t="n">
        <f aca="false">Item15!D3</f>
        <v>1</v>
      </c>
      <c r="F20" s="50" t="n">
        <f aca="false">Item15!E3</f>
        <v>92360.02</v>
      </c>
      <c r="G20" s="51" t="n">
        <f aca="false">F20</f>
        <v>92360.02</v>
      </c>
    </row>
    <row r="21" customFormat="false" ht="18.75" hidden="false" customHeight="true" outlineLevel="0" collapsed="false">
      <c r="A21" s="57"/>
      <c r="B21" s="55" t="s">
        <v>105</v>
      </c>
      <c r="C21" s="55"/>
      <c r="D21" s="55"/>
      <c r="E21" s="55"/>
      <c r="F21" s="55"/>
      <c r="G21" s="56" t="n">
        <f aca="false">G20</f>
        <v>92360.02</v>
      </c>
    </row>
    <row r="22" customFormat="false" ht="12.8" hidden="false" customHeight="true" outlineLevel="0" collapsed="false">
      <c r="A22" s="46" t="s">
        <v>101</v>
      </c>
      <c r="B22" s="47" t="n">
        <v>13</v>
      </c>
      <c r="C22" s="48" t="str">
        <f aca="false">Item16!B3</f>
        <v>ZONAS 25 e 26 MUNICÍPIO Ilhéus</v>
      </c>
      <c r="D22" s="49" t="str">
        <f aca="false">Item16!C3</f>
        <v>primeiro turno </v>
      </c>
      <c r="E22" s="49" t="n">
        <f aca="false">Item16!D3</f>
        <v>1</v>
      </c>
      <c r="F22" s="50" t="n">
        <f aca="false">Item16!E3</f>
        <v>89174.63</v>
      </c>
      <c r="G22" s="51" t="n">
        <f aca="false">F22</f>
        <v>89174.63</v>
      </c>
    </row>
    <row r="23" customFormat="false" ht="18.75" hidden="false" customHeight="true" outlineLevel="0" collapsed="false">
      <c r="A23" s="46"/>
      <c r="B23" s="52" t="s">
        <v>106</v>
      </c>
      <c r="C23" s="52"/>
      <c r="D23" s="52"/>
      <c r="E23" s="52"/>
      <c r="F23" s="52"/>
      <c r="G23" s="53" t="n">
        <f aca="false">G22</f>
        <v>89174.63</v>
      </c>
    </row>
    <row r="24" customFormat="false" ht="12.8" hidden="false" customHeight="false" outlineLevel="0" collapsed="false">
      <c r="A24" s="58" t="n">
        <v>3</v>
      </c>
      <c r="B24" s="47" t="n">
        <v>14</v>
      </c>
      <c r="C24" s="48" t="str">
        <f aca="false">Item17!B3</f>
        <v>ZONAS 170 e 171 MUNICÍPIO Camaçari</v>
      </c>
      <c r="D24" s="49" t="str">
        <f aca="false">Item17!C3</f>
        <v>primeiro turno </v>
      </c>
      <c r="E24" s="49" t="n">
        <f aca="false">Item17!D3</f>
        <v>1</v>
      </c>
      <c r="F24" s="50" t="n">
        <f aca="false">Item17!E3</f>
        <v>23971.05</v>
      </c>
      <c r="G24" s="51" t="n">
        <f aca="false">F24</f>
        <v>23971.05</v>
      </c>
    </row>
    <row r="25" customFormat="false" ht="12.8" hidden="false" customHeight="false" outlineLevel="0" collapsed="false">
      <c r="A25" s="58"/>
      <c r="B25" s="47" t="n">
        <v>15</v>
      </c>
      <c r="C25" s="48" t="str">
        <f aca="false">Item18!B3</f>
        <v>ZONA 180 MUNICÍPIO Lauro de Freitas</v>
      </c>
      <c r="D25" s="49" t="str">
        <f aca="false">Item18!C3</f>
        <v>primeiro turno </v>
      </c>
      <c r="E25" s="49" t="n">
        <f aca="false">Item18!D3</f>
        <v>1</v>
      </c>
      <c r="F25" s="50" t="n">
        <f aca="false">Item18!E3</f>
        <v>28765.26</v>
      </c>
      <c r="G25" s="51" t="n">
        <f aca="false">F25</f>
        <v>28765.26</v>
      </c>
    </row>
    <row r="26" customFormat="false" ht="12.8" hidden="false" customHeight="false" outlineLevel="0" collapsed="false">
      <c r="A26" s="58"/>
      <c r="B26" s="47" t="n">
        <v>16</v>
      </c>
      <c r="C26" s="48" t="str">
        <f aca="false">Item19!B3</f>
        <v>ZONA 33 MUNICÍPIO Simões Filho</v>
      </c>
      <c r="D26" s="49" t="str">
        <f aca="false">Item19!C3</f>
        <v>primeiro turno </v>
      </c>
      <c r="E26" s="49" t="n">
        <f aca="false">Item19!D3</f>
        <v>1</v>
      </c>
      <c r="F26" s="50" t="n">
        <f aca="false">Item19!E3</f>
        <v>11985.52</v>
      </c>
      <c r="G26" s="51" t="n">
        <f aca="false">F26</f>
        <v>11985.52</v>
      </c>
    </row>
    <row r="27" customFormat="false" ht="12.8" hidden="false" customHeight="false" outlineLevel="0" collapsed="false">
      <c r="A27" s="58"/>
      <c r="B27" s="47" t="n">
        <v>17</v>
      </c>
      <c r="C27" s="48" t="str">
        <f aca="false">Item20!B3</f>
        <v>ZONA 127 MUNICÍPIO Candeias</v>
      </c>
      <c r="D27" s="49" t="str">
        <f aca="false">Item20!C3</f>
        <v>primeiro turno </v>
      </c>
      <c r="E27" s="49" t="n">
        <f aca="false">Item20!D3</f>
        <v>1</v>
      </c>
      <c r="F27" s="50" t="n">
        <f aca="false">Item20!E3</f>
        <v>23971.05</v>
      </c>
      <c r="G27" s="51" t="n">
        <f aca="false">F27</f>
        <v>23971.05</v>
      </c>
    </row>
    <row r="28" customFormat="false" ht="12.8" hidden="false" customHeight="false" outlineLevel="0" collapsed="false">
      <c r="A28" s="58"/>
      <c r="B28" s="47" t="n">
        <v>18</v>
      </c>
      <c r="C28" s="48" t="str">
        <f aca="false">Item21!B3</f>
        <v>ZONA 128 MUNICÍPIOS São Sebastião do Passé e Terra Nova</v>
      </c>
      <c r="D28" s="49" t="str">
        <f aca="false">Item21!C3</f>
        <v>primeiro turno </v>
      </c>
      <c r="E28" s="49" t="n">
        <f aca="false">Item21!D3</f>
        <v>1</v>
      </c>
      <c r="F28" s="50" t="n">
        <f aca="false">Item21!E3</f>
        <v>31162.37</v>
      </c>
      <c r="G28" s="51" t="n">
        <f aca="false">F28</f>
        <v>31162.37</v>
      </c>
    </row>
    <row r="29" customFormat="false" ht="12.8" hidden="false" customHeight="false" outlineLevel="0" collapsed="false">
      <c r="A29" s="58"/>
      <c r="B29" s="47" t="n">
        <v>19</v>
      </c>
      <c r="C29" s="48" t="str">
        <f aca="false">Item22!B3</f>
        <v>ZONA 162 MUNICÍPIOS São Francisco do Conde e Madre de Deus</v>
      </c>
      <c r="D29" s="49" t="str">
        <f aca="false">Item22!C3</f>
        <v>primeiro turno </v>
      </c>
      <c r="E29" s="49" t="n">
        <f aca="false">Item22!D3</f>
        <v>1</v>
      </c>
      <c r="F29" s="50" t="n">
        <f aca="false">Item22!E3</f>
        <v>43147.89</v>
      </c>
      <c r="G29" s="51" t="n">
        <f aca="false">F29</f>
        <v>43147.89</v>
      </c>
    </row>
    <row r="30" customFormat="false" ht="12.8" hidden="false" customHeight="false" outlineLevel="0" collapsed="false">
      <c r="A30" s="58"/>
      <c r="B30" s="47" t="n">
        <v>20</v>
      </c>
      <c r="C30" s="48" t="str">
        <f aca="false">Item23!B3</f>
        <v>ZONA 186 MUNICÍPIO Dias D’Ávila</v>
      </c>
      <c r="D30" s="49" t="str">
        <f aca="false">Item23!C3</f>
        <v>primeiro turno </v>
      </c>
      <c r="E30" s="49" t="n">
        <f aca="false">Item23!D3</f>
        <v>1</v>
      </c>
      <c r="F30" s="50" t="n">
        <f aca="false">Item23!E3</f>
        <v>31162.37</v>
      </c>
      <c r="G30" s="51" t="n">
        <f aca="false">F30</f>
        <v>31162.37</v>
      </c>
    </row>
    <row r="31" customFormat="false" ht="18.75" hidden="false" customHeight="true" outlineLevel="0" collapsed="false">
      <c r="A31" s="58"/>
      <c r="B31" s="55" t="s">
        <v>107</v>
      </c>
      <c r="C31" s="55"/>
      <c r="D31" s="55"/>
      <c r="E31" s="55"/>
      <c r="F31" s="55"/>
      <c r="G31" s="56" t="n">
        <f aca="false">SUM(G24:G30)</f>
        <v>194165.51</v>
      </c>
    </row>
    <row r="32" customFormat="false" ht="12.8" hidden="false" customHeight="false" outlineLevel="0" collapsed="false">
      <c r="A32" s="46" t="n">
        <v>4</v>
      </c>
      <c r="B32" s="47" t="n">
        <v>21</v>
      </c>
      <c r="C32" s="48" t="str">
        <f aca="false">Item24!B3</f>
        <v>ZONA 185 MUNICÍPIOS Mata de São João e Itanagra</v>
      </c>
      <c r="D32" s="49" t="str">
        <f aca="false">Item24!C3</f>
        <v>primeiro turno </v>
      </c>
      <c r="E32" s="49" t="n">
        <f aca="false">Item24!D3</f>
        <v>1</v>
      </c>
      <c r="F32" s="50" t="n">
        <f aca="false">Item24!E3</f>
        <v>23655.37</v>
      </c>
      <c r="G32" s="51" t="n">
        <f aca="false">F32</f>
        <v>23655.37</v>
      </c>
    </row>
    <row r="33" customFormat="false" ht="12.8" hidden="false" customHeight="false" outlineLevel="0" collapsed="false">
      <c r="A33" s="46"/>
      <c r="B33" s="47" t="n">
        <v>22</v>
      </c>
      <c r="C33" s="48" t="str">
        <f aca="false">Item25!B3</f>
        <v>ZONA 200 MUNICÍPIOS Pojuca e Araçás</v>
      </c>
      <c r="D33" s="49" t="str">
        <f aca="false">Item25!C3</f>
        <v>primeiro turno </v>
      </c>
      <c r="E33" s="49" t="n">
        <f aca="false">Item25!D3</f>
        <v>1</v>
      </c>
      <c r="F33" s="50" t="n">
        <f aca="false">Item25!E3</f>
        <v>9462.15</v>
      </c>
      <c r="G33" s="51" t="n">
        <f aca="false">F33</f>
        <v>9462.15</v>
      </c>
    </row>
    <row r="34" customFormat="false" ht="18.75" hidden="false" customHeight="true" outlineLevel="0" collapsed="false">
      <c r="A34" s="46"/>
      <c r="B34" s="52" t="s">
        <v>108</v>
      </c>
      <c r="C34" s="52"/>
      <c r="D34" s="52"/>
      <c r="E34" s="52"/>
      <c r="F34" s="52"/>
      <c r="G34" s="53" t="n">
        <f aca="false">SUM(G32:G33)</f>
        <v>33117.52</v>
      </c>
    </row>
    <row r="35" customFormat="false" ht="21" hidden="false" customHeight="true" outlineLevel="0" collapsed="false">
      <c r="A35" s="59" t="s">
        <v>109</v>
      </c>
      <c r="B35" s="59"/>
      <c r="C35" s="59"/>
      <c r="D35" s="59"/>
      <c r="E35" s="59"/>
      <c r="F35" s="59"/>
      <c r="G35" s="60" t="n">
        <f aca="false">G5+G15+G19+G21+G23+G31+G34</f>
        <v>2064815.59</v>
      </c>
    </row>
  </sheetData>
  <mergeCells count="22">
    <mergeCell ref="A1:G1"/>
    <mergeCell ref="A3:A5"/>
    <mergeCell ref="B3:B4"/>
    <mergeCell ref="G3:G4"/>
    <mergeCell ref="B5:F5"/>
    <mergeCell ref="A6:A15"/>
    <mergeCell ref="B7:B8"/>
    <mergeCell ref="G7:G8"/>
    <mergeCell ref="B15:F15"/>
    <mergeCell ref="A16:A19"/>
    <mergeCell ref="B17:B18"/>
    <mergeCell ref="G17:G18"/>
    <mergeCell ref="B19:F19"/>
    <mergeCell ref="A20:A21"/>
    <mergeCell ref="B21:F21"/>
    <mergeCell ref="A22:A23"/>
    <mergeCell ref="B23:F23"/>
    <mergeCell ref="A24:A31"/>
    <mergeCell ref="B31:F31"/>
    <mergeCell ref="A32:A34"/>
    <mergeCell ref="B34:F34"/>
    <mergeCell ref="A35:F3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5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B49" activeCellId="0" sqref="B49"/>
    </sheetView>
  </sheetViews>
  <sheetFormatPr defaultColWidth="9.15625" defaultRowHeight="12.75" zeroHeight="false" outlineLevelRow="0" outlineLevelCol="0"/>
  <cols>
    <col collapsed="false" customWidth="false" hidden="false" outlineLevel="0" max="1" min="1" style="42" width="9.14"/>
    <col collapsed="false" customWidth="true" hidden="false" outlineLevel="0" max="2" min="2" style="42" width="86.85"/>
    <col collapsed="false" customWidth="true" hidden="false" outlineLevel="0" max="4" min="3" style="61" width="13.29"/>
    <col collapsed="false" customWidth="true" hidden="false" outlineLevel="0" max="5" min="5" style="42" width="13.29"/>
    <col collapsed="false" customWidth="true" hidden="false" outlineLevel="0" max="6" min="6" style="42" width="17.42"/>
    <col collapsed="false" customWidth="false" hidden="false" outlineLevel="0" max="14" min="7" style="43" width="9.14"/>
    <col collapsed="false" customWidth="false" hidden="false" outlineLevel="0" max="1024" min="15" style="42" width="9.14"/>
  </cols>
  <sheetData>
    <row r="1" s="43" customFormat="true" ht="15.75" hidden="false" customHeight="true" outlineLevel="0" collapsed="false">
      <c r="A1" s="62" t="s">
        <v>110</v>
      </c>
      <c r="B1" s="62"/>
      <c r="C1" s="62"/>
      <c r="D1" s="62"/>
      <c r="E1" s="62"/>
      <c r="F1" s="62"/>
    </row>
    <row r="2" s="43" customFormat="true" ht="25.5" hidden="false" customHeight="false" outlineLevel="0" collapsed="false">
      <c r="A2" s="63" t="s">
        <v>95</v>
      </c>
      <c r="B2" s="63" t="s">
        <v>96</v>
      </c>
      <c r="C2" s="63" t="s">
        <v>97</v>
      </c>
      <c r="D2" s="63" t="s">
        <v>98</v>
      </c>
      <c r="E2" s="63" t="s">
        <v>99</v>
      </c>
      <c r="F2" s="63" t="s">
        <v>111</v>
      </c>
    </row>
    <row r="3" s="43" customFormat="true" ht="17.25" hidden="false" customHeight="false" outlineLevel="0" collapsed="false">
      <c r="A3" s="64" t="s">
        <v>112</v>
      </c>
      <c r="B3" s="65" t="str">
        <f aca="false">Item1!G20</f>
        <v>G3 POLARIS SERVICOS EIRELI</v>
      </c>
      <c r="C3" s="65"/>
      <c r="D3" s="65"/>
      <c r="E3" s="65"/>
      <c r="F3" s="65"/>
    </row>
    <row r="4" s="43" customFormat="true" ht="12.75" hidden="false" customHeight="false" outlineLevel="0" collapsed="false">
      <c r="A4" s="66" t="n">
        <v>1</v>
      </c>
      <c r="B4" s="48" t="str">
        <f aca="false">Item1!B3</f>
        <v>ZONAS 01, 02, 03, 04, 05, 06, 07, 08, 09, 10, 11, 12, 13, 14, 15, 16, 17, 18 e 19 MUNICÍPIO SALVADOR</v>
      </c>
      <c r="C4" s="66" t="str">
        <f aca="false">Item1!C3</f>
        <v>primeiro turno</v>
      </c>
      <c r="D4" s="66" t="n">
        <f aca="false">Item1!D3</f>
        <v>1</v>
      </c>
      <c r="E4" s="67" t="n">
        <f aca="false">Item1!F3</f>
        <v>418729.89842047</v>
      </c>
      <c r="F4" s="67" t="n">
        <f aca="false">(ROUND(E4,2)*D4)</f>
        <v>418729.9</v>
      </c>
    </row>
    <row r="5" s="43" customFormat="true" ht="17.25" hidden="false" customHeight="false" outlineLevel="0" collapsed="false">
      <c r="A5" s="64" t="s">
        <v>112</v>
      </c>
      <c r="B5" s="65" t="str">
        <f aca="false">Item2!G20</f>
        <v>G3 POLARIS SERVICOS EIRELI</v>
      </c>
      <c r="C5" s="65"/>
      <c r="D5" s="65"/>
      <c r="E5" s="65"/>
      <c r="F5" s="65"/>
    </row>
    <row r="6" customFormat="false" ht="25.5" hidden="false" customHeight="false" outlineLevel="0" collapsed="false">
      <c r="A6" s="66" t="n">
        <v>1</v>
      </c>
      <c r="B6" s="48" t="str">
        <f aca="false">Item2!B3</f>
        <v>ZONAS 01, 02, 03, 04, 05, 06, 07, 08, 09, 10, 11, 12, 13, 14, 15, 16, 17, 18 e 19 MUNICÍPIO SALVADOR</v>
      </c>
      <c r="C6" s="66" t="str">
        <f aca="false">Item2!C3</f>
        <v>segundo turno (se houver)</v>
      </c>
      <c r="D6" s="66" t="n">
        <f aca="false">Item2!D3</f>
        <v>1</v>
      </c>
      <c r="E6" s="67" t="n">
        <f aca="false">Item2!F3</f>
        <v>418729.89842047</v>
      </c>
      <c r="F6" s="67" t="n">
        <f aca="false">(ROUND(E6,2)*D6)</f>
        <v>418729.9</v>
      </c>
    </row>
    <row r="7" customFormat="false" ht="17.25" hidden="false" customHeight="false" outlineLevel="0" collapsed="false">
      <c r="A7" s="64" t="s">
        <v>112</v>
      </c>
      <c r="B7" s="65" t="str">
        <f aca="false">Item3!G20</f>
        <v>CINCO ESTRELAS TRANSPORTES E LOGISTICA LTDA</v>
      </c>
      <c r="C7" s="65"/>
      <c r="D7" s="65"/>
      <c r="E7" s="65"/>
      <c r="F7" s="65"/>
    </row>
    <row r="8" customFormat="false" ht="12.75" hidden="false" customHeight="false" outlineLevel="0" collapsed="false">
      <c r="A8" s="66" t="n">
        <v>2</v>
      </c>
      <c r="B8" s="48" t="str">
        <f aca="false">Item3!B3</f>
        <v>ZONAS 155 e 157 MUNICÍPIOS Serra Preta e Anguera</v>
      </c>
      <c r="C8" s="66" t="str">
        <f aca="false">Item3!C3</f>
        <v>primeiro turno</v>
      </c>
      <c r="D8" s="66" t="n">
        <f aca="false">Item3!D3</f>
        <v>1</v>
      </c>
      <c r="E8" s="67" t="n">
        <f aca="false">Item3!F3</f>
        <v>37587.55</v>
      </c>
      <c r="F8" s="67" t="n">
        <f aca="false">(ROUND(E8,2)*D8)</f>
        <v>37587.55</v>
      </c>
    </row>
    <row r="9" customFormat="false" ht="17.25" hidden="false" customHeight="false" outlineLevel="0" collapsed="false">
      <c r="A9" s="64" t="s">
        <v>112</v>
      </c>
      <c r="B9" s="65" t="str">
        <f aca="false">Item4!G20</f>
        <v>CINCO ESTRELAS TRANSPORTES E LOGISTICA LTDA</v>
      </c>
      <c r="C9" s="65"/>
      <c r="D9" s="65"/>
      <c r="E9" s="65"/>
      <c r="F9" s="65"/>
    </row>
    <row r="10" customFormat="false" ht="12.75" hidden="false" customHeight="false" outlineLevel="0" collapsed="false">
      <c r="A10" s="66" t="n">
        <v>3</v>
      </c>
      <c r="B10" s="48" t="str">
        <f aca="false">Item4!B3</f>
        <v>ZONAS 154, 155, 156 e 157 MUNICÍPIO Feira de Santana</v>
      </c>
      <c r="C10" s="66" t="str">
        <f aca="false">Item4!C3</f>
        <v>primeiro turno</v>
      </c>
      <c r="D10" s="66" t="n">
        <f aca="false">Item4!D3</f>
        <v>1</v>
      </c>
      <c r="E10" s="67" t="n">
        <f aca="false">Item4!F3</f>
        <v>60140.08</v>
      </c>
      <c r="F10" s="67" t="n">
        <f aca="false">(ROUND(E10,2)*D10)</f>
        <v>60140.08</v>
      </c>
    </row>
    <row r="11" customFormat="false" ht="17.25" hidden="false" customHeight="false" outlineLevel="0" collapsed="false">
      <c r="A11" s="64" t="s">
        <v>112</v>
      </c>
      <c r="B11" s="65" t="str">
        <f aca="false">Item5!G20</f>
        <v>CINCO ESTRELAS TRANSPORTES E LOGISTICA LTDA</v>
      </c>
      <c r="C11" s="65"/>
      <c r="D11" s="65"/>
      <c r="E11" s="65"/>
      <c r="F11" s="65"/>
    </row>
    <row r="12" customFormat="false" ht="25.5" hidden="false" customHeight="false" outlineLevel="0" collapsed="false">
      <c r="A12" s="66" t="n">
        <v>3</v>
      </c>
      <c r="B12" s="48" t="str">
        <f aca="false">Item5!B3</f>
        <v>ZONAS 154, 155, 156 e 157 MUNICÍPIO Feira de Santana</v>
      </c>
      <c r="C12" s="66" t="str">
        <f aca="false">Item5!C3</f>
        <v>segundo turno (se houver)</v>
      </c>
      <c r="D12" s="66" t="n">
        <f aca="false">Item5!D3</f>
        <v>1</v>
      </c>
      <c r="E12" s="67" t="n">
        <f aca="false">Item5!F3</f>
        <v>60140.08</v>
      </c>
      <c r="F12" s="67" t="n">
        <f aca="false">(ROUND(E12,2)*D12)</f>
        <v>60140.08</v>
      </c>
    </row>
    <row r="13" customFormat="false" ht="17.25" hidden="false" customHeight="false" outlineLevel="0" collapsed="false">
      <c r="A13" s="64" t="s">
        <v>112</v>
      </c>
      <c r="B13" s="65" t="str">
        <f aca="false">Item6!G20</f>
        <v>CINCO ESTRELAS TRANSPORTES E LOGISTICA LTDA</v>
      </c>
      <c r="C13" s="65"/>
      <c r="D13" s="65"/>
      <c r="E13" s="65"/>
      <c r="F13" s="65"/>
    </row>
    <row r="14" customFormat="false" ht="12.75" hidden="false" customHeight="false" outlineLevel="0" collapsed="false">
      <c r="A14" s="66" t="n">
        <v>4</v>
      </c>
      <c r="B14" s="48" t="str">
        <f aca="false">Item6!B3</f>
        <v>ZONA 74 MUNICÍPIOS Irará, Água Fria, Santanópolis e Ouriçangas</v>
      </c>
      <c r="C14" s="66" t="str">
        <f aca="false">Item6!C3</f>
        <v>primeiro turno</v>
      </c>
      <c r="D14" s="66" t="n">
        <f aca="false">Item6!D3</f>
        <v>1</v>
      </c>
      <c r="E14" s="67" t="n">
        <f aca="false">Item6!F3</f>
        <v>65151.75</v>
      </c>
      <c r="F14" s="67" t="n">
        <f aca="false">(ROUND(E14,2)*D14)</f>
        <v>65151.75</v>
      </c>
    </row>
    <row r="15" customFormat="false" ht="17.25" hidden="false" customHeight="false" outlineLevel="0" collapsed="false">
      <c r="A15" s="64" t="s">
        <v>112</v>
      </c>
      <c r="B15" s="65" t="str">
        <f aca="false">Item7!G20</f>
        <v>CINCO ESTRELAS TRANSPORTES E LOGISTICA LTDA</v>
      </c>
      <c r="C15" s="65"/>
      <c r="D15" s="65"/>
      <c r="E15" s="65"/>
      <c r="F15" s="65"/>
    </row>
    <row r="16" customFormat="false" ht="12.75" hidden="false" customHeight="false" outlineLevel="0" collapsed="false">
      <c r="A16" s="66" t="n">
        <v>5</v>
      </c>
      <c r="B16" s="48" t="str">
        <f aca="false">Item7!B3</f>
        <v>ZONA 123 MUNICÍPIOS Araci e Teofilândia</v>
      </c>
      <c r="C16" s="66" t="str">
        <f aca="false">Item7!C3</f>
        <v>primeiro turno</v>
      </c>
      <c r="D16" s="66" t="n">
        <f aca="false">Item7!D3</f>
        <v>1</v>
      </c>
      <c r="E16" s="67" t="n">
        <f aca="false">Item7!F3</f>
        <v>50116.73</v>
      </c>
      <c r="F16" s="67" t="n">
        <f aca="false">(ROUND(E16,2)*D16)</f>
        <v>50116.73</v>
      </c>
    </row>
    <row r="17" customFormat="false" ht="17.25" hidden="false" customHeight="false" outlineLevel="0" collapsed="false">
      <c r="A17" s="64" t="s">
        <v>112</v>
      </c>
      <c r="B17" s="65" t="str">
        <f aca="false">Item8!G20</f>
        <v>CINCO ESTRELAS TRANSPORTES E LOGISTICA LTDA</v>
      </c>
      <c r="C17" s="65"/>
      <c r="D17" s="65"/>
      <c r="E17" s="65"/>
      <c r="F17" s="65"/>
    </row>
    <row r="18" customFormat="false" ht="12.75" hidden="false" customHeight="false" outlineLevel="0" collapsed="false">
      <c r="A18" s="66" t="n">
        <v>6</v>
      </c>
      <c r="B18" s="48" t="str">
        <f aca="false">Item8!B3</f>
        <v>ZONA 130 MUNICÍPIOS Coração de Maria, Pedrão e Teodoro Sampaio.</v>
      </c>
      <c r="C18" s="66" t="str">
        <f aca="false">Item8!C3</f>
        <v>primeiro turno</v>
      </c>
      <c r="D18" s="66" t="n">
        <f aca="false">Item8!D3</f>
        <v>1</v>
      </c>
      <c r="E18" s="67" t="n">
        <f aca="false">Item8!F3</f>
        <v>32575.88</v>
      </c>
      <c r="F18" s="67" t="n">
        <f aca="false">(ROUND(E18,2)*D18)</f>
        <v>32575.88</v>
      </c>
    </row>
    <row r="19" customFormat="false" ht="17.25" hidden="false" customHeight="false" outlineLevel="0" collapsed="false">
      <c r="A19" s="64" t="s">
        <v>112</v>
      </c>
      <c r="B19" s="65" t="str">
        <f aca="false">Item9!G20</f>
        <v>CINCO ESTRELAS TRANSPORTES E LOGISTICA LTDA</v>
      </c>
      <c r="C19" s="65"/>
      <c r="D19" s="65"/>
      <c r="E19" s="65"/>
      <c r="F19" s="65"/>
    </row>
    <row r="20" customFormat="false" ht="12.75" hidden="false" customHeight="false" outlineLevel="0" collapsed="false">
      <c r="A20" s="66" t="n">
        <v>7</v>
      </c>
      <c r="B20" s="48" t="str">
        <f aca="false">Item9!B3</f>
        <v>ZONA 143 MUNICÍPIOS Santo Estevão, Antonio Cardoso e Ipecaetá.</v>
      </c>
      <c r="C20" s="66" t="str">
        <f aca="false">Item9!C3</f>
        <v>primeiro turno</v>
      </c>
      <c r="D20" s="66" t="n">
        <f aca="false">Item9!D3</f>
        <v>1</v>
      </c>
      <c r="E20" s="67" t="n">
        <f aca="false">Item9!F3</f>
        <v>57634.24</v>
      </c>
      <c r="F20" s="67" t="n">
        <f aca="false">(ROUND(E20,2)*D20)</f>
        <v>57634.24</v>
      </c>
    </row>
    <row r="21" customFormat="false" ht="17.25" hidden="false" customHeight="false" outlineLevel="0" collapsed="false">
      <c r="A21" s="64" t="s">
        <v>112</v>
      </c>
      <c r="B21" s="65" t="str">
        <f aca="false">Item10!G20</f>
        <v>CINCO ESTRELAS TRANSPORTES E LOGISTICA LTDA</v>
      </c>
      <c r="C21" s="65"/>
      <c r="D21" s="65"/>
      <c r="E21" s="65"/>
      <c r="F21" s="65"/>
    </row>
    <row r="22" customFormat="false" ht="12.75" hidden="false" customHeight="false" outlineLevel="0" collapsed="false">
      <c r="A22" s="66" t="n">
        <v>8</v>
      </c>
      <c r="B22" s="48" t="str">
        <f aca="false">Item10!B3</f>
        <v>ZONA 150 MUNICÍPIOS Serrinha, Barrocas e Biritinga.</v>
      </c>
      <c r="C22" s="66" t="str">
        <f aca="false">Item10!C3</f>
        <v>primeiro turno</v>
      </c>
      <c r="D22" s="66" t="n">
        <f aca="false">Item10!D3</f>
        <v>1</v>
      </c>
      <c r="E22" s="67" t="n">
        <f aca="false">Item10!F3</f>
        <v>85198.44</v>
      </c>
      <c r="F22" s="67" t="n">
        <f aca="false">(ROUND(E22,2)*D22)</f>
        <v>85198.44</v>
      </c>
    </row>
    <row r="23" customFormat="false" ht="17.25" hidden="false" customHeight="false" outlineLevel="0" collapsed="false">
      <c r="A23" s="64" t="s">
        <v>112</v>
      </c>
      <c r="B23" s="65" t="str">
        <f aca="false">Item11!G20</f>
        <v>CINCO ESTRELAS TRANSPORTES E LOGISTICA LTDA</v>
      </c>
      <c r="C23" s="65"/>
      <c r="D23" s="65"/>
      <c r="E23" s="65"/>
      <c r="F23" s="65"/>
    </row>
    <row r="24" customFormat="false" ht="12.75" hidden="false" customHeight="false" outlineLevel="0" collapsed="false">
      <c r="A24" s="66" t="n">
        <v>9</v>
      </c>
      <c r="B24" s="48" t="str">
        <f aca="false">Item11!B3</f>
        <v>ZONA 192 MUNICÍPIOS Conceição do Jacuípe e Amélia Rodrigues.</v>
      </c>
      <c r="C24" s="66" t="str">
        <f aca="false">Item11!C3</f>
        <v>primeiro turno</v>
      </c>
      <c r="D24" s="66" t="n">
        <f aca="false">Item11!D3</f>
        <v>1</v>
      </c>
      <c r="E24" s="67" t="n">
        <f aca="false">Item11!F3</f>
        <v>25058.37</v>
      </c>
      <c r="F24" s="67" t="n">
        <f aca="false">(ROUND(E24,2)*D24)</f>
        <v>25058.37</v>
      </c>
    </row>
    <row r="25" customFormat="false" ht="17.25" hidden="false" customHeight="false" outlineLevel="0" collapsed="false">
      <c r="A25" s="64" t="s">
        <v>112</v>
      </c>
      <c r="B25" s="65" t="str">
        <f aca="false">Item12!G20</f>
        <v>VITOR ALVES CARDOSO NETO EIRELI</v>
      </c>
      <c r="C25" s="65"/>
      <c r="D25" s="65"/>
      <c r="E25" s="65"/>
      <c r="F25" s="65"/>
    </row>
    <row r="26" customFormat="false" ht="12.75" hidden="false" customHeight="false" outlineLevel="0" collapsed="false">
      <c r="A26" s="66" t="n">
        <v>10</v>
      </c>
      <c r="B26" s="48" t="str">
        <f aca="false">Item12!B3</f>
        <v>ZONA 40 MUNICÍPIO Cândido Sales</v>
      </c>
      <c r="C26" s="66" t="str">
        <f aca="false">Item12!C3</f>
        <v>primeiro turno</v>
      </c>
      <c r="D26" s="66" t="n">
        <f aca="false">Item12!D3</f>
        <v>1</v>
      </c>
      <c r="E26" s="67" t="n">
        <f aca="false">Item12!F3</f>
        <v>35491.35</v>
      </c>
      <c r="F26" s="67" t="n">
        <f aca="false">(ROUND(E26,2)*D26)</f>
        <v>35491.35</v>
      </c>
    </row>
    <row r="27" customFormat="false" ht="17.25" hidden="false" customHeight="false" outlineLevel="0" collapsed="false">
      <c r="A27" s="64" t="s">
        <v>112</v>
      </c>
      <c r="B27" s="65" t="str">
        <f aca="false">Item13!G20</f>
        <v>VITOR ALVES CARDOSO NETO EIRELI</v>
      </c>
      <c r="C27" s="65"/>
      <c r="D27" s="65"/>
      <c r="E27" s="65"/>
      <c r="F27" s="65"/>
    </row>
    <row r="28" customFormat="false" ht="12.75" hidden="false" customHeight="false" outlineLevel="0" collapsed="false">
      <c r="A28" s="66" t="n">
        <v>11</v>
      </c>
      <c r="B28" s="48" t="str">
        <f aca="false">Item13!B3</f>
        <v>ZONAS 39, 40 e 41 MUNICÍPIO Vitória da Conquista</v>
      </c>
      <c r="C28" s="66" t="str">
        <f aca="false">Item13!C3</f>
        <v>primeiro turno</v>
      </c>
      <c r="D28" s="66" t="n">
        <f aca="false">Item13!D3</f>
        <v>1</v>
      </c>
      <c r="E28" s="67" t="n">
        <f aca="false">Item13!F3</f>
        <v>95826.64</v>
      </c>
      <c r="F28" s="67" t="n">
        <f aca="false">(ROUND(E28,2)*D28)</f>
        <v>95826.64</v>
      </c>
    </row>
    <row r="29" customFormat="false" ht="17.25" hidden="false" customHeight="false" outlineLevel="0" collapsed="false">
      <c r="A29" s="64" t="s">
        <v>112</v>
      </c>
      <c r="B29" s="65" t="str">
        <f aca="false">Item14!G20</f>
        <v>VITOR ALVES CARDOSO NETO EIRELI</v>
      </c>
      <c r="C29" s="65"/>
      <c r="D29" s="65"/>
      <c r="E29" s="65"/>
      <c r="F29" s="65"/>
    </row>
    <row r="30" customFormat="false" ht="25.5" hidden="false" customHeight="false" outlineLevel="0" collapsed="false">
      <c r="A30" s="66" t="n">
        <v>11</v>
      </c>
      <c r="B30" s="48" t="str">
        <f aca="false">Item14!B3</f>
        <v>ZONAS 39, 40 e 41 MUNICÍPIO Vitória da Conquista</v>
      </c>
      <c r="C30" s="66" t="str">
        <f aca="false">Item14!C3</f>
        <v>segundo turno (se houver)</v>
      </c>
      <c r="D30" s="66" t="n">
        <f aca="false">Item14!D3</f>
        <v>1</v>
      </c>
      <c r="E30" s="68" t="n">
        <f aca="false">Item14!F3</f>
        <v>95826.64</v>
      </c>
      <c r="F30" s="67" t="n">
        <f aca="false">(ROUND(E30,2)*D30)</f>
        <v>95826.64</v>
      </c>
    </row>
    <row r="31" customFormat="false" ht="17.25" hidden="false" customHeight="false" outlineLevel="0" collapsed="false">
      <c r="A31" s="64" t="s">
        <v>112</v>
      </c>
      <c r="B31" s="65" t="str">
        <f aca="false">Item15!G20</f>
        <v>VITOR ALVES CARDOSO NETO EIRELI</v>
      </c>
      <c r="C31" s="65"/>
      <c r="D31" s="65"/>
      <c r="E31" s="65"/>
      <c r="F31" s="65"/>
    </row>
    <row r="32" customFormat="false" ht="12.75" hidden="false" customHeight="false" outlineLevel="0" collapsed="false">
      <c r="A32" s="66" t="n">
        <v>12</v>
      </c>
      <c r="B32" s="48" t="str">
        <f aca="false">Item15!B3</f>
        <v>ZONAS 27 e 28 MUNICÍPIOS Itabuna, Itapé e Jussari.</v>
      </c>
      <c r="C32" s="66" t="str">
        <f aca="false">Item15!C3</f>
        <v>primeiro turno </v>
      </c>
      <c r="D32" s="66" t="n">
        <f aca="false">Item15!D3</f>
        <v>1</v>
      </c>
      <c r="E32" s="67" t="n">
        <f aca="false">Item15!F3</f>
        <v>73453.52</v>
      </c>
      <c r="F32" s="67" t="n">
        <f aca="false">(ROUND(E32,2)*D32)</f>
        <v>73453.52</v>
      </c>
    </row>
    <row r="33" customFormat="false" ht="17.25" hidden="false" customHeight="false" outlineLevel="0" collapsed="false">
      <c r="A33" s="64" t="s">
        <v>112</v>
      </c>
      <c r="B33" s="65" t="str">
        <f aca="false">Item16!G20</f>
        <v>VITOR ALVES CARDOSO NETO EIRELI</v>
      </c>
      <c r="C33" s="65"/>
      <c r="D33" s="65"/>
      <c r="E33" s="65"/>
      <c r="F33" s="65"/>
    </row>
    <row r="34" customFormat="false" ht="12.75" hidden="false" customHeight="false" outlineLevel="0" collapsed="false">
      <c r="A34" s="66" t="n">
        <v>13</v>
      </c>
      <c r="B34" s="48" t="str">
        <f aca="false">Item16!B3</f>
        <v>ZONAS 25 e 26 MUNICÍPIO Ilhéus</v>
      </c>
      <c r="C34" s="66" t="str">
        <f aca="false">Item16!C3</f>
        <v>primeiro turno </v>
      </c>
      <c r="D34" s="66" t="n">
        <f aca="false">Item16!D3</f>
        <v>1</v>
      </c>
      <c r="E34" s="67" t="n">
        <f aca="false">Item16!F3</f>
        <v>62884.67</v>
      </c>
      <c r="F34" s="67" t="n">
        <f aca="false">(ROUND(E34,2)*D34)</f>
        <v>62884.67</v>
      </c>
    </row>
    <row r="35" customFormat="false" ht="17.25" hidden="false" customHeight="false" outlineLevel="0" collapsed="false">
      <c r="A35" s="64" t="s">
        <v>112</v>
      </c>
      <c r="B35" s="65" t="str">
        <f aca="false">Item17!G20</f>
        <v>G3 POLARIS SERVICOS EIRELI</v>
      </c>
      <c r="C35" s="65"/>
      <c r="D35" s="65"/>
      <c r="E35" s="65"/>
      <c r="F35" s="65"/>
    </row>
    <row r="36" customFormat="false" ht="12.75" hidden="false" customHeight="false" outlineLevel="0" collapsed="false">
      <c r="A36" s="66" t="n">
        <v>14</v>
      </c>
      <c r="B36" s="48" t="str">
        <f aca="false">Item17!B3</f>
        <v>ZONAS 170 e 171 MUNICÍPIO Camaçari</v>
      </c>
      <c r="C36" s="66" t="str">
        <f aca="false">Item17!C3</f>
        <v>primeiro turno </v>
      </c>
      <c r="D36" s="66" t="n">
        <f aca="false">Item17!D3</f>
        <v>1</v>
      </c>
      <c r="E36" s="67" t="n">
        <f aca="false">Item17!F3</f>
        <v>22173.61</v>
      </c>
      <c r="F36" s="67" t="n">
        <f aca="false">(ROUND(E36,2)*D36)</f>
        <v>22173.61</v>
      </c>
    </row>
    <row r="37" customFormat="false" ht="17.25" hidden="false" customHeight="false" outlineLevel="0" collapsed="false">
      <c r="A37" s="64" t="s">
        <v>112</v>
      </c>
      <c r="B37" s="65" t="str">
        <f aca="false">Item18!G20</f>
        <v>G3 POLARIS SERVICOS EIRELI</v>
      </c>
      <c r="C37" s="65"/>
      <c r="D37" s="65"/>
      <c r="E37" s="65"/>
      <c r="F37" s="65"/>
    </row>
    <row r="38" customFormat="false" ht="12.75" hidden="false" customHeight="false" outlineLevel="0" collapsed="false">
      <c r="A38" s="66" t="n">
        <v>15</v>
      </c>
      <c r="B38" s="48" t="str">
        <f aca="false">Item18!B3</f>
        <v>ZONA 180 MUNICÍPIO Lauro de Freitas</v>
      </c>
      <c r="C38" s="66" t="str">
        <f aca="false">Item18!C3</f>
        <v>primeiro turno </v>
      </c>
      <c r="D38" s="66" t="n">
        <f aca="false">Item18!D3</f>
        <v>1</v>
      </c>
      <c r="E38" s="67" t="n">
        <f aca="false">Item18!F3</f>
        <v>26608.33</v>
      </c>
      <c r="F38" s="67" t="n">
        <f aca="false">(ROUND(E38,2)*D38)</f>
        <v>26608.33</v>
      </c>
    </row>
    <row r="39" customFormat="false" ht="17.25" hidden="false" customHeight="false" outlineLevel="0" collapsed="false">
      <c r="A39" s="64" t="s">
        <v>112</v>
      </c>
      <c r="B39" s="65" t="str">
        <f aca="false">Item19!G20</f>
        <v>G3 POLARIS SERVICOS EIRELI</v>
      </c>
      <c r="C39" s="65"/>
      <c r="D39" s="65"/>
      <c r="E39" s="65"/>
      <c r="F39" s="65"/>
    </row>
    <row r="40" customFormat="false" ht="12.75" hidden="false" customHeight="false" outlineLevel="0" collapsed="false">
      <c r="A40" s="66" t="n">
        <v>16</v>
      </c>
      <c r="B40" s="48" t="str">
        <f aca="false">Item19!B3</f>
        <v>ZONA 33 MUNICÍPIO Simões Filho</v>
      </c>
      <c r="C40" s="66" t="str">
        <f aca="false">Item19!C3</f>
        <v>primeiro turno </v>
      </c>
      <c r="D40" s="66" t="n">
        <f aca="false">Item19!D3</f>
        <v>1</v>
      </c>
      <c r="E40" s="67" t="n">
        <f aca="false">Item19!F3</f>
        <v>11086.8</v>
      </c>
      <c r="F40" s="67" t="n">
        <f aca="false">(ROUND(E40,2)*D40)</f>
        <v>11086.8</v>
      </c>
    </row>
    <row r="41" customFormat="false" ht="17.25" hidden="false" customHeight="false" outlineLevel="0" collapsed="false">
      <c r="A41" s="64" t="s">
        <v>112</v>
      </c>
      <c r="B41" s="65" t="str">
        <f aca="false">Item20!G20</f>
        <v>G3 POLARIS SERVICOS EIRELI</v>
      </c>
      <c r="C41" s="65"/>
      <c r="D41" s="65"/>
      <c r="E41" s="65"/>
      <c r="F41" s="65"/>
    </row>
    <row r="42" customFormat="false" ht="12.75" hidden="false" customHeight="false" outlineLevel="0" collapsed="false">
      <c r="A42" s="66" t="n">
        <v>17</v>
      </c>
      <c r="B42" s="48" t="str">
        <f aca="false">Item20!B3</f>
        <v>ZONA 127 MUNICÍPIO Candeias</v>
      </c>
      <c r="C42" s="66" t="str">
        <f aca="false">Item20!C3</f>
        <v>primeiro turno </v>
      </c>
      <c r="D42" s="66" t="n">
        <f aca="false">Item20!D3</f>
        <v>1</v>
      </c>
      <c r="E42" s="67" t="n">
        <f aca="false">Item20!F3</f>
        <v>22173.61</v>
      </c>
      <c r="F42" s="67" t="n">
        <f aca="false">(ROUND(E42,2)*D42)</f>
        <v>22173.61</v>
      </c>
    </row>
    <row r="43" customFormat="false" ht="17.25" hidden="false" customHeight="false" outlineLevel="0" collapsed="false">
      <c r="A43" s="64" t="s">
        <v>112</v>
      </c>
      <c r="B43" s="65" t="str">
        <f aca="false">Item21!G20</f>
        <v>G3 POLARIS SERVICOS EIRELI</v>
      </c>
      <c r="C43" s="65"/>
      <c r="D43" s="65"/>
      <c r="E43" s="65"/>
      <c r="F43" s="65"/>
    </row>
    <row r="44" customFormat="false" ht="12.75" hidden="false" customHeight="false" outlineLevel="0" collapsed="false">
      <c r="A44" s="66" t="n">
        <v>18</v>
      </c>
      <c r="B44" s="48" t="str">
        <f aca="false">Item21!B3</f>
        <v>ZONA 128 MUNICÍPIOS São Sebastião do Passé e Terra Nova</v>
      </c>
      <c r="C44" s="66" t="str">
        <f aca="false">Item21!C3</f>
        <v>primeiro turno </v>
      </c>
      <c r="D44" s="66" t="n">
        <f aca="false">Item21!D3</f>
        <v>1</v>
      </c>
      <c r="E44" s="67" t="n">
        <f aca="false">Item21!F3</f>
        <v>28825.69</v>
      </c>
      <c r="F44" s="67" t="n">
        <f aca="false">(ROUND(E44,2)*D44)</f>
        <v>28825.69</v>
      </c>
    </row>
    <row r="45" customFormat="false" ht="17.25" hidden="false" customHeight="false" outlineLevel="0" collapsed="false">
      <c r="A45" s="64" t="s">
        <v>112</v>
      </c>
      <c r="B45" s="65" t="str">
        <f aca="false">Item22!G20</f>
        <v>G3 POLARIS SERVICOS EIRELI</v>
      </c>
      <c r="C45" s="65"/>
      <c r="D45" s="65"/>
      <c r="E45" s="65"/>
      <c r="F45" s="65"/>
    </row>
    <row r="46" customFormat="false" ht="12.75" hidden="false" customHeight="false" outlineLevel="0" collapsed="false">
      <c r="A46" s="66" t="n">
        <v>19</v>
      </c>
      <c r="B46" s="48" t="str">
        <f aca="false">Item22!B3</f>
        <v>ZONA 162 MUNICÍPIOS São Francisco do Conde e Madre de Deus</v>
      </c>
      <c r="C46" s="66" t="str">
        <f aca="false">Item22!C3</f>
        <v>primeiro turno </v>
      </c>
      <c r="D46" s="66" t="n">
        <f aca="false">Item22!D3</f>
        <v>1</v>
      </c>
      <c r="E46" s="67" t="n">
        <f aca="false">Item22!F3</f>
        <v>39912.5</v>
      </c>
      <c r="F46" s="67" t="n">
        <f aca="false">(ROUND(E46,2)*D46)</f>
        <v>39912.5</v>
      </c>
    </row>
    <row r="47" customFormat="false" ht="17.25" hidden="false" customHeight="false" outlineLevel="0" collapsed="false">
      <c r="A47" s="64" t="s">
        <v>112</v>
      </c>
      <c r="B47" s="65" t="str">
        <f aca="false">Item23!G20</f>
        <v>G3 POLARIS SERVICOS EIRELI</v>
      </c>
      <c r="C47" s="65"/>
      <c r="D47" s="65"/>
      <c r="E47" s="65"/>
      <c r="F47" s="65"/>
    </row>
    <row r="48" customFormat="false" ht="12.75" hidden="false" customHeight="false" outlineLevel="0" collapsed="false">
      <c r="A48" s="66" t="n">
        <v>20</v>
      </c>
      <c r="B48" s="48" t="str">
        <f aca="false">Item23!B3</f>
        <v>ZONA 186 MUNICÍPIO Dias D’Ávila</v>
      </c>
      <c r="C48" s="66" t="str">
        <f aca="false">Item23!C3</f>
        <v>primeiro turno </v>
      </c>
      <c r="D48" s="66" t="n">
        <f aca="false">Item23!D3</f>
        <v>1</v>
      </c>
      <c r="E48" s="67" t="n">
        <f aca="false">Item23!F3</f>
        <v>28825.69</v>
      </c>
      <c r="F48" s="67" t="n">
        <f aca="false">(ROUND(E48,2)*D48)</f>
        <v>28825.69</v>
      </c>
    </row>
    <row r="49" customFormat="false" ht="17.25" hidden="false" customHeight="false" outlineLevel="0" collapsed="false">
      <c r="A49" s="64" t="s">
        <v>112</v>
      </c>
      <c r="B49" s="65" t="str">
        <f aca="false">Item24!G20</f>
        <v>G3 POLARIS SERVICOS EIRELI</v>
      </c>
      <c r="C49" s="65"/>
      <c r="D49" s="65"/>
      <c r="E49" s="65"/>
      <c r="F49" s="65"/>
    </row>
    <row r="50" customFormat="false" ht="12.75" hidden="false" customHeight="false" outlineLevel="0" collapsed="false">
      <c r="A50" s="66" t="n">
        <v>21</v>
      </c>
      <c r="B50" s="48" t="str">
        <f aca="false">Item24!B3</f>
        <v>ZONA 185 MUNICÍPIOS Mata de São João e Itanagra</v>
      </c>
      <c r="C50" s="66" t="str">
        <f aca="false">Item24!C3</f>
        <v>primeiro turno </v>
      </c>
      <c r="D50" s="66" t="n">
        <f aca="false">Item24!D3</f>
        <v>1</v>
      </c>
      <c r="E50" s="67" t="n">
        <f aca="false">Item24!F3</f>
        <v>15424.79</v>
      </c>
      <c r="F50" s="67" t="n">
        <f aca="false">(ROUND(E50,2)*D50)</f>
        <v>15424.79</v>
      </c>
    </row>
    <row r="51" customFormat="false" ht="17.25" hidden="false" customHeight="false" outlineLevel="0" collapsed="false">
      <c r="A51" s="64" t="s">
        <v>112</v>
      </c>
      <c r="B51" s="65" t="str">
        <f aca="false">Item25!G20</f>
        <v>G3 POLARIS SERVICOS EIRELI</v>
      </c>
      <c r="C51" s="65"/>
      <c r="D51" s="65"/>
      <c r="E51" s="65"/>
      <c r="F51" s="65"/>
    </row>
    <row r="52" customFormat="false" ht="12.75" hidden="false" customHeight="false" outlineLevel="0" collapsed="false">
      <c r="A52" s="66" t="n">
        <v>22</v>
      </c>
      <c r="B52" s="48" t="str">
        <f aca="false">Item25!B3</f>
        <v>ZONA 200 MUNICÍPIOS Pojuca e Araçás</v>
      </c>
      <c r="C52" s="66" t="str">
        <f aca="false">Item25!C3</f>
        <v>primeiro turno </v>
      </c>
      <c r="D52" s="66" t="n">
        <f aca="false">Item25!D3</f>
        <v>1</v>
      </c>
      <c r="E52" s="67" t="n">
        <f aca="false">Item25!F3</f>
        <v>6169.92</v>
      </c>
      <c r="F52" s="67" t="n">
        <f aca="false">(ROUND(E52,2)*D52)</f>
        <v>6169.92</v>
      </c>
    </row>
    <row r="53" customFormat="false" ht="15.75" hidden="false" customHeight="true" outlineLevel="0" collapsed="false">
      <c r="A53" s="69"/>
      <c r="B53" s="69"/>
      <c r="C53" s="62" t="s">
        <v>113</v>
      </c>
      <c r="D53" s="62"/>
      <c r="E53" s="62"/>
      <c r="F53" s="70" t="n">
        <f aca="false">SUM(F4:F52)</f>
        <v>1875746.68</v>
      </c>
    </row>
  </sheetData>
  <mergeCells count="27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B43:F43"/>
    <mergeCell ref="B45:F45"/>
    <mergeCell ref="B47:F47"/>
    <mergeCell ref="B49:F49"/>
    <mergeCell ref="B51:F51"/>
    <mergeCell ref="C53:E5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38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39</v>
      </c>
      <c r="C3" s="9" t="s">
        <v>11</v>
      </c>
      <c r="D3" s="10" t="n">
        <v>1</v>
      </c>
      <c r="E3" s="11" t="n">
        <f aca="false">IF(C20&lt;=25%,D20,MIN(E20:F20))</f>
        <v>41325.95</v>
      </c>
      <c r="F3" s="11" t="n">
        <f aca="false">MIN(H3:H17)</f>
        <v>37587.55</v>
      </c>
      <c r="G3" s="12" t="s">
        <v>12</v>
      </c>
      <c r="H3" s="13" t="n">
        <v>38114.24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37587.55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44482.59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38784.6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43812.19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46445.76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40699.89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20</v>
      </c>
      <c r="H10" s="13" t="n">
        <v>43700.96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38305.78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3321.5479415193</v>
      </c>
      <c r="B20" s="25" t="n">
        <f aca="false">COUNT(H3:H17)</f>
        <v>9</v>
      </c>
      <c r="C20" s="26" t="n">
        <f aca="false">IF(B20&lt;2,"N/A",(A20/D20))</f>
        <v>0.0803743880423633</v>
      </c>
      <c r="D20" s="27" t="n">
        <f aca="false">ROUND(AVERAGE(H3:H17),2)</f>
        <v>41325.95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40699.89</v>
      </c>
      <c r="G20" s="29" t="str">
        <f aca="false">INDEX(G3:G17,MATCH(H20,H3:H17,0))</f>
        <v>CINCO ESTRELAS TRANSPORTES E LOGISTICA LTDA</v>
      </c>
      <c r="H20" s="30" t="n">
        <f aca="false">MIN(H3:H17)</f>
        <v>37587.55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41325.95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41325.95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42</v>
      </c>
      <c r="C3" s="9" t="s">
        <v>11</v>
      </c>
      <c r="D3" s="10" t="n">
        <v>1</v>
      </c>
      <c r="E3" s="11" t="n">
        <f aca="false">IF(C20&lt;=25%,D20,MIN(E20:F20))</f>
        <v>66121.52</v>
      </c>
      <c r="F3" s="11" t="n">
        <f aca="false">MIN(H3:H17)</f>
        <v>60140.08</v>
      </c>
      <c r="G3" s="12" t="s">
        <v>12</v>
      </c>
      <c r="H3" s="13" t="n">
        <v>60982.78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60140.08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71172.14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62055.37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70099.5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74313.22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65119.83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20</v>
      </c>
      <c r="H10" s="13" t="n">
        <v>69921.54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61289.25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5314.47614360766</v>
      </c>
      <c r="B20" s="25" t="n">
        <f aca="false">COUNT(H3:H17)</f>
        <v>9</v>
      </c>
      <c r="C20" s="26" t="n">
        <f aca="false">IF(B20&lt;2,"N/A",(A20/D20))</f>
        <v>0.080374379530411</v>
      </c>
      <c r="D20" s="27" t="n">
        <f aca="false">ROUND(AVERAGE(H3:H17),2)</f>
        <v>66121.52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65119.83</v>
      </c>
      <c r="G20" s="29" t="str">
        <f aca="false">INDEX(G3:G17,MATCH(H20,H3:H17,0))</f>
        <v>CINCO ESTRELAS TRANSPORTES E LOGISTICA LTDA</v>
      </c>
      <c r="H20" s="30" t="n">
        <f aca="false">MIN(H3:H17)</f>
        <v>60140.08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66121.52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66121.52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42</v>
      </c>
      <c r="C3" s="9" t="s">
        <v>37</v>
      </c>
      <c r="D3" s="10" t="n">
        <v>1</v>
      </c>
      <c r="E3" s="11" t="n">
        <f aca="false">IF(C20&lt;=25%,D20,MIN(E20:F20))</f>
        <v>66121.52</v>
      </c>
      <c r="F3" s="11" t="n">
        <f aca="false">MIN(H3:H17)</f>
        <v>60140.08</v>
      </c>
      <c r="G3" s="12" t="s">
        <v>12</v>
      </c>
      <c r="H3" s="13" t="n">
        <v>60982.78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60140.08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71172.14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62055.37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70099.5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74313.22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65119.83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20</v>
      </c>
      <c r="H10" s="13" t="n">
        <v>69921.54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61289.25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5314.47614360766</v>
      </c>
      <c r="B20" s="25" t="n">
        <f aca="false">COUNT(H3:H17)</f>
        <v>9</v>
      </c>
      <c r="C20" s="26" t="n">
        <f aca="false">IF(B20&lt;2,"N/A",(A20/D20))</f>
        <v>0.080374379530411</v>
      </c>
      <c r="D20" s="27" t="n">
        <f aca="false">ROUND(AVERAGE(H3:H17),2)</f>
        <v>66121.52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65119.83</v>
      </c>
      <c r="G20" s="29" t="str">
        <f aca="false">INDEX(G3:G17,MATCH(H20,H3:H17,0))</f>
        <v>CINCO ESTRELAS TRANSPORTES E LOGISTICA LTDA</v>
      </c>
      <c r="H20" s="30" t="n">
        <f aca="false">MIN(H3:H17)</f>
        <v>60140.08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66121.52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66121.52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44</v>
      </c>
      <c r="C3" s="9" t="s">
        <v>11</v>
      </c>
      <c r="D3" s="10" t="n">
        <v>1</v>
      </c>
      <c r="E3" s="11" t="n">
        <f aca="false">IF(C20&lt;=25%,D20,MIN(E20:F20))</f>
        <v>71631.54</v>
      </c>
      <c r="F3" s="11" t="n">
        <f aca="false">MIN(H3:H17)</f>
        <v>65151.75</v>
      </c>
      <c r="G3" s="12" t="s">
        <v>12</v>
      </c>
      <c r="H3" s="13" t="n">
        <v>66064.68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65151.75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77103.15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67226.65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75941.13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80505.99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70545.48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20</v>
      </c>
      <c r="H10" s="13" t="n">
        <v>75748.34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66396.69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5757.37388555538</v>
      </c>
      <c r="B20" s="25" t="n">
        <f aca="false">COUNT(H3:H17)</f>
        <v>9</v>
      </c>
      <c r="C20" s="26" t="n">
        <f aca="false">IF(B20&lt;2,"N/A",(A20/D20))</f>
        <v>0.0803748444547664</v>
      </c>
      <c r="D20" s="27" t="n">
        <f aca="false">ROUND(AVERAGE(H3:H17),2)</f>
        <v>71631.54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70545.48</v>
      </c>
      <c r="G20" s="29" t="str">
        <f aca="false">INDEX(G3:G17,MATCH(H20,H3:H17,0))</f>
        <v>CINCO ESTRELAS TRANSPORTES E LOGISTICA LTDA</v>
      </c>
      <c r="H20" s="30" t="n">
        <f aca="false">MIN(H3:H17)</f>
        <v>65151.75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71631.54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71631.54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46</v>
      </c>
      <c r="C3" s="9" t="s">
        <v>11</v>
      </c>
      <c r="D3" s="10" t="n">
        <v>1</v>
      </c>
      <c r="E3" s="11" t="n">
        <f aca="false">IF(C20&lt;=25%,D20,MIN(E20:F20))</f>
        <v>55101.27</v>
      </c>
      <c r="F3" s="11" t="n">
        <f aca="false">MIN(H3:H17)</f>
        <v>50116.73</v>
      </c>
      <c r="G3" s="12" t="s">
        <v>12</v>
      </c>
      <c r="H3" s="13" t="n">
        <v>50818.98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50116.73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59310.12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51712.81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58416.25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61927.68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54266.52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20</v>
      </c>
      <c r="H10" s="13" t="n">
        <v>58267.95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51074.37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4428.73127194961</v>
      </c>
      <c r="B20" s="25" t="n">
        <f aca="false">COUNT(H3:H17)</f>
        <v>9</v>
      </c>
      <c r="C20" s="26" t="n">
        <f aca="false">IF(B20&lt;2,"N/A",(A20/D20))</f>
        <v>0.0803743955801675</v>
      </c>
      <c r="D20" s="27" t="n">
        <f aca="false">ROUND(AVERAGE(H3:H17),2)</f>
        <v>55101.27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54266.52</v>
      </c>
      <c r="G20" s="29" t="str">
        <f aca="false">INDEX(G3:G17,MATCH(H20,H3:H17,0))</f>
        <v>CINCO ESTRELAS TRANSPORTES E LOGISTICA LTDA</v>
      </c>
      <c r="H20" s="30" t="n">
        <f aca="false">MIN(H3:H17)</f>
        <v>50116.73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55101.27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55101.27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48</v>
      </c>
      <c r="C3" s="9" t="s">
        <v>11</v>
      </c>
      <c r="D3" s="10" t="n">
        <v>1</v>
      </c>
      <c r="E3" s="11" t="n">
        <f aca="false">IF(C20&lt;=25%,D20,MIN(E20:F20))</f>
        <v>35815.82</v>
      </c>
      <c r="F3" s="11" t="n">
        <f aca="false">MIN(H3:H17)</f>
        <v>32575.88</v>
      </c>
      <c r="G3" s="12" t="s">
        <v>12</v>
      </c>
      <c r="H3" s="13" t="n">
        <v>33032.34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32575.88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38551.58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33613.32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37970.56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40252.99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35273.24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20</v>
      </c>
      <c r="H10" s="13" t="n">
        <v>37874.17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33198.34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2878.67466352187</v>
      </c>
      <c r="B20" s="25" t="n">
        <f aca="false">COUNT(H3:H17)</f>
        <v>9</v>
      </c>
      <c r="C20" s="26" t="n">
        <f aca="false">IF(B20&lt;2,"N/A",(A20/D20))</f>
        <v>0.080374389404511</v>
      </c>
      <c r="D20" s="27" t="n">
        <f aca="false">ROUND(AVERAGE(H3:H17),2)</f>
        <v>35815.82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35273.24</v>
      </c>
      <c r="G20" s="29" t="str">
        <f aca="false">INDEX(G3:G17,MATCH(H20,H3:H17,0))</f>
        <v>CINCO ESTRELAS TRANSPORTES E LOGISTICA LTDA</v>
      </c>
      <c r="H20" s="30" t="n">
        <f aca="false">MIN(H3:H17)</f>
        <v>32575.88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35815.82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35815.82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50</v>
      </c>
      <c r="C3" s="9" t="s">
        <v>11</v>
      </c>
      <c r="D3" s="10" t="n">
        <v>1</v>
      </c>
      <c r="E3" s="11" t="n">
        <f aca="false">IF(C20&lt;=25%,D20,MIN(E20:F20))</f>
        <v>63366.46</v>
      </c>
      <c r="F3" s="11" t="n">
        <f aca="false">MIN(H3:H17)</f>
        <v>57634.24</v>
      </c>
      <c r="G3" s="12" t="s">
        <v>12</v>
      </c>
      <c r="H3" s="13" t="n">
        <v>58441.83</v>
      </c>
      <c r="I3" s="14" t="str">
        <f aca="false">IF(H3="","",(IF($C$20&lt;25%,"N/A",IF(H3&lt;=($D$20+$A$20),H3,"Descartado"))))</f>
        <v>N/A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57634.24</v>
      </c>
      <c r="I4" s="14" t="str">
        <f aca="false">IF(H4="","",(IF($C$20&lt;25%,"N/A",IF(H4&lt;=($D$20+$A$20),H4,"Descartado"))))</f>
        <v>N/A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68206.64</v>
      </c>
      <c r="I5" s="14" t="str">
        <f aca="false">IF(H5="","",(IF($C$20&lt;25%,"N/A",IF(H5&lt;=($D$20+$A$20),H5,"Descartado"))))</f>
        <v>N/A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59469.73</v>
      </c>
      <c r="I6" s="14" t="str">
        <f aca="false">IF(H6="","",(IF($C$20&lt;25%,"N/A",IF(H6&lt;=($D$20+$A$20),H6,"Descartado"))))</f>
        <v>N/A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67178.69</v>
      </c>
      <c r="I7" s="14" t="str">
        <f aca="false">IF(H7="","",(IF($C$20&lt;25%,"N/A",IF(H7&lt;=($D$20+$A$20),H7,"Descartado"))))</f>
        <v>N/A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71216.83</v>
      </c>
      <c r="I8" s="14" t="str">
        <f aca="false">IF(H8="","",(IF($C$20&lt;25%,"N/A",IF(H8&lt;=($D$20+$A$20),H8,"Descartado"))))</f>
        <v>N/A</v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62406.5</v>
      </c>
      <c r="I9" s="14" t="str">
        <f aca="false">IF(H9="","",(IF($C$20&lt;25%,"N/A",IF(H9&lt;=($D$20+$A$20),H9,"Descartado"))))</f>
        <v>N/A</v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 t="s">
        <v>20</v>
      </c>
      <c r="H10" s="13" t="n">
        <v>67008.14</v>
      </c>
      <c r="I10" s="14" t="str">
        <f aca="false">IF(H10="","",(IF($C$20&lt;25%,"N/A",IF(H10&lt;=($D$20+$A$20),H10,"Descartado"))))</f>
        <v>N/A</v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 t="s">
        <v>40</v>
      </c>
      <c r="H11" s="13" t="n">
        <v>58735.53</v>
      </c>
      <c r="I11" s="14" t="str">
        <f aca="false">IF(H11="","",(IF($C$20&lt;25%,"N/A",IF(H11&lt;=($D$20+$A$20),H11,"Descartado"))))</f>
        <v>N/A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21</v>
      </c>
      <c r="B19" s="7" t="s">
        <v>22</v>
      </c>
      <c r="C19" s="6" t="s">
        <v>23</v>
      </c>
      <c r="D19" s="22" t="s">
        <v>24</v>
      </c>
      <c r="E19" s="23" t="s">
        <v>25</v>
      </c>
      <c r="F19" s="22" t="s">
        <v>26</v>
      </c>
      <c r="G19" s="6" t="s">
        <v>27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5093.03997737708</v>
      </c>
      <c r="B20" s="25" t="n">
        <f aca="false">COUNT(H3:H17)</f>
        <v>9</v>
      </c>
      <c r="C20" s="26" t="n">
        <f aca="false">IF(B20&lt;2,"N/A",(A20/D20))</f>
        <v>0.0803743806641097</v>
      </c>
      <c r="D20" s="27" t="n">
        <f aca="false">ROUND(AVERAGE(H3:H17),2)</f>
        <v>63366.46</v>
      </c>
      <c r="E20" s="28" t="str">
        <f aca="false">IFERROR(ROUND(IF(B20&lt;2,"N/A",(IF(C20&lt;=25%,"N/A",AVERAGE(I3:I17)))),2),"N/A")</f>
        <v>N/A</v>
      </c>
      <c r="F20" s="28" t="n">
        <f aca="false">ROUND(MEDIAN(H3:H17),2)</f>
        <v>62406.5</v>
      </c>
      <c r="G20" s="29" t="str">
        <f aca="false">INDEX(G3:G17,MATCH(H20,H3:H17,0))</f>
        <v>CINCO ESTRELAS TRANSPORTES E LOGISTICA LTDA</v>
      </c>
      <c r="H20" s="30" t="n">
        <f aca="false">MIN(H3:H17)</f>
        <v>57634.24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28</v>
      </c>
      <c r="H22" s="38" t="n">
        <f aca="false">IF(C20&lt;=25%,D20,MIN(E20:F20))</f>
        <v>63366.46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29</v>
      </c>
      <c r="H23" s="30" t="n">
        <f aca="false">ROUND(H22,2)*D3</f>
        <v>63366.46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30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31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32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33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34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35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36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/>
  <cp:lastPrinted>2020-02-17T18:11:30Z</cp:lastPrinted>
  <dcterms:modified xsi:type="dcterms:W3CDTF">2020-04-28T14:57:27Z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