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420" windowWidth="16380" windowHeight="7770" tabRatio="661" firstSheet="28" activeTab="41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3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r:id="rId26"/>
    <sheet name="Item27" sheetId="30" r:id="rId27"/>
    <sheet name="Item28" sheetId="31" r:id="rId28"/>
    <sheet name="Item29" sheetId="33" r:id="rId29"/>
    <sheet name="Item30" sheetId="34" r:id="rId30"/>
    <sheet name="Item31" sheetId="35" r:id="rId31"/>
    <sheet name="Item32" sheetId="36" r:id="rId32"/>
    <sheet name="Item33" sheetId="37" r:id="rId33"/>
    <sheet name="Item34" sheetId="38" r:id="rId34"/>
    <sheet name="Item35" sheetId="39" r:id="rId35"/>
    <sheet name="Item36" sheetId="104" r:id="rId36"/>
    <sheet name="Item37" sheetId="110" r:id="rId37"/>
    <sheet name="Item38" sheetId="107" r:id="rId38"/>
    <sheet name="Item39" sheetId="105" r:id="rId39"/>
    <sheet name="Item40" sheetId="108" r:id="rId40"/>
    <sheet name="Item41" sheetId="109" r:id="rId41"/>
    <sheet name="TOTAL" sheetId="3" r:id="rId42"/>
    <sheet name="menores preços" sheetId="103" r:id="rId43"/>
  </sheets>
  <definedNames>
    <definedName name="_xlnm.Print_Area" localSheetId="42">'menores preços'!$A$1:$F$85</definedName>
    <definedName name="_xlnm.Print_Area" localSheetId="41">TOTAL!$A$1:$F$53</definedName>
    <definedName name="_xlnm.Print_Titles" localSheetId="42">'menores preços'!$1:$2</definedName>
    <definedName name="_xlnm.Print_Titles" localSheetId="41">TOTAL!$1:$2</definedName>
  </definedNames>
  <calcPr calcId="145621"/>
</workbook>
</file>

<file path=xl/calcChain.xml><?xml version="1.0" encoding="utf-8"?>
<calcChain xmlns="http://schemas.openxmlformats.org/spreadsheetml/2006/main">
  <c r="F51" i="3" l="1"/>
  <c r="B50" i="3" l="1"/>
  <c r="B49" i="3"/>
  <c r="B48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E50" i="3"/>
  <c r="D50" i="3"/>
  <c r="C50" i="3"/>
  <c r="E49" i="3"/>
  <c r="D49" i="3"/>
  <c r="C49" i="3"/>
  <c r="E48" i="3"/>
  <c r="D48" i="3"/>
  <c r="C48" i="3"/>
  <c r="E44" i="3"/>
  <c r="D44" i="3"/>
  <c r="C44" i="3"/>
  <c r="E43" i="3"/>
  <c r="D43" i="3"/>
  <c r="C43" i="3"/>
  <c r="E42" i="3"/>
  <c r="D42" i="3"/>
  <c r="C42" i="3"/>
  <c r="E41" i="3"/>
  <c r="D41" i="3"/>
  <c r="C41" i="3"/>
  <c r="E40" i="3"/>
  <c r="D40" i="3"/>
  <c r="C40" i="3"/>
  <c r="E39" i="3"/>
  <c r="D39" i="3"/>
  <c r="C39" i="3"/>
  <c r="E38" i="3"/>
  <c r="D38" i="3"/>
  <c r="C38" i="3"/>
  <c r="E37" i="3"/>
  <c r="D37" i="3"/>
  <c r="C37" i="3"/>
  <c r="E36" i="3"/>
  <c r="D36" i="3"/>
  <c r="C36" i="3"/>
  <c r="E35" i="3"/>
  <c r="D35" i="3"/>
  <c r="C35" i="3"/>
  <c r="E34" i="3"/>
  <c r="D34" i="3"/>
  <c r="C34" i="3"/>
  <c r="E33" i="3"/>
  <c r="D33" i="3"/>
  <c r="C33" i="3"/>
  <c r="E32" i="3"/>
  <c r="D32" i="3"/>
  <c r="C32" i="3"/>
  <c r="E31" i="3"/>
  <c r="D31" i="3"/>
  <c r="C31" i="3"/>
  <c r="E30" i="3"/>
  <c r="D30" i="3"/>
  <c r="C30" i="3"/>
  <c r="E29" i="3"/>
  <c r="D29" i="3"/>
  <c r="C29" i="3"/>
  <c r="E28" i="3"/>
  <c r="D28" i="3"/>
  <c r="C28" i="3"/>
  <c r="E27" i="3"/>
  <c r="E26" i="3"/>
  <c r="D27" i="3"/>
  <c r="C27" i="3"/>
  <c r="B27" i="3"/>
  <c r="B84" i="103"/>
  <c r="B82" i="103"/>
  <c r="B80" i="103"/>
  <c r="B78" i="103"/>
  <c r="B76" i="103"/>
  <c r="B74" i="103"/>
  <c r="B72" i="103"/>
  <c r="B70" i="103"/>
  <c r="B68" i="103"/>
  <c r="B66" i="103"/>
  <c r="B64" i="103"/>
  <c r="B62" i="103"/>
  <c r="B60" i="103"/>
  <c r="B58" i="103"/>
  <c r="B56" i="103"/>
  <c r="B54" i="103"/>
  <c r="B52" i="103"/>
  <c r="B50" i="103"/>
  <c r="B48" i="103"/>
  <c r="B46" i="103"/>
  <c r="D84" i="103"/>
  <c r="C84" i="103"/>
  <c r="D82" i="103"/>
  <c r="C82" i="103"/>
  <c r="D80" i="103"/>
  <c r="C80" i="103"/>
  <c r="D78" i="103"/>
  <c r="C78" i="103"/>
  <c r="D76" i="103"/>
  <c r="C76" i="103"/>
  <c r="B81" i="103"/>
  <c r="B73" i="103"/>
  <c r="B65" i="103"/>
  <c r="B57" i="103"/>
  <c r="B49" i="103"/>
  <c r="D74" i="103"/>
  <c r="C74" i="103"/>
  <c r="D72" i="103"/>
  <c r="C72" i="103"/>
  <c r="D70" i="103"/>
  <c r="C70" i="103"/>
  <c r="D68" i="103"/>
  <c r="C68" i="103"/>
  <c r="D66" i="103"/>
  <c r="C66" i="103"/>
  <c r="D64" i="103"/>
  <c r="C64" i="103"/>
  <c r="D62" i="103"/>
  <c r="C62" i="103"/>
  <c r="D60" i="103"/>
  <c r="C60" i="103"/>
  <c r="D58" i="103"/>
  <c r="C58" i="103"/>
  <c r="D56" i="103"/>
  <c r="C56" i="103"/>
  <c r="D54" i="103"/>
  <c r="C54" i="103"/>
  <c r="D52" i="103"/>
  <c r="C52" i="103"/>
  <c r="D50" i="103"/>
  <c r="C50" i="103"/>
  <c r="D48" i="103"/>
  <c r="C48" i="103"/>
  <c r="D46" i="103"/>
  <c r="C46" i="103"/>
  <c r="D44" i="103"/>
  <c r="C44" i="103"/>
  <c r="C42" i="103"/>
  <c r="E84" i="103"/>
  <c r="B83" i="103" s="1"/>
  <c r="E82" i="103"/>
  <c r="E80" i="103"/>
  <c r="B79" i="103" s="1"/>
  <c r="E78" i="103"/>
  <c r="B77" i="103" s="1"/>
  <c r="E76" i="103"/>
  <c r="B75" i="103" s="1"/>
  <c r="E74" i="103"/>
  <c r="E72" i="103"/>
  <c r="B71" i="103" s="1"/>
  <c r="E70" i="103"/>
  <c r="B69" i="103" s="1"/>
  <c r="E68" i="103"/>
  <c r="B67" i="103" s="1"/>
  <c r="E66" i="103"/>
  <c r="E64" i="103"/>
  <c r="B63" i="103" s="1"/>
  <c r="E62" i="103"/>
  <c r="B61" i="103" s="1"/>
  <c r="E60" i="103"/>
  <c r="B59" i="103" s="1"/>
  <c r="E58" i="103"/>
  <c r="E56" i="103"/>
  <c r="B55" i="103" s="1"/>
  <c r="E54" i="103"/>
  <c r="B53" i="103" s="1"/>
  <c r="E52" i="103"/>
  <c r="B51" i="103" s="1"/>
  <c r="E50" i="103"/>
  <c r="E48" i="103"/>
  <c r="E46" i="103"/>
  <c r="E44" i="103"/>
  <c r="B47" i="103" l="1"/>
  <c r="B44" i="103" l="1"/>
  <c r="B43" i="103"/>
  <c r="B45" i="103"/>
  <c r="E42" i="103"/>
  <c r="B41" i="103" s="1"/>
  <c r="D42" i="103"/>
  <c r="B42" i="103"/>
  <c r="D26" i="3"/>
  <c r="C26" i="3"/>
  <c r="B26" i="3"/>
  <c r="H23" i="110" l="1"/>
  <c r="F20" i="110"/>
  <c r="D20" i="110"/>
  <c r="B20" i="110"/>
  <c r="C20" i="110" s="1"/>
  <c r="I17" i="110"/>
  <c r="I16" i="110"/>
  <c r="I15" i="110"/>
  <c r="I14" i="110"/>
  <c r="I13" i="110"/>
  <c r="I12" i="110"/>
  <c r="I11" i="110"/>
  <c r="I10" i="110"/>
  <c r="I9" i="110"/>
  <c r="I8" i="110"/>
  <c r="I7" i="110"/>
  <c r="I6" i="110" l="1"/>
  <c r="I4" i="110"/>
  <c r="I5" i="110"/>
  <c r="I3" i="110"/>
  <c r="E20" i="110" s="1"/>
  <c r="D22" i="110" s="1"/>
  <c r="D23" i="110" s="1"/>
  <c r="F82" i="103"/>
  <c r="F84" i="103" l="1"/>
  <c r="E25" i="3"/>
  <c r="E23" i="3" l="1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 l="1"/>
  <c r="H23" i="109" l="1"/>
  <c r="B20" i="109" s="1"/>
  <c r="F20" i="109"/>
  <c r="D20" i="109"/>
  <c r="I17" i="109"/>
  <c r="I16" i="109"/>
  <c r="I15" i="109"/>
  <c r="I14" i="109"/>
  <c r="I13" i="109"/>
  <c r="I12" i="109"/>
  <c r="I11" i="109"/>
  <c r="I10" i="109"/>
  <c r="I9" i="109"/>
  <c r="I8" i="109"/>
  <c r="I7" i="109"/>
  <c r="H23" i="108"/>
  <c r="B20" i="108" s="1"/>
  <c r="F20" i="108"/>
  <c r="D20" i="108"/>
  <c r="I17" i="108"/>
  <c r="I16" i="108"/>
  <c r="I15" i="108"/>
  <c r="I14" i="108"/>
  <c r="I13" i="108"/>
  <c r="I12" i="108"/>
  <c r="I11" i="108"/>
  <c r="I10" i="108"/>
  <c r="I9" i="108"/>
  <c r="I8" i="108"/>
  <c r="I7" i="108"/>
  <c r="H23" i="107"/>
  <c r="B20" i="107" s="1"/>
  <c r="F20" i="107"/>
  <c r="D20" i="107"/>
  <c r="I17" i="107"/>
  <c r="I16" i="107"/>
  <c r="I15" i="107"/>
  <c r="I14" i="107"/>
  <c r="I13" i="107"/>
  <c r="I12" i="107"/>
  <c r="I11" i="107"/>
  <c r="I10" i="107"/>
  <c r="I9" i="107"/>
  <c r="I8" i="107"/>
  <c r="I7" i="107"/>
  <c r="C20" i="109" l="1"/>
  <c r="I3" i="109" s="1"/>
  <c r="C20" i="108"/>
  <c r="I3" i="108" s="1"/>
  <c r="C20" i="107"/>
  <c r="I3" i="107" s="1"/>
  <c r="I5" i="107"/>
  <c r="F80" i="103"/>
  <c r="I4" i="107" l="1"/>
  <c r="I6" i="108"/>
  <c r="I5" i="108"/>
  <c r="I4" i="109"/>
  <c r="I5" i="109"/>
  <c r="I6" i="109"/>
  <c r="I4" i="108"/>
  <c r="E20" i="107"/>
  <c r="D22" i="107" s="1"/>
  <c r="I6" i="107"/>
  <c r="H23" i="105"/>
  <c r="B20" i="105" s="1"/>
  <c r="F20" i="105"/>
  <c r="D20" i="105"/>
  <c r="I17" i="105"/>
  <c r="I16" i="105"/>
  <c r="I15" i="105"/>
  <c r="I14" i="105"/>
  <c r="I13" i="105"/>
  <c r="I12" i="105"/>
  <c r="I11" i="105"/>
  <c r="I10" i="105"/>
  <c r="I9" i="105"/>
  <c r="I8" i="105"/>
  <c r="I7" i="105"/>
  <c r="D23" i="107" l="1"/>
  <c r="E20" i="108"/>
  <c r="D22" i="108" s="1"/>
  <c r="D23" i="108" s="1"/>
  <c r="E20" i="109"/>
  <c r="D22" i="109" s="1"/>
  <c r="D23" i="109" s="1"/>
  <c r="C20" i="105"/>
  <c r="I5" i="105" s="1"/>
  <c r="F50" i="3" l="1"/>
  <c r="I6" i="105"/>
  <c r="I3" i="105"/>
  <c r="I4" i="105"/>
  <c r="H23" i="104"/>
  <c r="B20" i="104" s="1"/>
  <c r="F20" i="104"/>
  <c r="D20" i="104"/>
  <c r="I17" i="104"/>
  <c r="I16" i="104"/>
  <c r="I15" i="104"/>
  <c r="I14" i="104"/>
  <c r="I13" i="104"/>
  <c r="I12" i="104"/>
  <c r="I11" i="104"/>
  <c r="I10" i="104"/>
  <c r="I9" i="104"/>
  <c r="I8" i="104"/>
  <c r="I7" i="104"/>
  <c r="E20" i="105" l="1"/>
  <c r="D22" i="105" s="1"/>
  <c r="D23" i="105" s="1"/>
  <c r="F49" i="3" s="1"/>
  <c r="F48" i="3"/>
  <c r="C20" i="104"/>
  <c r="I6" i="104" s="1"/>
  <c r="F78" i="103"/>
  <c r="I3" i="104"/>
  <c r="B4" i="3"/>
  <c r="D4" i="3"/>
  <c r="F4" i="3" s="1"/>
  <c r="B5" i="3"/>
  <c r="B6" i="3"/>
  <c r="B7" i="3"/>
  <c r="B8" i="3"/>
  <c r="B9" i="3"/>
  <c r="I4" i="104" l="1"/>
  <c r="E20" i="104" s="1"/>
  <c r="D22" i="104" s="1"/>
  <c r="I5" i="104"/>
  <c r="D23" i="104" l="1"/>
  <c r="F44" i="3"/>
  <c r="E40" i="103"/>
  <c r="B39" i="103" s="1"/>
  <c r="E38" i="103"/>
  <c r="B37" i="103" s="1"/>
  <c r="E36" i="103"/>
  <c r="B35" i="103" s="1"/>
  <c r="E34" i="103"/>
  <c r="B33" i="103" s="1"/>
  <c r="E32" i="103"/>
  <c r="B31" i="103" s="1"/>
  <c r="E30" i="103"/>
  <c r="B29" i="103" s="1"/>
  <c r="E28" i="103"/>
  <c r="B27" i="103" s="1"/>
  <c r="E26" i="103"/>
  <c r="B25" i="103" s="1"/>
  <c r="E24" i="103"/>
  <c r="B23" i="103" s="1"/>
  <c r="E22" i="103"/>
  <c r="B21" i="103" s="1"/>
  <c r="E20" i="103"/>
  <c r="B19" i="103" s="1"/>
  <c r="E18" i="103"/>
  <c r="B17" i="103" s="1"/>
  <c r="E16" i="103"/>
  <c r="B15" i="103" s="1"/>
  <c r="E14" i="103"/>
  <c r="B13" i="103" s="1"/>
  <c r="E12" i="103"/>
  <c r="B11" i="103" s="1"/>
  <c r="E10" i="103"/>
  <c r="B9" i="103" s="1"/>
  <c r="E8" i="103"/>
  <c r="B7" i="103" s="1"/>
  <c r="E6" i="103"/>
  <c r="B5" i="103" s="1"/>
  <c r="E4" i="103"/>
  <c r="B3" i="103" s="1"/>
  <c r="D40" i="103"/>
  <c r="C40" i="103"/>
  <c r="B40" i="103"/>
  <c r="D38" i="103"/>
  <c r="C38" i="103"/>
  <c r="B38" i="103"/>
  <c r="D36" i="103"/>
  <c r="C36" i="103"/>
  <c r="B36" i="103"/>
  <c r="D34" i="103"/>
  <c r="C34" i="103"/>
  <c r="B34" i="103"/>
  <c r="D32" i="103"/>
  <c r="C32" i="103"/>
  <c r="B32" i="103"/>
  <c r="D30" i="103"/>
  <c r="C30" i="103"/>
  <c r="B30" i="103"/>
  <c r="D28" i="103"/>
  <c r="C28" i="103"/>
  <c r="B28" i="103"/>
  <c r="D26" i="103"/>
  <c r="C26" i="103"/>
  <c r="B26" i="103"/>
  <c r="D24" i="103"/>
  <c r="C24" i="103"/>
  <c r="B24" i="103"/>
  <c r="D22" i="103"/>
  <c r="C22" i="103"/>
  <c r="B22" i="103"/>
  <c r="D20" i="103"/>
  <c r="C20" i="103"/>
  <c r="B20" i="103"/>
  <c r="D18" i="103"/>
  <c r="C18" i="103"/>
  <c r="B18" i="103"/>
  <c r="D16" i="103"/>
  <c r="C16" i="103"/>
  <c r="B16" i="103"/>
  <c r="D14" i="103"/>
  <c r="C14" i="103"/>
  <c r="B14" i="103"/>
  <c r="D12" i="103"/>
  <c r="C12" i="103"/>
  <c r="B12" i="103"/>
  <c r="D10" i="103"/>
  <c r="C10" i="103"/>
  <c r="B10" i="103"/>
  <c r="D8" i="103"/>
  <c r="C8" i="103"/>
  <c r="B8" i="103"/>
  <c r="D6" i="103"/>
  <c r="C6" i="103"/>
  <c r="B6" i="103"/>
  <c r="D4" i="103"/>
  <c r="C4" i="103"/>
  <c r="B4" i="103"/>
  <c r="F54" i="103" l="1"/>
  <c r="F64" i="103"/>
  <c r="F8" i="103"/>
  <c r="G6" i="103" s="1"/>
  <c r="F10" i="103"/>
  <c r="G7" i="103" s="1"/>
  <c r="F18" i="103"/>
  <c r="G11" i="103" s="1"/>
  <c r="F22" i="103"/>
  <c r="G13" i="103" s="1"/>
  <c r="F32" i="103"/>
  <c r="F40" i="103"/>
  <c r="F38" i="103"/>
  <c r="F30" i="103"/>
  <c r="F46" i="103"/>
  <c r="F26" i="103"/>
  <c r="G15" i="103" s="1"/>
  <c r="F24" i="103"/>
  <c r="G14" i="103" s="1"/>
  <c r="F34" i="103"/>
  <c r="F36" i="103"/>
  <c r="F20" i="103"/>
  <c r="G12" i="103" s="1"/>
  <c r="F6" i="103"/>
  <c r="G5" i="103" s="1"/>
  <c r="F48" i="103"/>
  <c r="F50" i="103"/>
  <c r="F56" i="103"/>
  <c r="F66" i="103"/>
  <c r="F68" i="103"/>
  <c r="F70" i="103"/>
  <c r="F72" i="103"/>
  <c r="F4" i="103"/>
  <c r="F14" i="103"/>
  <c r="G9" i="103" s="1"/>
  <c r="F52" i="103"/>
  <c r="F62" i="103"/>
  <c r="F16" i="103"/>
  <c r="G10" i="103" s="1"/>
  <c r="F12" i="103"/>
  <c r="G8" i="103" s="1"/>
  <c r="F28" i="103"/>
  <c r="F42" i="103"/>
  <c r="F44" i="103"/>
  <c r="F58" i="103"/>
  <c r="F60" i="103"/>
  <c r="F74" i="103"/>
  <c r="F76" i="103"/>
  <c r="D16" i="3"/>
  <c r="D17" i="3"/>
  <c r="D18" i="3"/>
  <c r="D19" i="3"/>
  <c r="D23" i="3"/>
  <c r="D24" i="3"/>
  <c r="D25" i="3"/>
  <c r="C25" i="3"/>
  <c r="C24" i="3"/>
  <c r="C23" i="3"/>
  <c r="C19" i="3"/>
  <c r="C18" i="3"/>
  <c r="C17" i="3"/>
  <c r="C16" i="3"/>
  <c r="B25" i="3"/>
  <c r="B24" i="3"/>
  <c r="B23" i="3"/>
  <c r="B19" i="3"/>
  <c r="B18" i="3"/>
  <c r="B17" i="3"/>
  <c r="B16" i="3"/>
  <c r="H23" i="39"/>
  <c r="F20" i="39"/>
  <c r="D20" i="39"/>
  <c r="B20" i="39"/>
  <c r="C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H23" i="38"/>
  <c r="B20" i="38" s="1"/>
  <c r="F20" i="38"/>
  <c r="D20" i="38"/>
  <c r="I17" i="38"/>
  <c r="I16" i="38"/>
  <c r="I15" i="38"/>
  <c r="I14" i="38"/>
  <c r="I13" i="38"/>
  <c r="I12" i="38"/>
  <c r="I11" i="38"/>
  <c r="I10" i="38"/>
  <c r="I9" i="38"/>
  <c r="I8" i="38"/>
  <c r="I7" i="38"/>
  <c r="H23" i="37"/>
  <c r="B20" i="37" s="1"/>
  <c r="F20" i="37"/>
  <c r="D20" i="37"/>
  <c r="I17" i="37"/>
  <c r="I16" i="37"/>
  <c r="I15" i="37"/>
  <c r="I14" i="37"/>
  <c r="I13" i="37"/>
  <c r="I12" i="37"/>
  <c r="I11" i="37"/>
  <c r="I10" i="37"/>
  <c r="I9" i="37"/>
  <c r="I8" i="37"/>
  <c r="I7" i="37"/>
  <c r="H23" i="36"/>
  <c r="B20" i="36" s="1"/>
  <c r="F20" i="36"/>
  <c r="D20" i="36"/>
  <c r="I17" i="36"/>
  <c r="I16" i="36"/>
  <c r="I15" i="36"/>
  <c r="I14" i="36"/>
  <c r="I13" i="36"/>
  <c r="I12" i="36"/>
  <c r="I11" i="36"/>
  <c r="I10" i="36"/>
  <c r="I9" i="36"/>
  <c r="I8" i="36"/>
  <c r="I7" i="36"/>
  <c r="H23" i="35"/>
  <c r="B20" i="35" s="1"/>
  <c r="F20" i="35"/>
  <c r="D20" i="35"/>
  <c r="I17" i="35"/>
  <c r="I16" i="35"/>
  <c r="I15" i="35"/>
  <c r="I14" i="35"/>
  <c r="I13" i="35"/>
  <c r="I12" i="35"/>
  <c r="I11" i="35"/>
  <c r="I10" i="35"/>
  <c r="I9" i="35"/>
  <c r="I8" i="35"/>
  <c r="I7" i="35"/>
  <c r="H23" i="34"/>
  <c r="B20" i="34" s="1"/>
  <c r="F20" i="34"/>
  <c r="D20" i="34"/>
  <c r="I17" i="34"/>
  <c r="I16" i="34"/>
  <c r="I15" i="34"/>
  <c r="I14" i="34"/>
  <c r="I13" i="34"/>
  <c r="I12" i="34"/>
  <c r="I11" i="34"/>
  <c r="I10" i="34"/>
  <c r="I9" i="34"/>
  <c r="I8" i="34"/>
  <c r="I7" i="34"/>
  <c r="H23" i="33"/>
  <c r="B20" i="33" s="1"/>
  <c r="F20" i="33"/>
  <c r="D20" i="33"/>
  <c r="I17" i="33"/>
  <c r="I16" i="33"/>
  <c r="I15" i="33"/>
  <c r="I14" i="33"/>
  <c r="I13" i="33"/>
  <c r="I12" i="33"/>
  <c r="I11" i="33"/>
  <c r="I10" i="33"/>
  <c r="I9" i="33"/>
  <c r="I8" i="33"/>
  <c r="I7" i="33"/>
  <c r="H23" i="31"/>
  <c r="B20" i="31" s="1"/>
  <c r="F20" i="31"/>
  <c r="D20" i="31"/>
  <c r="I17" i="31"/>
  <c r="I16" i="31"/>
  <c r="I15" i="31"/>
  <c r="I14" i="31"/>
  <c r="I13" i="31"/>
  <c r="I12" i="31"/>
  <c r="I11" i="31"/>
  <c r="I10" i="31"/>
  <c r="I9" i="31"/>
  <c r="I8" i="31"/>
  <c r="I7" i="31"/>
  <c r="H23" i="30"/>
  <c r="F20" i="30"/>
  <c r="D20" i="30"/>
  <c r="I17" i="30"/>
  <c r="I16" i="30"/>
  <c r="I15" i="30"/>
  <c r="I14" i="30"/>
  <c r="I13" i="30"/>
  <c r="I12" i="30"/>
  <c r="I11" i="30"/>
  <c r="I10" i="30"/>
  <c r="I9" i="30"/>
  <c r="I8" i="30"/>
  <c r="I7" i="30"/>
  <c r="H23" i="29"/>
  <c r="B20" i="29" s="1"/>
  <c r="F20" i="29"/>
  <c r="D20" i="29"/>
  <c r="I17" i="29"/>
  <c r="I16" i="29"/>
  <c r="I15" i="29"/>
  <c r="I14" i="29"/>
  <c r="I13" i="29"/>
  <c r="I12" i="29"/>
  <c r="I11" i="29"/>
  <c r="I10" i="29"/>
  <c r="I9" i="29"/>
  <c r="I8" i="29"/>
  <c r="I7" i="29"/>
  <c r="H23" i="28"/>
  <c r="B20" i="28" s="1"/>
  <c r="F20" i="28"/>
  <c r="D20" i="28"/>
  <c r="I17" i="28"/>
  <c r="I16" i="28"/>
  <c r="I15" i="28"/>
  <c r="I14" i="28"/>
  <c r="I13" i="28"/>
  <c r="I12" i="28"/>
  <c r="I11" i="28"/>
  <c r="I10" i="28"/>
  <c r="I9" i="28"/>
  <c r="I8" i="28"/>
  <c r="H23" i="27"/>
  <c r="B20" i="27" s="1"/>
  <c r="F20" i="27"/>
  <c r="D20" i="27"/>
  <c r="I17" i="27"/>
  <c r="I16" i="27"/>
  <c r="I15" i="27"/>
  <c r="I14" i="27"/>
  <c r="I13" i="27"/>
  <c r="I12" i="27"/>
  <c r="I11" i="27"/>
  <c r="I10" i="27"/>
  <c r="I9" i="27"/>
  <c r="I8" i="27"/>
  <c r="I7" i="27"/>
  <c r="H23" i="26"/>
  <c r="B20" i="26" s="1"/>
  <c r="F20" i="26"/>
  <c r="D20" i="26"/>
  <c r="I17" i="26"/>
  <c r="I16" i="26"/>
  <c r="I15" i="26"/>
  <c r="I14" i="26"/>
  <c r="I13" i="26"/>
  <c r="I12" i="26"/>
  <c r="I11" i="26"/>
  <c r="I10" i="26"/>
  <c r="I9" i="26"/>
  <c r="I8" i="26"/>
  <c r="I7" i="26"/>
  <c r="H23" i="25"/>
  <c r="F20" i="25"/>
  <c r="D20" i="25"/>
  <c r="I17" i="25"/>
  <c r="I16" i="25"/>
  <c r="I15" i="25"/>
  <c r="I14" i="25"/>
  <c r="I13" i="25"/>
  <c r="I12" i="25"/>
  <c r="I11" i="25"/>
  <c r="I10" i="25"/>
  <c r="I9" i="25"/>
  <c r="I8" i="25"/>
  <c r="I7" i="25"/>
  <c r="H23" i="24"/>
  <c r="B20" i="24" s="1"/>
  <c r="F20" i="24"/>
  <c r="D20" i="24"/>
  <c r="I17" i="24"/>
  <c r="I16" i="24"/>
  <c r="I15" i="24"/>
  <c r="I14" i="24"/>
  <c r="I13" i="24"/>
  <c r="I12" i="24"/>
  <c r="I11" i="24"/>
  <c r="I10" i="24"/>
  <c r="I9" i="24"/>
  <c r="I8" i="24"/>
  <c r="I7" i="24"/>
  <c r="H23" i="23"/>
  <c r="B20" i="23" s="1"/>
  <c r="F20" i="23"/>
  <c r="D20" i="23"/>
  <c r="I17" i="23"/>
  <c r="I16" i="23"/>
  <c r="I15" i="23"/>
  <c r="I14" i="23"/>
  <c r="I13" i="23"/>
  <c r="I12" i="23"/>
  <c r="I11" i="23"/>
  <c r="I10" i="23"/>
  <c r="I9" i="23"/>
  <c r="I8" i="23"/>
  <c r="I7" i="23"/>
  <c r="H23" i="21"/>
  <c r="B20" i="21" s="1"/>
  <c r="F20" i="21"/>
  <c r="D20" i="21"/>
  <c r="I17" i="21"/>
  <c r="I16" i="21"/>
  <c r="I15" i="21"/>
  <c r="I14" i="21"/>
  <c r="I13" i="21"/>
  <c r="I12" i="21"/>
  <c r="I11" i="21"/>
  <c r="I10" i="21"/>
  <c r="I9" i="21"/>
  <c r="I8" i="21"/>
  <c r="I7" i="21"/>
  <c r="H23" i="20"/>
  <c r="F20" i="20"/>
  <c r="D20" i="20"/>
  <c r="I17" i="20"/>
  <c r="I16" i="20"/>
  <c r="I15" i="20"/>
  <c r="I14" i="20"/>
  <c r="I13" i="20"/>
  <c r="I12" i="20"/>
  <c r="I11" i="20"/>
  <c r="I10" i="20"/>
  <c r="I9" i="20"/>
  <c r="I8" i="20"/>
  <c r="I7" i="20"/>
  <c r="H23" i="19"/>
  <c r="B20" i="19" s="1"/>
  <c r="F20" i="19"/>
  <c r="D20" i="19"/>
  <c r="I17" i="19"/>
  <c r="I16" i="19"/>
  <c r="I15" i="19"/>
  <c r="I14" i="19"/>
  <c r="I13" i="19"/>
  <c r="I12" i="19"/>
  <c r="I11" i="19"/>
  <c r="I10" i="19"/>
  <c r="I9" i="19"/>
  <c r="I8" i="19"/>
  <c r="I7" i="19"/>
  <c r="H23" i="18"/>
  <c r="B20" i="18" s="1"/>
  <c r="F20" i="18"/>
  <c r="D20" i="18"/>
  <c r="I17" i="18"/>
  <c r="I16" i="18"/>
  <c r="I15" i="18"/>
  <c r="I14" i="18"/>
  <c r="I13" i="18"/>
  <c r="I12" i="18"/>
  <c r="I11" i="18"/>
  <c r="I10" i="18"/>
  <c r="I9" i="18"/>
  <c r="I8" i="18"/>
  <c r="I7" i="18"/>
  <c r="H23" i="17"/>
  <c r="B20" i="17" s="1"/>
  <c r="F20" i="17"/>
  <c r="D20" i="17"/>
  <c r="I17" i="17"/>
  <c r="I16" i="17"/>
  <c r="I15" i="17"/>
  <c r="I14" i="17"/>
  <c r="I13" i="17"/>
  <c r="I12" i="17"/>
  <c r="I11" i="17"/>
  <c r="I10" i="17"/>
  <c r="I9" i="17"/>
  <c r="I8" i="17"/>
  <c r="I7" i="17"/>
  <c r="H23" i="16"/>
  <c r="F20" i="16"/>
  <c r="D20" i="16"/>
  <c r="I17" i="16"/>
  <c r="I16" i="16"/>
  <c r="I15" i="16"/>
  <c r="I14" i="16"/>
  <c r="I13" i="16"/>
  <c r="I12" i="16"/>
  <c r="I11" i="16"/>
  <c r="I10" i="16"/>
  <c r="I9" i="16"/>
  <c r="I8" i="16"/>
  <c r="I7" i="16"/>
  <c r="H23" i="15"/>
  <c r="B20" i="15" s="1"/>
  <c r="F20" i="15"/>
  <c r="D20" i="15"/>
  <c r="I17" i="15"/>
  <c r="I16" i="15"/>
  <c r="I15" i="15"/>
  <c r="I14" i="15"/>
  <c r="I13" i="15"/>
  <c r="I12" i="15"/>
  <c r="I11" i="15"/>
  <c r="I10" i="15"/>
  <c r="I9" i="15"/>
  <c r="I8" i="15"/>
  <c r="I7" i="15"/>
  <c r="F85" i="103" l="1"/>
  <c r="G4" i="103"/>
  <c r="C20" i="29"/>
  <c r="C20" i="38"/>
  <c r="I6" i="38" s="1"/>
  <c r="C20" i="37"/>
  <c r="C20" i="36"/>
  <c r="I6" i="36" s="1"/>
  <c r="C20" i="35"/>
  <c r="C20" i="34"/>
  <c r="I6" i="34" s="1"/>
  <c r="C20" i="33"/>
  <c r="I3" i="33" s="1"/>
  <c r="C20" i="31"/>
  <c r="C20" i="28"/>
  <c r="I7" i="28" s="1"/>
  <c r="C20" i="27"/>
  <c r="I4" i="27" s="1"/>
  <c r="C20" i="26"/>
  <c r="I6" i="26" s="1"/>
  <c r="C20" i="24"/>
  <c r="I5" i="24" s="1"/>
  <c r="C20" i="23"/>
  <c r="I6" i="23" s="1"/>
  <c r="C20" i="21"/>
  <c r="I6" i="21" s="1"/>
  <c r="C20" i="19"/>
  <c r="I6" i="19" s="1"/>
  <c r="C20" i="18"/>
  <c r="I6" i="18" s="1"/>
  <c r="C20" i="17"/>
  <c r="I3" i="17" s="1"/>
  <c r="E20" i="17" s="1"/>
  <c r="B20" i="16"/>
  <c r="C20" i="16" s="1"/>
  <c r="I5" i="34"/>
  <c r="I4" i="34"/>
  <c r="I3" i="34"/>
  <c r="I3" i="36"/>
  <c r="I5" i="36"/>
  <c r="I4" i="36"/>
  <c r="I5" i="28"/>
  <c r="I4" i="28"/>
  <c r="I5" i="38"/>
  <c r="I4" i="38"/>
  <c r="I3" i="38"/>
  <c r="I5" i="39"/>
  <c r="I4" i="39"/>
  <c r="I3" i="39"/>
  <c r="B20" i="30"/>
  <c r="C20" i="30" s="1"/>
  <c r="I6" i="30" s="1"/>
  <c r="I4" i="23"/>
  <c r="I4" i="21"/>
  <c r="I3" i="21"/>
  <c r="E20" i="21"/>
  <c r="D22" i="21" s="1"/>
  <c r="I5" i="21"/>
  <c r="I5" i="18"/>
  <c r="I4" i="18"/>
  <c r="I3" i="18"/>
  <c r="I5" i="19"/>
  <c r="I5" i="26"/>
  <c r="I4" i="26"/>
  <c r="I3" i="26"/>
  <c r="C20" i="15"/>
  <c r="I6" i="15" s="1"/>
  <c r="B20" i="25"/>
  <c r="C20" i="25" s="1"/>
  <c r="I6" i="25" s="1"/>
  <c r="B20" i="20"/>
  <c r="C20" i="20" s="1"/>
  <c r="I6" i="20" s="1"/>
  <c r="D5" i="3"/>
  <c r="C5" i="3"/>
  <c r="H23" i="14"/>
  <c r="B20" i="14"/>
  <c r="F20" i="14"/>
  <c r="D20" i="14"/>
  <c r="I17" i="14"/>
  <c r="I16" i="14"/>
  <c r="I15" i="14"/>
  <c r="I14" i="14"/>
  <c r="I13" i="14"/>
  <c r="I12" i="14"/>
  <c r="I11" i="14"/>
  <c r="I10" i="14"/>
  <c r="I9" i="14"/>
  <c r="I8" i="14"/>
  <c r="I7" i="14"/>
  <c r="H23" i="13"/>
  <c r="F20" i="13"/>
  <c r="D20" i="13"/>
  <c r="I17" i="13"/>
  <c r="I16" i="13"/>
  <c r="I15" i="13"/>
  <c r="I14" i="13"/>
  <c r="I13" i="13"/>
  <c r="I12" i="13"/>
  <c r="I11" i="13"/>
  <c r="I10" i="13"/>
  <c r="I9" i="13"/>
  <c r="I8" i="13"/>
  <c r="I7" i="13"/>
  <c r="H23" i="12"/>
  <c r="F20" i="12"/>
  <c r="D20" i="12"/>
  <c r="I17" i="12"/>
  <c r="I16" i="12"/>
  <c r="I15" i="12"/>
  <c r="I14" i="12"/>
  <c r="I13" i="12"/>
  <c r="I12" i="12"/>
  <c r="I11" i="12"/>
  <c r="I10" i="12"/>
  <c r="I9" i="12"/>
  <c r="I8" i="12"/>
  <c r="I7" i="12"/>
  <c r="H23" i="11"/>
  <c r="F20" i="11"/>
  <c r="D20" i="11"/>
  <c r="I17" i="11"/>
  <c r="I16" i="11"/>
  <c r="I15" i="11"/>
  <c r="I14" i="11"/>
  <c r="I13" i="11"/>
  <c r="I12" i="11"/>
  <c r="I11" i="11"/>
  <c r="I10" i="11"/>
  <c r="I9" i="11"/>
  <c r="I8" i="11"/>
  <c r="I7" i="11"/>
  <c r="H23" i="10"/>
  <c r="B20" i="10" s="1"/>
  <c r="F20" i="10"/>
  <c r="D20" i="10"/>
  <c r="I17" i="10"/>
  <c r="I16" i="10"/>
  <c r="I15" i="10"/>
  <c r="I14" i="10"/>
  <c r="I13" i="10"/>
  <c r="I12" i="10"/>
  <c r="I11" i="10"/>
  <c r="I10" i="10"/>
  <c r="I9" i="10"/>
  <c r="I8" i="10"/>
  <c r="I7" i="10"/>
  <c r="H23" i="9"/>
  <c r="B20" i="9" s="1"/>
  <c r="F20" i="9"/>
  <c r="D20" i="9"/>
  <c r="I17" i="9"/>
  <c r="I16" i="9"/>
  <c r="I15" i="9"/>
  <c r="I14" i="9"/>
  <c r="I13" i="9"/>
  <c r="I12" i="9"/>
  <c r="I11" i="9"/>
  <c r="I10" i="9"/>
  <c r="I9" i="9"/>
  <c r="I8" i="9"/>
  <c r="I7" i="9"/>
  <c r="H23" i="8"/>
  <c r="B20" i="8" s="1"/>
  <c r="F20" i="8"/>
  <c r="D20" i="8"/>
  <c r="I17" i="8"/>
  <c r="I16" i="8"/>
  <c r="I15" i="8"/>
  <c r="I14" i="8"/>
  <c r="I13" i="8"/>
  <c r="I12" i="8"/>
  <c r="I11" i="8"/>
  <c r="I10" i="8"/>
  <c r="I9" i="8"/>
  <c r="I8" i="8"/>
  <c r="I7" i="8"/>
  <c r="H23" i="7"/>
  <c r="B20" i="7" s="1"/>
  <c r="F20" i="7"/>
  <c r="D20" i="7"/>
  <c r="I17" i="7"/>
  <c r="I16" i="7"/>
  <c r="I15" i="7"/>
  <c r="I14" i="7"/>
  <c r="I13" i="7"/>
  <c r="I12" i="7"/>
  <c r="I11" i="7"/>
  <c r="I10" i="7"/>
  <c r="I9" i="7"/>
  <c r="I8" i="7"/>
  <c r="I7" i="7"/>
  <c r="H23" i="6"/>
  <c r="B20" i="6" s="1"/>
  <c r="F20" i="6"/>
  <c r="D20" i="6"/>
  <c r="I17" i="6"/>
  <c r="I16" i="6"/>
  <c r="I15" i="6"/>
  <c r="I14" i="6"/>
  <c r="I13" i="6"/>
  <c r="I12" i="6"/>
  <c r="I11" i="6"/>
  <c r="I10" i="6"/>
  <c r="I9" i="6"/>
  <c r="I8" i="6"/>
  <c r="I7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I17" i="4"/>
  <c r="I16" i="4"/>
  <c r="I15" i="4"/>
  <c r="I14" i="4"/>
  <c r="I13" i="4"/>
  <c r="I12" i="4"/>
  <c r="I11" i="4"/>
  <c r="I10" i="4"/>
  <c r="I9" i="4"/>
  <c r="I8" i="4"/>
  <c r="I7" i="4"/>
  <c r="H23" i="2"/>
  <c r="B20" i="2" s="1"/>
  <c r="D6" i="3"/>
  <c r="F6" i="3" s="1"/>
  <c r="D7" i="3"/>
  <c r="D8" i="3"/>
  <c r="D9" i="3"/>
  <c r="D10" i="3"/>
  <c r="D11" i="3"/>
  <c r="D12" i="3"/>
  <c r="D13" i="3"/>
  <c r="D14" i="3"/>
  <c r="D15" i="3"/>
  <c r="C15" i="3"/>
  <c r="C14" i="3"/>
  <c r="C13" i="3"/>
  <c r="C12" i="3"/>
  <c r="C11" i="3"/>
  <c r="C10" i="3"/>
  <c r="C9" i="3"/>
  <c r="C8" i="3"/>
  <c r="C7" i="3"/>
  <c r="C6" i="3"/>
  <c r="B15" i="3"/>
  <c r="B14" i="3"/>
  <c r="B13" i="3"/>
  <c r="B12" i="3"/>
  <c r="B11" i="3"/>
  <c r="B10" i="3"/>
  <c r="C4" i="3"/>
  <c r="F20" i="2"/>
  <c r="D20" i="2"/>
  <c r="I12" i="2"/>
  <c r="I13" i="2"/>
  <c r="I14" i="2"/>
  <c r="I15" i="2"/>
  <c r="I16" i="2"/>
  <c r="I17" i="2"/>
  <c r="B20" i="13"/>
  <c r="B20" i="12"/>
  <c r="C20" i="12" s="1"/>
  <c r="I5" i="12" s="1"/>
  <c r="B20" i="11"/>
  <c r="C20" i="11" s="1"/>
  <c r="I6" i="11" s="1"/>
  <c r="I10" i="2"/>
  <c r="I9" i="2"/>
  <c r="I8" i="2"/>
  <c r="I11" i="2"/>
  <c r="I7" i="2"/>
  <c r="I6" i="31" l="1"/>
  <c r="I4" i="31"/>
  <c r="I3" i="31"/>
  <c r="I5" i="31"/>
  <c r="E20" i="38"/>
  <c r="D22" i="38" s="1"/>
  <c r="D23" i="38" s="1"/>
  <c r="I4" i="37"/>
  <c r="I6" i="37"/>
  <c r="I5" i="37"/>
  <c r="I3" i="37"/>
  <c r="E20" i="34"/>
  <c r="D22" i="34" s="1"/>
  <c r="D23" i="34" s="1"/>
  <c r="I5" i="33"/>
  <c r="I3" i="29"/>
  <c r="I6" i="29"/>
  <c r="I5" i="29"/>
  <c r="I4" i="29"/>
  <c r="I4" i="24"/>
  <c r="I3" i="19"/>
  <c r="E20" i="19" s="1"/>
  <c r="D22" i="19" s="1"/>
  <c r="D23" i="19" s="1"/>
  <c r="I4" i="19"/>
  <c r="E20" i="18"/>
  <c r="D22" i="18" s="1"/>
  <c r="D23" i="18" s="1"/>
  <c r="I5" i="17"/>
  <c r="I3" i="16"/>
  <c r="I6" i="16"/>
  <c r="I6" i="12"/>
  <c r="C20" i="2"/>
  <c r="I6" i="2" s="1"/>
  <c r="D22" i="17"/>
  <c r="F18" i="3" s="1"/>
  <c r="C20" i="6"/>
  <c r="E20" i="39"/>
  <c r="D22" i="39" s="1"/>
  <c r="F42" i="3"/>
  <c r="E20" i="37"/>
  <c r="D22" i="37" s="1"/>
  <c r="D23" i="37" s="1"/>
  <c r="E20" i="36"/>
  <c r="D22" i="36" s="1"/>
  <c r="D23" i="36" s="1"/>
  <c r="F40" i="3"/>
  <c r="I5" i="35"/>
  <c r="I6" i="35"/>
  <c r="I3" i="35"/>
  <c r="I4" i="35"/>
  <c r="E20" i="35"/>
  <c r="D22" i="35" s="1"/>
  <c r="F38" i="3"/>
  <c r="I4" i="33"/>
  <c r="I6" i="33"/>
  <c r="E20" i="29"/>
  <c r="D22" i="29" s="1"/>
  <c r="I3" i="28"/>
  <c r="E20" i="28" s="1"/>
  <c r="D22" i="28" s="1"/>
  <c r="I6" i="28"/>
  <c r="I3" i="27"/>
  <c r="I6" i="27"/>
  <c r="I5" i="27"/>
  <c r="E20" i="26"/>
  <c r="D22" i="26" s="1"/>
  <c r="I3" i="24"/>
  <c r="I6" i="24"/>
  <c r="I3" i="23"/>
  <c r="E20" i="23" s="1"/>
  <c r="D22" i="23" s="1"/>
  <c r="D23" i="23" s="1"/>
  <c r="I5" i="23"/>
  <c r="F26" i="3"/>
  <c r="D23" i="21"/>
  <c r="F25" i="3"/>
  <c r="F23" i="3"/>
  <c r="F19" i="3"/>
  <c r="I4" i="17"/>
  <c r="I6" i="17"/>
  <c r="I5" i="16"/>
  <c r="I4" i="16"/>
  <c r="C20" i="14"/>
  <c r="C20" i="13"/>
  <c r="I4" i="13" s="1"/>
  <c r="I3" i="12"/>
  <c r="C20" i="10"/>
  <c r="C20" i="7"/>
  <c r="I5" i="30"/>
  <c r="I4" i="30"/>
  <c r="I3" i="30"/>
  <c r="I3" i="20"/>
  <c r="I5" i="20"/>
  <c r="I4" i="20"/>
  <c r="I4" i="25"/>
  <c r="I3" i="25"/>
  <c r="E20" i="25" s="1"/>
  <c r="D22" i="25" s="1"/>
  <c r="I5" i="25"/>
  <c r="I5" i="15"/>
  <c r="I4" i="15"/>
  <c r="I3" i="15"/>
  <c r="E20" i="15" s="1"/>
  <c r="D22" i="15" s="1"/>
  <c r="I3" i="11"/>
  <c r="I4" i="11"/>
  <c r="E20" i="11" s="1"/>
  <c r="D22" i="11" s="1"/>
  <c r="I5" i="11"/>
  <c r="I5" i="13"/>
  <c r="I5" i="6"/>
  <c r="I5" i="14"/>
  <c r="I4" i="14"/>
  <c r="I4" i="12"/>
  <c r="B20" i="4"/>
  <c r="C20" i="4" s="1"/>
  <c r="I6" i="4" s="1"/>
  <c r="C20" i="8"/>
  <c r="C20" i="5"/>
  <c r="I6" i="5" s="1"/>
  <c r="C20" i="9"/>
  <c r="I6" i="9" s="1"/>
  <c r="D23" i="28" l="1"/>
  <c r="D23" i="29"/>
  <c r="D23" i="26"/>
  <c r="E20" i="24"/>
  <c r="D22" i="24" s="1"/>
  <c r="E20" i="33"/>
  <c r="D22" i="33" s="1"/>
  <c r="D23" i="33" s="1"/>
  <c r="E20" i="27"/>
  <c r="D22" i="27" s="1"/>
  <c r="E20" i="16"/>
  <c r="D22" i="16" s="1"/>
  <c r="D23" i="16" s="1"/>
  <c r="E20" i="12"/>
  <c r="D22" i="12" s="1"/>
  <c r="I4" i="6"/>
  <c r="I6" i="6"/>
  <c r="I3" i="6"/>
  <c r="I5" i="2"/>
  <c r="I4" i="2"/>
  <c r="I3" i="2"/>
  <c r="D23" i="17"/>
  <c r="D23" i="39"/>
  <c r="F43" i="3"/>
  <c r="F41" i="3"/>
  <c r="D23" i="35"/>
  <c r="F39" i="3"/>
  <c r="F37" i="3"/>
  <c r="F36" i="3"/>
  <c r="E20" i="31"/>
  <c r="D22" i="31" s="1"/>
  <c r="E20" i="30"/>
  <c r="D22" i="30" s="1"/>
  <c r="F33" i="3"/>
  <c r="F32" i="3"/>
  <c r="F30" i="3"/>
  <c r="D23" i="25"/>
  <c r="F29" i="3"/>
  <c r="F27" i="3"/>
  <c r="E20" i="20"/>
  <c r="D22" i="20" s="1"/>
  <c r="F17" i="3"/>
  <c r="D23" i="15"/>
  <c r="F16" i="3"/>
  <c r="I3" i="14"/>
  <c r="E20" i="14" s="1"/>
  <c r="D22" i="14" s="1"/>
  <c r="D23" i="14" s="1"/>
  <c r="I6" i="14"/>
  <c r="I3" i="13"/>
  <c r="E20" i="13" s="1"/>
  <c r="D22" i="13" s="1"/>
  <c r="F14" i="3" s="1"/>
  <c r="G14" i="3" s="1"/>
  <c r="I6" i="13"/>
  <c r="I3" i="10"/>
  <c r="I6" i="10"/>
  <c r="I5" i="10"/>
  <c r="I4" i="10"/>
  <c r="E20" i="8"/>
  <c r="D22" i="8" s="1"/>
  <c r="I6" i="8"/>
  <c r="E20" i="6"/>
  <c r="D22" i="6" s="1"/>
  <c r="D23" i="6" s="1"/>
  <c r="I5" i="7"/>
  <c r="I6" i="7"/>
  <c r="I3" i="7"/>
  <c r="I4" i="7"/>
  <c r="E20" i="2"/>
  <c r="D22" i="2" s="1"/>
  <c r="D23" i="2" s="1"/>
  <c r="D23" i="12"/>
  <c r="F13" i="3"/>
  <c r="G13" i="3" s="1"/>
  <c r="F15" i="3"/>
  <c r="G15" i="3" s="1"/>
  <c r="I3" i="4"/>
  <c r="I5" i="4"/>
  <c r="I4" i="4"/>
  <c r="E20" i="4" s="1"/>
  <c r="D22" i="4" s="1"/>
  <c r="D23" i="11"/>
  <c r="F12" i="3"/>
  <c r="G12" i="3" s="1"/>
  <c r="I5" i="9"/>
  <c r="I3" i="9"/>
  <c r="I4" i="9"/>
  <c r="I4" i="5"/>
  <c r="I5" i="5"/>
  <c r="I3" i="5"/>
  <c r="E20" i="9"/>
  <c r="D22" i="9" s="1"/>
  <c r="I3" i="8"/>
  <c r="I5" i="8"/>
  <c r="I4" i="8"/>
  <c r="D23" i="20" l="1"/>
  <c r="E24" i="3"/>
  <c r="F24" i="3" s="1"/>
  <c r="F35" i="3"/>
  <c r="D23" i="27"/>
  <c r="F31" i="3"/>
  <c r="D23" i="24"/>
  <c r="F28" i="3"/>
  <c r="E20" i="5"/>
  <c r="D22" i="5" s="1"/>
  <c r="D23" i="5" s="1"/>
  <c r="D23" i="31"/>
  <c r="D23" i="30"/>
  <c r="F34" i="3"/>
  <c r="D23" i="13"/>
  <c r="E20" i="10"/>
  <c r="D22" i="10" s="1"/>
  <c r="F11" i="3" s="1"/>
  <c r="G11" i="3" s="1"/>
  <c r="F7" i="3"/>
  <c r="G7" i="3" s="1"/>
  <c r="E20" i="7"/>
  <c r="D22" i="7" s="1"/>
  <c r="D23" i="7" s="1"/>
  <c r="F8" i="3"/>
  <c r="G8" i="3" s="1"/>
  <c r="F5" i="3"/>
  <c r="D23" i="4"/>
  <c r="F10" i="3"/>
  <c r="G10" i="3" s="1"/>
  <c r="D23" i="9"/>
  <c r="G6" i="3"/>
  <c r="F9" i="3"/>
  <c r="G9" i="3" s="1"/>
  <c r="D23" i="8"/>
  <c r="F45" i="3" l="1"/>
  <c r="F53" i="3" s="1"/>
  <c r="F20" i="3"/>
  <c r="G5" i="3"/>
  <c r="G4" i="3"/>
  <c r="D23" i="10"/>
</calcChain>
</file>

<file path=xl/sharedStrings.xml><?xml version="1.0" encoding="utf-8"?>
<sst xmlns="http://schemas.openxmlformats.org/spreadsheetml/2006/main" count="1250" uniqueCount="144">
  <si>
    <t>ITEM 1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</si>
  <si>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</si>
  <si>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</si>
  <si>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</si>
  <si>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</si>
  <si>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</si>
  <si>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</si>
  <si>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</si>
  <si>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</si>
  <si>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</si>
  <si>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</si>
  <si>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</si>
  <si>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</si>
  <si>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</si>
  <si>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</si>
  <si>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</si>
  <si>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</si>
  <si>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</si>
  <si>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</si>
  <si>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</si>
  <si>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</si>
  <si>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</si>
  <si>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</si>
  <si>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</si>
  <si>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</si>
  <si>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</si>
  <si>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</si>
  <si>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</si>
  <si>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</si>
  <si>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</si>
  <si>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</si>
  <si>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</si>
  <si>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</si>
  <si>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</si>
  <si>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</si>
  <si>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</si>
  <si>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</si>
  <si>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</si>
  <si>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</si>
  <si>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</si>
  <si>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</si>
  <si>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</si>
  <si>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</si>
  <si>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</si>
  <si>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</si>
  <si>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</si>
  <si>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</si>
  <si>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</si>
  <si>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</si>
  <si>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</si>
  <si>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</si>
  <si>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</si>
  <si>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</si>
  <si>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</si>
  <si>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</si>
  <si>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</si>
  <si>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</si>
  <si>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</si>
  <si>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</si>
  <si>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</si>
  <si>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</si>
  <si>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</si>
  <si>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</si>
  <si>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</si>
  <si>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</si>
  <si>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</si>
  <si>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</si>
  <si>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MATERIAL OU SERVIÇO</t>
  </si>
  <si>
    <t>MENORES PREÇOS OFERTADOS</t>
  </si>
  <si>
    <t>VALOR TOTAL - MENORES PREÇOS COLETADOS</t>
  </si>
  <si>
    <t>Fornec.</t>
  </si>
  <si>
    <t>ITEM 38</t>
  </si>
  <si>
    <t>ITEM 40</t>
  </si>
  <si>
    <t>ITEM 39</t>
  </si>
  <si>
    <t>LIVRO: Miolo:
• dimensões: 15,5 mm X 22,5 mm (fechado);
• aproximadamente 800 páginas (400 folhas);
• 1 X 1 preta; papel offset 75 gr., alta alvura;
• acabamento colado;
Capa:
• dimensões:15,5 mm X 22,5 mm (fechada);
• 4 X 0;
• papel 250 gr., supremo, plastificada, com lombada</t>
  </si>
  <si>
    <t>LIVRO: Miolo:
• dimensões: 210 mm X 297 mm (fechado);
• aproximadamente 60 páginas (30 folhas);
• 4 X 4; papel couche 120g.;
Capa:
• dimensões:210 mm X 297 mm (fechada);
• 4 X 0;
• papel reciclato 220g;</t>
  </si>
  <si>
    <t>LIVRO: Miolo:
• dimensões: 170 mm X 240 mm (fechado);
• aproximadamente 700 páginas (350 folhas);
• l X 1 preta; papel offset 75 gr., alta alvura;
• acabamento costurado e colado;
Capa:
• dimensões: 175 mm X 245 mm (fechada);
• com lombada e com orelha;
• 4 X 0 cores (policromia);
• cartão supremo 300g, com guarda;
• laminação fosca com verniz localizado.</t>
  </si>
  <si>
    <t>LIVRO: Capa:
• dimensões: 420 mm X 2l0 mm (aberto);
• 1 dobra;
• impressão 4X0;
• Papel reciclato 220g;
Miolo:
• dimensões: 297 mm X 2l0 mm;
• Aproximadamente 60 páginas (30 folhas);
• impressão 4X4;
• Papel reciclato 120g;</t>
  </si>
  <si>
    <t>LIVRO: Miolo:
• dimensões: 210 mm X 297 mm;
• aproximadamente 32 páginas (16 folhas);
• 4 X 4;
• papel reciclato 120g;
• acabamento com 2 grampos;
Capa:
• dimensões: 420 mm X 210 mm (aberta);
• 1 dobra;
• 4 X 0;
• papel reciclato 220 gr.;</t>
  </si>
  <si>
    <t>LIVRO: Miolo:
• dimensões: 155 mm X 215 mm (fechado);
• aproximadamente 150 páginas (75 folhas);
• l X 1 preta; papel offset 90 g, branco;
• acabamento colado;
Capa:
• dimensões 155 mm X 215 mm (fechada);
• 4 X 0 cores (policromia);
• papel 180g, couche liso;</t>
  </si>
  <si>
    <t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t>
  </si>
  <si>
    <t>LIVRO: Miolo:
• dimensões: 220 mm X 300 mm (fechado);
• aproximadamente 120 páginas (60 folhas);
• 4 X 4; papel couche fosco 150 gr.;
• acabamento costurado e colado, com fita;
Capa:
• dimensões: 225 mm X 305 mm (fechada);
• 4 X 4 cores (policromia);
• Laminação fosca com verniz localizado;
• capa dura, com guarda;</t>
  </si>
  <si>
    <t>CARTILHA: Capa e Miolo:
• papel couche liso l50 gr, branco;
• impressão offset 4 X 4;
• acabamento com 2 grampos;
• dimensões: l80 mm X l80 mm (fechado) e l80 mm X 360
mm (aberto);
• aproximadamente 30 páginas;</t>
  </si>
  <si>
    <t>CARTILHA: Capa:
• Impressão 4 X 0;
• papel couche liso, 150 gr.;
• envernizada;
• dimensões: A4 (aberta);
• 1 dobra
• Encadernação tipo canoa, com 2 grampos.
Miolo:
• Impressão 4 X 4;
• papel couche liso, 115 gr.;
• dimensões: A4 (aberta);
• 1 dobra
• 20 páginas</t>
  </si>
  <si>
    <t>CARTILHA: Miolo:
• dimensões: 148,5 mm X 210 mm (fechado);
• aproximadamente 20 páginas (10 folhas);
• impressão: 1 X 1;
• papel offset 90 gr., alta alvura;
• acabamento com 2 grampos;
Capa:
• dimensões: 148,5 mm X 210 mm (fechada);
• 4 X 0 cores (policromia);
• papel couche liso, 130 gr;</t>
  </si>
  <si>
    <t>CARTILHA: Miolo:
• dimensões: 210 mm X 297 mm (fechado);
• aproximadamente 80 páginas (40 folhas);
• impressão: 4 X 4;
• papel offset 90 gr., alta alvura;
• acabamento com 2 grampos;
Capa:
• dimensões: 210 mm X 297 mm (fechada);
• 4 X 0 cores (policromia);
• papel couche liso, 130 gr;</t>
  </si>
  <si>
    <t>CARTILHA: Miolo:
• dimensões: 148,5 mm X 210 mm (fechado);
• aproximadamente 100 páginas (50 folhas);
• impressão: 4 X 4;
• papel offset 90 gr., alta alvura;
• acabamento com 2 grampos;
Capa:
• dimensões: 148,5 mm X 210 mm (fechada);
• 4 X 0 cores (policromia);
• papel couche liso, 130 gr;</t>
  </si>
  <si>
    <t>CARTILHA: Miolo:
• dimensões: 190 mm X 260 mm (fechado);
• aproximadamente 50 páginas (25 folhas);
• impressão: 1 X 1;
• papel offset 90 gr., alta alvura;
• acabamento com 2 grampos;
Capa:
• dimensões: 190 mm X 260 mm (fechada);
• 4 X 0 cores (policromia);
• papel 130 gr., papel couche liso;</t>
  </si>
  <si>
    <t>CARTILHA: Miolo:
• dimensões:170 mm X 240 mm (fechado);
• aproximadamente 70 páginas (35 folhas);
• impressão: 1 X 1;
• papel offset 90 gr., alta alvura;
• acabamento com 2 grampos;
Capa:
• dimensões: 170 mm X 240 mm (fechada);
• 4 X 0 cores (policromia);
• papel 130 gr., papel couche liso;</t>
  </si>
  <si>
    <t>CARTÃO: • dimensões: 55 mm X 95 mm.
• lâmina em 1 X 0 cores em Opaline 180 g..</t>
  </si>
  <si>
    <t>CARTÃO: • dimensões: 102 mm X 152 mm;
• lâminas em 4 X 0 cores em couche fosco 240 g.;</t>
  </si>
  <si>
    <t>PASTA: • dimensões: 450 mm X 320 mm (aberto);
• 1 dobra e bolso interno;
• impresso 4 X 0;
• cartão supremo 250 gr com plastificação;</t>
  </si>
  <si>
    <t>CONVITE: • dimensões: 287 mm X 410 mm;
• 2 dobras;
• lâminas em 4 X 4 cores em couche fosco 240 g, com
laminação fosca;
• com verniz localizado;</t>
  </si>
  <si>
    <t>ENVELOPE: • dimensões: 168 mm X 225 mm;
• lâminas em 1 X 0 cores, branco, com brasão em alto relevo
290 g;</t>
  </si>
  <si>
    <t>ENVELOPE: • dimensões: 105 mm X 158 mm;
• lâminas em 1 X 0 cores, branco, 290 g;</t>
  </si>
  <si>
    <t>FOLDER: dimensões: 297 mm X 210 mm;
• 2 dobras;
• lâminas em 4 X 4 cores em offset 240 g.;</t>
  </si>
  <si>
    <t>FOLDER: • dimensões: 297 mm X 210 mm;
• 2 dobras;
• lâminas em 4 X 4 cores em couche 180 g.;</t>
  </si>
  <si>
    <t>FOLDER: • dimensões: 297 mm X 210 mm;
• 2 dobras;
• lâminas em 4 X 4 cores em reciclato 150 g.;</t>
  </si>
  <si>
    <t>Diploma
• dimensões: 350 mm X 245 mm;
• lâminas em 4 X 0 cores em Opaline 180 g.;</t>
  </si>
  <si>
    <t>Bloco
Miolo:
• dimensões: 220 mm X 280 mm;
• aproximadamente 50 páginas (25 folhas);
• páginas em 1 X 0 cores em offset 75;
Capa:
• dimensões: 220 mm X 280 mm (fechado);
• 4 X 0 cores;
• cartão supremo 250 g.;</t>
  </si>
  <si>
    <t>Bloco
Miolo:
• dimensões: 160 mm X 220 mm;
• aproximadamente 50 páginas (25 folhas);
• páginas em 1 X 0 cores em papel reciclato 90;
Capa:
• dimensões: 160 mm X 220 mm (fechado);
• 4 X 0 cores;
• papel reciclato 150g</t>
  </si>
  <si>
    <t>Agenda
Miolo:
• papel reciclado, 75g;
• dimensões: 120 mm x 160 mm (BxH);
• aproximadamente 350 páginas (175 folhas), sendo 12 folhas
(24 páginas) 4 x 0 cores e 163 folhas (326 páginas) 1 x 1;
• Impressão em Offset;
Capa:
• papelão espessura 1.1/nº 30 revestido externamente com
papel reciclado 120 g;
• impressão 4 x 0 cores, e internamente com papel reciclado
90 g, 0 x 0 cores;
• dimensões: 125 mm x 165 mm (BxH);
• impressão em Offset;
• encadernação em espiral verde escuro.</t>
  </si>
  <si>
    <t>Calendário
Base:
• dimensões: 350 mm X 210 mm;
• corte/vinco, duas dobras;
• Impressão 4X0 em cartão supremo de 350 gr;
Páginas
• aproximadamente 7 folhas (14 páginas):
• dimensões: 130mm X 210 mm;
• lâminas em 4 X 4 cores em papel couche de 115 gr;
• acabamento em wire-o branca;</t>
  </si>
  <si>
    <t>ITEM 41</t>
  </si>
  <si>
    <t>Crachá
• dimensões 110 mm X 150 mm;
• lâminas em 4 X 0 cores em Couche fosco 300g.
• plastificado;
• cordão branco;</t>
  </si>
  <si>
    <t>FORMA CERTA GRÁFICA DIGITAL</t>
  </si>
  <si>
    <t>IMPRESSÃOBIGRAF</t>
  </si>
  <si>
    <t>RB COMUNICAÇÃO VISUAL</t>
  </si>
  <si>
    <t>TAVARES &amp; TAVARES EMPREENDIMENTOS</t>
  </si>
  <si>
    <t>PRINT GRAF-GRÁFICA E EDITORA</t>
  </si>
  <si>
    <t>BAHIA GRAF LTDA</t>
  </si>
  <si>
    <t>CSS EDITORA GRAFICA</t>
  </si>
  <si>
    <t>GRAFICA EDITORA FORMULÁRIOS</t>
  </si>
  <si>
    <t>ATHALAIA GRAFICA E EDITORA</t>
  </si>
  <si>
    <t>GLOBALPRINT EDITORA GRÁFICA</t>
  </si>
  <si>
    <t>BERNARDES COMÉRCIO E INDUSTRIA GRAFICA</t>
  </si>
  <si>
    <t>G.M DE BARROS</t>
  </si>
  <si>
    <t>AGASSI &amp; BASSANELI ALTERNATIVA ARTES GRAFICAS</t>
  </si>
  <si>
    <t>PLANET GRAF COMERCIO E IMPRESSÃO DE PAPEL</t>
  </si>
  <si>
    <t>AZUL EDITORA E INDUSTRIA GRÁFICA</t>
  </si>
  <si>
    <t>GRAFICA E EDITORA MA</t>
  </si>
  <si>
    <t>BAZAR E PAPELARIA MN</t>
  </si>
  <si>
    <t>PASTA: • dimensões 325 mm X 474 mm (aberto);
• lâminas em 1 X 0 cores em OffSet 280 g;
• 1 dobra</t>
  </si>
  <si>
    <t>CARTAZ: • dimensões: 297 mm X 420 mm;
• lâminas em 4 X 0 cores em couche liso 150 g;</t>
  </si>
  <si>
    <t>CARTAZ: • dimensões: 420 mm X 600 mm;
• lâminas em 4 X 0 cores em couche liso 150 g;</t>
  </si>
  <si>
    <t>CARTAZ: • dimensões: 285 mm X 410 mm;
• lâminas em 4 X 0 cores em couche liso 150 g;</t>
  </si>
  <si>
    <t>CARTAZ: • dimensões: 400 mm X 580 mm;
• lâminas em 4 X 0 cores em couche liso 150 g.</t>
  </si>
  <si>
    <t>CARTAZ: • dimensões: 210 mm X 297 mm;
• lâminas em 4 X 0 cores em couche liso 150 g.</t>
  </si>
  <si>
    <t>CONVITE: • dimensões: 150 mm X 200 mm;
• lâminas em 4 X 0 cores em couche liso 240 g.</t>
  </si>
  <si>
    <t>DIVERSOS: Marcador de Livro
• dimensões: 50 mm X 190 mm;
• lâminas em 4 X 4 cores em offset 240 g.com plastificação;</t>
  </si>
  <si>
    <t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em anexo (NÃO SERÁ ACEITA INSCRIÇÃO EM SILK SCREEN).
OBS: 1: serão confeccionados 06 clichês com as assinaturas dos magistrados.
OBS.: 2: o clichê referente ao Brasão da República será fornecido pelo TRE-BA.
OBS. 3: serão confeccionadas 06 coletâneas, com dois exemplares para cada uma. Desta forma, serão 12 exemplares.
OBS. 4: O TRE-BA não se obriga a executar todo o quantitativo de coletâneas/exemplares indicados, sendo este uma estimativa da necessidade do Órgão para o exercício.</t>
  </si>
  <si>
    <t>CARTÃO: • dimensões: 55 mm X 95 mm.
• lâmina em 4 X 0 cores em Opaline 180 g.
Unidade</t>
  </si>
  <si>
    <t xml:space="preserve">GRAFCOR </t>
  </si>
  <si>
    <t>IMPRESSAOBIGRAF</t>
  </si>
  <si>
    <t>GRÁFICA CARTOGRAF</t>
  </si>
  <si>
    <t>PRESS COLOR</t>
  </si>
  <si>
    <t>GRAFCOR</t>
  </si>
  <si>
    <t>BIGRAF</t>
  </si>
  <si>
    <t>Lote 1:</t>
  </si>
  <si>
    <t>Total do lote 1</t>
  </si>
  <si>
    <t>Lote 2:</t>
  </si>
  <si>
    <t>Total do lote 2</t>
  </si>
  <si>
    <t>Lote 3:</t>
  </si>
  <si>
    <t>Total do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</si>
</sst>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</numFmts>
  <fonts count="20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</borders>
  <cellStyleXfs count="2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43" fontId="18" fillId="0" borderId="27" xfId="21" applyFont="1" applyFill="1" applyBorder="1"/>
    <xf numFmtId="164" fontId="19" fillId="0" borderId="3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8" fontId="13" fillId="0" borderId="3" xfId="0" applyNumberFormat="1" applyFont="1" applyBorder="1"/>
    <xf numFmtId="0" fontId="12" fillId="0" borderId="2" xfId="0" applyFont="1" applyBorder="1" applyAlignment="1">
      <alignment horizontal="center" vertical="center"/>
    </xf>
    <xf numFmtId="0" fontId="16" fillId="0" borderId="25" xfId="0" applyFont="1" applyFill="1" applyBorder="1" applyAlignment="1">
      <alignment horizontal="center" wrapText="1"/>
    </xf>
    <xf numFmtId="44" fontId="16" fillId="0" borderId="25" xfId="0" applyNumberFormat="1" applyFont="1" applyFill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3" fontId="15" fillId="0" borderId="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6" fillId="9" borderId="9" xfId="0" applyFont="1" applyFill="1" applyBorder="1" applyAlignment="1">
      <alignment horizont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</cellXfs>
  <cellStyles count="22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Vírgula" xfId="21" builtinId="3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D22" sqref="D22:E2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0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x14ac:dyDescent="0.2">
      <c r="A3" s="51"/>
      <c r="B3" s="54" t="s">
        <v>74</v>
      </c>
      <c r="C3" s="55"/>
      <c r="D3" s="56"/>
      <c r="E3" s="69" t="s">
        <v>9</v>
      </c>
      <c r="F3" s="70">
        <v>500</v>
      </c>
      <c r="G3" s="4" t="s">
        <v>105</v>
      </c>
      <c r="H3" s="47">
        <v>25.52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106</v>
      </c>
      <c r="H4" s="47">
        <v>20.91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107</v>
      </c>
      <c r="H5" s="47">
        <v>25.79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108</v>
      </c>
      <c r="H6" s="47">
        <v>20.5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4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2.8649025579706078</v>
      </c>
      <c r="C20" s="18">
        <f>IF(H23&lt;2,"N/A",(B20/D20))</f>
        <v>0.12359372553798999</v>
      </c>
      <c r="D20" s="19">
        <f>AVERAGE(H3:H17)</f>
        <v>23.18</v>
      </c>
      <c r="E20" s="20" t="str">
        <f>IF(H23&lt;2,"N/A",(IF(C20&lt;=25%,"N/A",AVERAGE(I3:I17))))</f>
        <v>N/A</v>
      </c>
      <c r="F20" s="19">
        <f>MEDIAN(H3:H17)</f>
        <v>23.215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23.18</v>
      </c>
      <c r="E22" s="72"/>
    </row>
    <row r="23" spans="1:9" x14ac:dyDescent="0.2">
      <c r="B23" s="71" t="s">
        <v>10</v>
      </c>
      <c r="C23" s="71"/>
      <c r="D23" s="72">
        <f>ROUND(D22,2)*F3</f>
        <v>11590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19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82</v>
      </c>
      <c r="C3" s="55"/>
      <c r="D3" s="56"/>
      <c r="E3" s="69" t="s">
        <v>9</v>
      </c>
      <c r="F3" s="70">
        <v>3000</v>
      </c>
      <c r="G3" s="4" t="s">
        <v>110</v>
      </c>
      <c r="H3" s="5">
        <v>1.37</v>
      </c>
      <c r="I3" s="5">
        <f>IF(H3="","",(IF($C$20&lt;25%,"N/A",IF(H3&lt;=($D$20+$B$20),H3,"Descartado"))))</f>
        <v>1.37</v>
      </c>
    </row>
    <row r="4" spans="1:9" x14ac:dyDescent="0.2">
      <c r="A4" s="51"/>
      <c r="B4" s="57"/>
      <c r="C4" s="58"/>
      <c r="D4" s="59"/>
      <c r="E4" s="69"/>
      <c r="F4" s="69"/>
      <c r="G4" s="4" t="s">
        <v>112</v>
      </c>
      <c r="H4" s="5">
        <v>2.56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51"/>
      <c r="B5" s="57"/>
      <c r="C5" s="58"/>
      <c r="D5" s="59"/>
      <c r="E5" s="69"/>
      <c r="F5" s="69"/>
      <c r="G5" s="4" t="s">
        <v>106</v>
      </c>
      <c r="H5" s="5">
        <v>1.54</v>
      </c>
      <c r="I5" s="5">
        <f t="shared" si="0"/>
        <v>1.54</v>
      </c>
    </row>
    <row r="6" spans="1:9" x14ac:dyDescent="0.2">
      <c r="A6" s="51"/>
      <c r="B6" s="57"/>
      <c r="C6" s="58"/>
      <c r="D6" s="59"/>
      <c r="E6" s="69"/>
      <c r="F6" s="69"/>
      <c r="G6" s="4" t="s">
        <v>109</v>
      </c>
      <c r="H6" s="5">
        <v>1.35</v>
      </c>
      <c r="I6" s="5">
        <f t="shared" si="0"/>
        <v>1.35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0.57633902060043252</v>
      </c>
      <c r="C20" s="18">
        <f>IF(H23&lt;2,"N/A",(B20/D20))</f>
        <v>0.33802875108529767</v>
      </c>
      <c r="D20" s="19">
        <f>AVERAGE(H3:H17)</f>
        <v>1.7050000000000001</v>
      </c>
      <c r="E20" s="20">
        <f>IF(H23&lt;2,"N/A",(IF(C20&lt;=25%,"N/A",AVERAGE(I3:I17))))</f>
        <v>1.42</v>
      </c>
      <c r="F20" s="19">
        <f>MEDIAN(H3:H17)</f>
        <v>1.4550000000000001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1.42</v>
      </c>
      <c r="E22" s="72"/>
    </row>
    <row r="23" spans="1:9" x14ac:dyDescent="0.2">
      <c r="B23" s="71" t="s">
        <v>10</v>
      </c>
      <c r="C23" s="71"/>
      <c r="D23" s="72">
        <f>ROUND(D22,2)*F3</f>
        <v>4260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20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83</v>
      </c>
      <c r="C3" s="55"/>
      <c r="D3" s="56"/>
      <c r="E3" s="69" t="s">
        <v>9</v>
      </c>
      <c r="F3" s="70">
        <v>3000</v>
      </c>
      <c r="G3" s="4" t="s">
        <v>110</v>
      </c>
      <c r="H3" s="5">
        <v>1.49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106</v>
      </c>
      <c r="H4" s="5">
        <v>1.64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109</v>
      </c>
      <c r="H5" s="5">
        <v>1.51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1.1000000000000001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0.23302360395461996</v>
      </c>
      <c r="C20" s="18">
        <f>IF(H23&lt;2,"N/A",(B20/D20))</f>
        <v>0.16238578672795814</v>
      </c>
      <c r="D20" s="19">
        <f>AVERAGE(H3:H17)</f>
        <v>1.4350000000000001</v>
      </c>
      <c r="E20" s="20" t="str">
        <f>IF(H23&lt;2,"N/A",(IF(C20&lt;=25%,"N/A",AVERAGE(I3:I17))))</f>
        <v>N/A</v>
      </c>
      <c r="F20" s="19">
        <f>MEDIAN(H3:H17)</f>
        <v>1.5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1.4350000000000001</v>
      </c>
      <c r="E22" s="72"/>
    </row>
    <row r="23" spans="1:9" x14ac:dyDescent="0.2">
      <c r="B23" s="71" t="s">
        <v>10</v>
      </c>
      <c r="C23" s="71"/>
      <c r="D23" s="72">
        <f>ROUND(D22,2)*F3</f>
        <v>4320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0" sqref="G10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21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84</v>
      </c>
      <c r="C3" s="55"/>
      <c r="D3" s="56"/>
      <c r="E3" s="69" t="s">
        <v>9</v>
      </c>
      <c r="F3" s="70">
        <v>1000</v>
      </c>
      <c r="G3" s="4" t="s">
        <v>110</v>
      </c>
      <c r="H3" s="5">
        <v>1.32</v>
      </c>
      <c r="I3" s="5">
        <f>IF(H3="","",(IF($C$20&lt;25%,"N/A",IF(H3&lt;=($D$20+$B$20),H3,"Descartado"))))</f>
        <v>1.32</v>
      </c>
    </row>
    <row r="4" spans="1:9" x14ac:dyDescent="0.2">
      <c r="A4" s="51"/>
      <c r="B4" s="57"/>
      <c r="C4" s="58"/>
      <c r="D4" s="59"/>
      <c r="E4" s="69"/>
      <c r="F4" s="69"/>
      <c r="G4" s="4" t="s">
        <v>111</v>
      </c>
      <c r="H4" s="5">
        <v>3.4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51"/>
      <c r="B5" s="57"/>
      <c r="C5" s="58"/>
      <c r="D5" s="59"/>
      <c r="E5" s="69"/>
      <c r="F5" s="69"/>
      <c r="G5" s="4" t="s">
        <v>112</v>
      </c>
      <c r="H5" s="5">
        <v>2.0499999999999998</v>
      </c>
      <c r="I5" s="5">
        <f t="shared" si="0"/>
        <v>2.0499999999999998</v>
      </c>
    </row>
    <row r="6" spans="1:9" x14ac:dyDescent="0.2">
      <c r="A6" s="51"/>
      <c r="B6" s="57"/>
      <c r="C6" s="58"/>
      <c r="D6" s="59"/>
      <c r="E6" s="69"/>
      <c r="F6" s="69"/>
      <c r="G6" s="4" t="s">
        <v>109</v>
      </c>
      <c r="H6" s="5">
        <v>1.41</v>
      </c>
      <c r="I6" s="5">
        <f t="shared" si="0"/>
        <v>1.41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0.96001736095413071</v>
      </c>
      <c r="C20" s="18">
        <f>IF(H23&lt;2,"N/A",(B20/D20))</f>
        <v>0.46944614227585857</v>
      </c>
      <c r="D20" s="19">
        <f>AVERAGE(H3:H17)</f>
        <v>2.0449999999999999</v>
      </c>
      <c r="E20" s="20">
        <f>IF(H23&lt;2,"N/A",(IF(C20&lt;=25%,"N/A",AVERAGE(I3:I17))))</f>
        <v>1.5933333333333335</v>
      </c>
      <c r="F20" s="19">
        <f>MEDIAN(H3:H17)</f>
        <v>1.73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1.5933333333333335</v>
      </c>
      <c r="E22" s="72"/>
    </row>
    <row r="23" spans="1:9" x14ac:dyDescent="0.2">
      <c r="B23" s="71" t="s">
        <v>10</v>
      </c>
      <c r="C23" s="71"/>
      <c r="D23" s="72">
        <f>ROUND(D22,2)*F3</f>
        <v>1590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1" sqref="G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42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51"/>
      <c r="B3" s="54" t="s">
        <v>85</v>
      </c>
      <c r="C3" s="55"/>
      <c r="D3" s="56"/>
      <c r="E3" s="69" t="s">
        <v>9</v>
      </c>
      <c r="F3" s="70">
        <v>300</v>
      </c>
      <c r="G3" s="4" t="s">
        <v>111</v>
      </c>
      <c r="H3" s="5">
        <v>7.07</v>
      </c>
      <c r="I3" s="5">
        <f>IF(H3="","",(IF($C$20&lt;25%,"N/A",IF(H3&lt;=($D$20+$B$20),H3,"Descartado"))))</f>
        <v>7.07</v>
      </c>
    </row>
    <row r="4" spans="1:9" x14ac:dyDescent="0.2">
      <c r="A4" s="51"/>
      <c r="B4" s="57"/>
      <c r="C4" s="58"/>
      <c r="D4" s="59"/>
      <c r="E4" s="69"/>
      <c r="F4" s="69"/>
      <c r="G4" s="4" t="s">
        <v>106</v>
      </c>
      <c r="H4" s="5">
        <v>7.17</v>
      </c>
      <c r="I4" s="5">
        <f t="shared" ref="I4:I17" si="0">IF(H4="","",(IF($C$20&lt;25%,"N/A",IF(H4&lt;=($D$20+$B$20),H4,"Descartado"))))</f>
        <v>7.17</v>
      </c>
    </row>
    <row r="5" spans="1:9" x14ac:dyDescent="0.2">
      <c r="A5" s="51"/>
      <c r="B5" s="57"/>
      <c r="C5" s="58"/>
      <c r="D5" s="59"/>
      <c r="E5" s="69"/>
      <c r="F5" s="69"/>
      <c r="G5" s="4" t="s">
        <v>109</v>
      </c>
      <c r="H5" s="5">
        <v>15.19</v>
      </c>
      <c r="I5" s="5">
        <f t="shared" si="0"/>
        <v>15.19</v>
      </c>
    </row>
    <row r="6" spans="1:9" x14ac:dyDescent="0.2">
      <c r="A6" s="51"/>
      <c r="B6" s="57"/>
      <c r="C6" s="58"/>
      <c r="D6" s="59"/>
      <c r="E6" s="69"/>
      <c r="F6" s="69"/>
      <c r="G6" s="4" t="s">
        <v>108</v>
      </c>
      <c r="H6" s="5">
        <v>18.600000000000001</v>
      </c>
      <c r="I6" s="5" t="str">
        <f t="shared" si="0"/>
        <v>Descartado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5.8129073333975212</v>
      </c>
      <c r="C20" s="18">
        <f>IF(H23&lt;2,"N/A",(B20/D20))</f>
        <v>0.4841063779635662</v>
      </c>
      <c r="D20" s="19">
        <f>AVERAGE(H3:H17)</f>
        <v>12.0075</v>
      </c>
      <c r="E20" s="20">
        <f>IF(H23&lt;2,"N/A",(IF(C20&lt;=25%,"N/A",AVERAGE(I3:I17))))</f>
        <v>9.81</v>
      </c>
      <c r="F20" s="19">
        <f>MEDIAN(H3:H17)</f>
        <v>11.18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9.81</v>
      </c>
      <c r="E22" s="72"/>
    </row>
    <row r="23" spans="1:9" x14ac:dyDescent="0.2">
      <c r="B23" s="71" t="s">
        <v>10</v>
      </c>
      <c r="C23" s="71"/>
      <c r="D23" s="72">
        <f>ROUND(D22,2)*F3</f>
        <v>2943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1" sqref="H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43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86</v>
      </c>
      <c r="C3" s="55"/>
      <c r="D3" s="56"/>
      <c r="E3" s="69" t="s">
        <v>9</v>
      </c>
      <c r="F3" s="70">
        <v>200</v>
      </c>
      <c r="G3" s="4" t="s">
        <v>113</v>
      </c>
      <c r="H3" s="42">
        <v>20.5</v>
      </c>
      <c r="I3" s="5" t="str">
        <f>IF(H3="","",(IF($C$20&lt;25%,"N/A",IF(H3&lt;=($D$20+$B$20),H3,"Descartado"))))</f>
        <v>Descartado</v>
      </c>
    </row>
    <row r="4" spans="1:9" x14ac:dyDescent="0.2">
      <c r="A4" s="51"/>
      <c r="B4" s="57"/>
      <c r="C4" s="58"/>
      <c r="D4" s="59"/>
      <c r="E4" s="69"/>
      <c r="F4" s="69"/>
      <c r="G4" s="4" t="s">
        <v>111</v>
      </c>
      <c r="H4" s="5">
        <v>10.15</v>
      </c>
      <c r="I4" s="5">
        <f t="shared" ref="I4:I17" si="0">IF(H4="","",(IF($C$20&lt;25%,"N/A",IF(H4&lt;=($D$20+$B$20),H4,"Descartado"))))</f>
        <v>10.15</v>
      </c>
    </row>
    <row r="5" spans="1:9" x14ac:dyDescent="0.2">
      <c r="A5" s="51"/>
      <c r="B5" s="57"/>
      <c r="C5" s="58"/>
      <c r="D5" s="59"/>
      <c r="E5" s="69"/>
      <c r="F5" s="69"/>
      <c r="G5" s="4" t="s">
        <v>114</v>
      </c>
      <c r="H5" s="5">
        <v>10.25</v>
      </c>
      <c r="I5" s="5">
        <f t="shared" si="0"/>
        <v>10.25</v>
      </c>
    </row>
    <row r="6" spans="1:9" x14ac:dyDescent="0.2">
      <c r="A6" s="51"/>
      <c r="B6" s="57"/>
      <c r="C6" s="58"/>
      <c r="D6" s="59"/>
      <c r="E6" s="69"/>
      <c r="F6" s="69"/>
      <c r="G6" s="4" t="s">
        <v>109</v>
      </c>
      <c r="H6" s="5">
        <v>14.51</v>
      </c>
      <c r="I6" s="5">
        <f t="shared" si="0"/>
        <v>14.51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4.8753828909464483</v>
      </c>
      <c r="C20" s="18">
        <f>IF(H23&lt;2,"N/A",(B20/D20))</f>
        <v>0.35194967630005042</v>
      </c>
      <c r="D20" s="19">
        <f>AVERAGE(H3:H17)</f>
        <v>13.852499999999999</v>
      </c>
      <c r="E20" s="20">
        <f>IF(H23&lt;2,"N/A",(IF(C20&lt;=25%,"N/A",AVERAGE(I3:I17))))</f>
        <v>11.636666666666665</v>
      </c>
      <c r="F20" s="19">
        <f>MEDIAN(H3:H17)</f>
        <v>12.379999999999999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11.636666666666665</v>
      </c>
      <c r="E22" s="72"/>
    </row>
    <row r="23" spans="1:9" x14ac:dyDescent="0.2">
      <c r="B23" s="71" t="s">
        <v>10</v>
      </c>
      <c r="C23" s="71"/>
      <c r="D23" s="72">
        <f>ROUND(D22,2)*F3</f>
        <v>2328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44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87</v>
      </c>
      <c r="C3" s="55"/>
      <c r="D3" s="56"/>
      <c r="E3" s="69" t="s">
        <v>9</v>
      </c>
      <c r="F3" s="70">
        <v>200</v>
      </c>
      <c r="G3" s="4" t="s">
        <v>110</v>
      </c>
      <c r="H3" s="5">
        <v>8.02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111</v>
      </c>
      <c r="H4" s="43">
        <v>10.15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114</v>
      </c>
      <c r="H5" s="43">
        <v>10.25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109</v>
      </c>
      <c r="H6" s="43">
        <v>8.19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1.2122259140385796</v>
      </c>
      <c r="C20" s="18">
        <f>IF(H23&lt;2,"N/A",(B20/D20))</f>
        <v>0.13244751860569021</v>
      </c>
      <c r="D20" s="19">
        <f>AVERAGE(H3:H17)</f>
        <v>9.1524999999999999</v>
      </c>
      <c r="E20" s="20" t="str">
        <f>IF(H23&lt;2,"N/A",(IF(C20&lt;=25%,"N/A",AVERAGE(I3:I17))))</f>
        <v>N/A</v>
      </c>
      <c r="F20" s="19">
        <f>MEDIAN(H3:H17)</f>
        <v>9.17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9.1524999999999999</v>
      </c>
      <c r="E22" s="72"/>
    </row>
    <row r="23" spans="1:9" x14ac:dyDescent="0.2">
      <c r="B23" s="71" t="s">
        <v>10</v>
      </c>
      <c r="C23" s="71"/>
      <c r="D23" s="72">
        <f>ROUND(D22,2)*F3</f>
        <v>1830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1" sqref="G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45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88</v>
      </c>
      <c r="C3" s="55"/>
      <c r="D3" s="56"/>
      <c r="E3" s="69" t="s">
        <v>9</v>
      </c>
      <c r="F3" s="70">
        <v>100</v>
      </c>
      <c r="G3" s="4" t="s">
        <v>113</v>
      </c>
      <c r="H3" s="5">
        <v>17.34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110</v>
      </c>
      <c r="H4" s="5">
        <v>17.260000000000002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111</v>
      </c>
      <c r="H5" s="5">
        <v>10.039999999999999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109</v>
      </c>
      <c r="H6" s="5">
        <v>14.61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3.4252141052300176</v>
      </c>
      <c r="C20" s="18">
        <f>IF(H23&lt;2,"N/A",(B20/D20))</f>
        <v>0.2312380830535033</v>
      </c>
      <c r="D20" s="19">
        <f>AVERAGE(H3:H17)</f>
        <v>14.8125</v>
      </c>
      <c r="E20" s="20" t="str">
        <f>IF(H23&lt;2,"N/A",(IF(C20&lt;=25%,"N/A",AVERAGE(I3:I17))))</f>
        <v>N/A</v>
      </c>
      <c r="F20" s="19">
        <f>MEDIAN(H3:H17)</f>
        <v>15.935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14.8125</v>
      </c>
      <c r="E22" s="72"/>
    </row>
    <row r="23" spans="1:9" x14ac:dyDescent="0.2">
      <c r="B23" s="71" t="s">
        <v>10</v>
      </c>
      <c r="C23" s="71"/>
      <c r="D23" s="72">
        <f>ROUND(D22,2)*F3</f>
        <v>1481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4.42578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46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89</v>
      </c>
      <c r="C3" s="55"/>
      <c r="D3" s="56"/>
      <c r="E3" s="69" t="s">
        <v>9</v>
      </c>
      <c r="F3" s="70">
        <v>8000</v>
      </c>
      <c r="G3" s="4" t="s">
        <v>115</v>
      </c>
      <c r="H3" s="5">
        <v>0.15</v>
      </c>
      <c r="I3" s="5">
        <f>IF(H3="","",(IF($C$20&lt;25%,"N/A",IF(H3&lt;=($D$20+$B$20),H3,"Descartado"))))</f>
        <v>0.15</v>
      </c>
    </row>
    <row r="4" spans="1:9" x14ac:dyDescent="0.2">
      <c r="A4" s="51"/>
      <c r="B4" s="57"/>
      <c r="C4" s="58"/>
      <c r="D4" s="59"/>
      <c r="E4" s="69"/>
      <c r="F4" s="69"/>
      <c r="G4" s="4" t="s">
        <v>116</v>
      </c>
      <c r="H4" s="5">
        <v>0.11</v>
      </c>
      <c r="I4" s="5">
        <f t="shared" ref="I4:I17" si="0">IF(H4="","",(IF($C$20&lt;25%,"N/A",IF(H4&lt;=($D$20+$B$20),H4,"Descartado"))))</f>
        <v>0.11</v>
      </c>
    </row>
    <row r="5" spans="1:9" x14ac:dyDescent="0.2">
      <c r="A5" s="51"/>
      <c r="B5" s="57"/>
      <c r="C5" s="58"/>
      <c r="D5" s="59"/>
      <c r="E5" s="69"/>
      <c r="F5" s="69"/>
      <c r="G5" s="4" t="s">
        <v>112</v>
      </c>
      <c r="H5" s="5">
        <v>1.02</v>
      </c>
      <c r="I5" s="5" t="str">
        <f t="shared" si="0"/>
        <v>Descartado</v>
      </c>
    </row>
    <row r="6" spans="1:9" x14ac:dyDescent="0.2">
      <c r="A6" s="51"/>
      <c r="B6" s="57"/>
      <c r="C6" s="58"/>
      <c r="D6" s="59"/>
      <c r="E6" s="69"/>
      <c r="F6" s="69"/>
      <c r="G6" s="4" t="s">
        <v>106</v>
      </c>
      <c r="H6" s="5">
        <v>0.14000000000000001</v>
      </c>
      <c r="I6" s="5">
        <f t="shared" si="0"/>
        <v>0.14000000000000001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0.44365902823377024</v>
      </c>
      <c r="C20" s="18">
        <f>IF(H23&lt;2,"N/A",(B20/D20))</f>
        <v>1.2497437415035781</v>
      </c>
      <c r="D20" s="19">
        <f>AVERAGE(H3:H17)</f>
        <v>0.35499999999999998</v>
      </c>
      <c r="E20" s="20">
        <f>IF(H23&lt;2,"N/A",(IF(C20&lt;=25%,"N/A",AVERAGE(I3:I17))))</f>
        <v>0.13333333333333333</v>
      </c>
      <c r="F20" s="19">
        <f>MEDIAN(H3:H17)</f>
        <v>0.14500000000000002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0.13333333333333333</v>
      </c>
      <c r="E22" s="72"/>
    </row>
    <row r="23" spans="1:9" x14ac:dyDescent="0.2">
      <c r="B23" s="71" t="s">
        <v>10</v>
      </c>
      <c r="C23" s="71"/>
      <c r="D23" s="72">
        <f>ROUND(D22,2)*F3</f>
        <v>1040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K13" sqref="K1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9.28515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47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131</v>
      </c>
      <c r="C3" s="55"/>
      <c r="D3" s="56"/>
      <c r="E3" s="69" t="s">
        <v>9</v>
      </c>
      <c r="F3" s="70">
        <v>3000</v>
      </c>
      <c r="G3" s="4" t="s">
        <v>136</v>
      </c>
      <c r="H3" s="5">
        <v>0.22600000000000001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137</v>
      </c>
      <c r="H4" s="5">
        <v>0.22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/>
      <c r="H5" s="5"/>
      <c r="I5" s="5" t="str">
        <f t="shared" si="0"/>
        <v/>
      </c>
    </row>
    <row r="6" spans="1:9" x14ac:dyDescent="0.2">
      <c r="A6" s="51"/>
      <c r="B6" s="57"/>
      <c r="C6" s="58"/>
      <c r="D6" s="59"/>
      <c r="E6" s="69"/>
      <c r="F6" s="69"/>
      <c r="G6" s="4"/>
      <c r="H6" s="5"/>
      <c r="I6" s="5" t="str">
        <f t="shared" si="0"/>
        <v/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4.2426406871192892E-3</v>
      </c>
      <c r="C20" s="18">
        <f>IF(H23&lt;2,"N/A",(B20/D20))</f>
        <v>1.9025294561073044E-2</v>
      </c>
      <c r="D20" s="19">
        <f>AVERAGE(H3:H17)</f>
        <v>0.223</v>
      </c>
      <c r="E20" s="20" t="str">
        <f>IF(H23&lt;2,"N/A",(IF(C20&lt;=25%,"N/A",AVERAGE(I3:I17))))</f>
        <v>N/A</v>
      </c>
      <c r="F20" s="19">
        <f>MEDIAN(H3:H17)</f>
        <v>0.223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0.223</v>
      </c>
      <c r="E22" s="72"/>
    </row>
    <row r="23" spans="1:9" x14ac:dyDescent="0.2">
      <c r="B23" s="71" t="s">
        <v>10</v>
      </c>
      <c r="C23" s="71"/>
      <c r="D23" s="72">
        <f>ROUND(D22,2)*F3</f>
        <v>660</v>
      </c>
      <c r="E23" s="72"/>
      <c r="G23" s="36" t="s">
        <v>41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: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5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48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90</v>
      </c>
      <c r="C3" s="55"/>
      <c r="D3" s="56"/>
      <c r="E3" s="69" t="s">
        <v>9</v>
      </c>
      <c r="F3" s="70">
        <v>1000</v>
      </c>
      <c r="G3" s="4" t="s">
        <v>117</v>
      </c>
      <c r="H3" s="43">
        <v>0.61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119</v>
      </c>
      <c r="H4" s="43">
        <v>0.51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115</v>
      </c>
      <c r="H5" s="43">
        <v>0.54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116</v>
      </c>
      <c r="H6" s="43">
        <v>0.46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6.2716292407422103E-2</v>
      </c>
      <c r="C20" s="18">
        <f>IF(H23&lt;2,"N/A",(B20/D20))</f>
        <v>0.11833262718381528</v>
      </c>
      <c r="D20" s="19">
        <f>AVERAGE(H3:H17)</f>
        <v>0.53</v>
      </c>
      <c r="E20" s="20" t="str">
        <f>IF(H23&lt;2,"N/A",(IF(C20&lt;=25%,"N/A",AVERAGE(I3:I17))))</f>
        <v>N/A</v>
      </c>
      <c r="F20" s="19">
        <f>MEDIAN(H3:H17)</f>
        <v>0.52500000000000002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0.53</v>
      </c>
      <c r="E22" s="72"/>
    </row>
    <row r="23" spans="1:9" x14ac:dyDescent="0.2">
      <c r="B23" s="71" t="s">
        <v>10</v>
      </c>
      <c r="C23" s="71"/>
      <c r="D23" s="72">
        <f>ROUND(D22,2)*F3</f>
        <v>530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6" sqref="G1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11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75</v>
      </c>
      <c r="C3" s="55"/>
      <c r="D3" s="56"/>
      <c r="E3" s="69" t="s">
        <v>9</v>
      </c>
      <c r="F3" s="70">
        <v>1000</v>
      </c>
      <c r="G3" s="4" t="s">
        <v>106</v>
      </c>
      <c r="H3" s="47">
        <v>6.15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109</v>
      </c>
      <c r="H4" s="47">
        <v>5.28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107</v>
      </c>
      <c r="H5" s="47">
        <v>6.05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108</v>
      </c>
      <c r="H6" s="47">
        <v>5.64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4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0.39974992182613373</v>
      </c>
      <c r="C20" s="18">
        <f>IF(H23&lt;2,"N/A",(B20/D20))</f>
        <v>6.9160886129088883E-2</v>
      </c>
      <c r="D20" s="19">
        <f>AVERAGE(H3:H17)</f>
        <v>5.78</v>
      </c>
      <c r="E20" s="20" t="str">
        <f>IF(H23&lt;2,"N/A",(IF(C20&lt;=25%,"N/A",AVERAGE(I3:I17))))</f>
        <v>N/A</v>
      </c>
      <c r="F20" s="19">
        <f>MEDIAN(H3:H17)</f>
        <v>5.8449999999999998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5.78</v>
      </c>
      <c r="E22" s="72"/>
    </row>
    <row r="23" spans="1:9" x14ac:dyDescent="0.2">
      <c r="B23" s="71" t="s">
        <v>10</v>
      </c>
      <c r="C23" s="71"/>
      <c r="D23" s="72">
        <f>ROUND(D22,2)*F3</f>
        <v>5780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2" sqref="A2:A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5.42578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49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91</v>
      </c>
      <c r="C3" s="55"/>
      <c r="D3" s="56"/>
      <c r="E3" s="69" t="s">
        <v>9</v>
      </c>
      <c r="F3" s="70">
        <v>4000</v>
      </c>
      <c r="G3" s="4" t="s">
        <v>117</v>
      </c>
      <c r="H3" s="43">
        <v>1.28</v>
      </c>
      <c r="I3" s="43">
        <f>IF(H3="","",(IF($C$20&lt;25%,"N/A",IF(H3&lt;=($D$20+$B$20),H3,"Descartado"))))</f>
        <v>1.28</v>
      </c>
    </row>
    <row r="4" spans="1:9" x14ac:dyDescent="0.2">
      <c r="A4" s="51"/>
      <c r="B4" s="57"/>
      <c r="C4" s="58"/>
      <c r="D4" s="59"/>
      <c r="E4" s="69"/>
      <c r="F4" s="69"/>
      <c r="G4" s="4" t="s">
        <v>116</v>
      </c>
      <c r="H4" s="43">
        <v>0.61</v>
      </c>
      <c r="I4" s="43">
        <f t="shared" ref="I4:I17" si="0">IF(H4="","",(IF($C$20&lt;25%,"N/A",IF(H4&lt;=($D$20+$B$20),H4,"Descartado"))))</f>
        <v>0.61</v>
      </c>
    </row>
    <row r="5" spans="1:9" x14ac:dyDescent="0.2">
      <c r="A5" s="51"/>
      <c r="B5" s="57"/>
      <c r="C5" s="58"/>
      <c r="D5" s="59"/>
      <c r="E5" s="69"/>
      <c r="F5" s="69"/>
      <c r="G5" s="4" t="s">
        <v>106</v>
      </c>
      <c r="H5" s="43">
        <v>1.02</v>
      </c>
      <c r="I5" s="43">
        <f t="shared" si="0"/>
        <v>1.02</v>
      </c>
    </row>
    <row r="6" spans="1:9" x14ac:dyDescent="0.2">
      <c r="A6" s="51"/>
      <c r="B6" s="57"/>
      <c r="C6" s="58"/>
      <c r="D6" s="59"/>
      <c r="E6" s="69"/>
      <c r="F6" s="69"/>
      <c r="G6" s="4" t="s">
        <v>118</v>
      </c>
      <c r="H6" s="43">
        <v>1.29</v>
      </c>
      <c r="I6" s="43">
        <f t="shared" si="0"/>
        <v>1.29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0.31885210782848306</v>
      </c>
      <c r="C20" s="18">
        <f>IF(H23&lt;2,"N/A",(B20/D20))</f>
        <v>0.30366867412236481</v>
      </c>
      <c r="D20" s="19">
        <f>AVERAGE(H3:H17)</f>
        <v>1.05</v>
      </c>
      <c r="E20" s="20">
        <f>IF(H23&lt;2,"N/A",(IF(C20&lt;=25%,"N/A",AVERAGE(I3:I17))))</f>
        <v>1.05</v>
      </c>
      <c r="F20" s="19">
        <f>MEDIAN(H3:H17)</f>
        <v>1.1499999999999999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1.05</v>
      </c>
      <c r="E22" s="72"/>
    </row>
    <row r="23" spans="1:9" x14ac:dyDescent="0.2">
      <c r="B23" s="71" t="s">
        <v>10</v>
      </c>
      <c r="C23" s="71"/>
      <c r="D23" s="72">
        <f>ROUND(D22,2)*F3</f>
        <v>4200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7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50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122</v>
      </c>
      <c r="C3" s="55"/>
      <c r="D3" s="56"/>
      <c r="E3" s="69" t="s">
        <v>9</v>
      </c>
      <c r="F3" s="82">
        <v>10000</v>
      </c>
      <c r="G3" s="4" t="s">
        <v>117</v>
      </c>
      <c r="H3" s="5">
        <v>0.86</v>
      </c>
      <c r="I3" s="5" t="str">
        <f>IF(H3="","",(IF($C$20&lt;25%,"N/A",IF(H3&lt;=($D$20+$B$20),H3,"Descartado"))))</f>
        <v>Descartado</v>
      </c>
    </row>
    <row r="4" spans="1:9" x14ac:dyDescent="0.2">
      <c r="A4" s="51"/>
      <c r="B4" s="57"/>
      <c r="C4" s="58"/>
      <c r="D4" s="59"/>
      <c r="E4" s="69"/>
      <c r="F4" s="69"/>
      <c r="G4" s="4" t="s">
        <v>116</v>
      </c>
      <c r="H4" s="5">
        <v>0.44</v>
      </c>
      <c r="I4" s="5">
        <f t="shared" ref="I4:I17" si="0">IF(H4="","",(IF($C$20&lt;25%,"N/A",IF(H4&lt;=($D$20+$B$20),H4,"Descartado"))))</f>
        <v>0.44</v>
      </c>
    </row>
    <row r="5" spans="1:9" x14ac:dyDescent="0.2">
      <c r="A5" s="51"/>
      <c r="B5" s="57"/>
      <c r="C5" s="58"/>
      <c r="D5" s="59"/>
      <c r="E5" s="69"/>
      <c r="F5" s="69"/>
      <c r="G5" s="4" t="s">
        <v>118</v>
      </c>
      <c r="H5" s="5">
        <v>0.6</v>
      </c>
      <c r="I5" s="5">
        <f t="shared" si="0"/>
        <v>0.6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0.68</v>
      </c>
      <c r="I6" s="5">
        <f t="shared" si="0"/>
        <v>0.68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0.17464249196572973</v>
      </c>
      <c r="C20" s="18">
        <f>IF(H23&lt;2,"N/A",(B20/D20))</f>
        <v>0.27076355343523989</v>
      </c>
      <c r="D20" s="19">
        <f>AVERAGE(H3:H17)</f>
        <v>0.64500000000000002</v>
      </c>
      <c r="E20" s="20">
        <f>IF(H23&lt;2,"N/A",(IF(C20&lt;=25%,"N/A",AVERAGE(I3:I17))))</f>
        <v>0.57333333333333336</v>
      </c>
      <c r="F20" s="19">
        <f>MEDIAN(H3:H17)</f>
        <v>0.64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0.57333333333333336</v>
      </c>
      <c r="E22" s="72"/>
    </row>
    <row r="23" spans="1:9" x14ac:dyDescent="0.2">
      <c r="B23" s="71" t="s">
        <v>10</v>
      </c>
      <c r="C23" s="71"/>
      <c r="D23" s="72">
        <f>ROUND(D22,2)*F3</f>
        <v>5699.9999999999991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0" sqref="G10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6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51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123</v>
      </c>
      <c r="C3" s="55"/>
      <c r="D3" s="56"/>
      <c r="E3" s="69" t="s">
        <v>9</v>
      </c>
      <c r="F3" s="70">
        <v>4000</v>
      </c>
      <c r="G3" s="4" t="s">
        <v>117</v>
      </c>
      <c r="H3" s="5">
        <v>0.92</v>
      </c>
      <c r="I3" s="5" t="str">
        <f>IF(H3="","",(IF($C$20&lt;25%,"N/A",IF(H3&lt;=($D$20+$B$20),H3,"Descartado"))))</f>
        <v>Descartado</v>
      </c>
    </row>
    <row r="4" spans="1:9" x14ac:dyDescent="0.2">
      <c r="A4" s="51"/>
      <c r="B4" s="57"/>
      <c r="C4" s="58"/>
      <c r="D4" s="59"/>
      <c r="E4" s="69"/>
      <c r="F4" s="69"/>
      <c r="G4" s="4" t="s">
        <v>106</v>
      </c>
      <c r="H4" s="5">
        <v>0.51</v>
      </c>
      <c r="I4" s="5">
        <f t="shared" ref="I4:I17" si="0">IF(H4="","",(IF($C$20&lt;25%,"N/A",IF(H4&lt;=($D$20+$B$20),H4,"Descartado"))))</f>
        <v>0.51</v>
      </c>
    </row>
    <row r="5" spans="1:9" x14ac:dyDescent="0.2">
      <c r="A5" s="51"/>
      <c r="B5" s="57"/>
      <c r="C5" s="58"/>
      <c r="D5" s="59"/>
      <c r="E5" s="69"/>
      <c r="F5" s="69"/>
      <c r="G5" s="4" t="s">
        <v>109</v>
      </c>
      <c r="H5" s="5">
        <v>0.46</v>
      </c>
      <c r="I5" s="5">
        <f t="shared" si="0"/>
        <v>0.46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0.41</v>
      </c>
      <c r="I6" s="5">
        <f t="shared" si="0"/>
        <v>0.41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0.23359509127262623</v>
      </c>
      <c r="C20" s="18">
        <f>IF(H23&lt;2,"N/A",(B20/D20))</f>
        <v>0.40625233264804556</v>
      </c>
      <c r="D20" s="19">
        <f>AVERAGE(H3:H17)</f>
        <v>0.57500000000000007</v>
      </c>
      <c r="E20" s="20">
        <f>IF(H23&lt;2,"N/A",(IF(C20&lt;=25%,"N/A",AVERAGE(I3:I17))))</f>
        <v>0.45999999999999996</v>
      </c>
      <c r="F20" s="19">
        <f>MEDIAN(H3:H17)</f>
        <v>0.48499999999999999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0.45999999999999996</v>
      </c>
      <c r="E22" s="72"/>
    </row>
    <row r="23" spans="1:9" x14ac:dyDescent="0.2">
      <c r="B23" s="71" t="s">
        <v>10</v>
      </c>
      <c r="C23" s="71"/>
      <c r="D23" s="72">
        <f>ROUND(D22,2)*F3</f>
        <v>1840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7" sqref="G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1.28515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52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124</v>
      </c>
      <c r="C3" s="55"/>
      <c r="D3" s="56"/>
      <c r="E3" s="69" t="s">
        <v>9</v>
      </c>
      <c r="F3" s="70">
        <v>1000</v>
      </c>
      <c r="G3" s="4" t="s">
        <v>117</v>
      </c>
      <c r="H3" s="5">
        <v>1.28</v>
      </c>
      <c r="I3" s="5">
        <f>IF(H3="","",(IF($C$20&lt;25%,"N/A",IF(H3&lt;=($D$20+$B$20),H3,"Descartado"))))</f>
        <v>1.28</v>
      </c>
    </row>
    <row r="4" spans="1:9" x14ac:dyDescent="0.2">
      <c r="A4" s="51"/>
      <c r="B4" s="57"/>
      <c r="C4" s="58"/>
      <c r="D4" s="59"/>
      <c r="E4" s="69"/>
      <c r="F4" s="69"/>
      <c r="G4" s="4" t="s">
        <v>116</v>
      </c>
      <c r="H4" s="5">
        <v>0.67</v>
      </c>
      <c r="I4" s="5">
        <f t="shared" ref="I4:I17" si="0">IF(H4="","",(IF($C$20&lt;25%,"N/A",IF(H4&lt;=($D$20+$B$20),H4,"Descartado"))))</f>
        <v>0.67</v>
      </c>
    </row>
    <row r="5" spans="1:9" x14ac:dyDescent="0.2">
      <c r="A5" s="51"/>
      <c r="B5" s="57"/>
      <c r="C5" s="58"/>
      <c r="D5" s="59"/>
      <c r="E5" s="69"/>
      <c r="F5" s="69"/>
      <c r="G5" s="4" t="s">
        <v>120</v>
      </c>
      <c r="H5" s="5">
        <v>1.23</v>
      </c>
      <c r="I5" s="5">
        <f t="shared" si="0"/>
        <v>1.23</v>
      </c>
    </row>
    <row r="6" spans="1:9" x14ac:dyDescent="0.2">
      <c r="A6" s="51"/>
      <c r="B6" s="57"/>
      <c r="C6" s="58"/>
      <c r="D6" s="59"/>
      <c r="E6" s="69"/>
      <c r="F6" s="69"/>
      <c r="G6" s="4" t="s">
        <v>118</v>
      </c>
      <c r="H6" s="5">
        <v>1.48</v>
      </c>
      <c r="I6" s="5">
        <f t="shared" si="0"/>
        <v>1.48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0.34722711107669335</v>
      </c>
      <c r="C20" s="18">
        <f>IF(H23&lt;2,"N/A",(B20/D20))</f>
        <v>0.29804902238342779</v>
      </c>
      <c r="D20" s="19">
        <f>AVERAGE(H3:H17)</f>
        <v>1.165</v>
      </c>
      <c r="E20" s="20">
        <f>IF(H23&lt;2,"N/A",(IF(C20&lt;=25%,"N/A",AVERAGE(I3:I17))))</f>
        <v>1.165</v>
      </c>
      <c r="F20" s="19">
        <f>MEDIAN(H3:H17)</f>
        <v>1.2549999999999999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1.165</v>
      </c>
      <c r="E22" s="72"/>
    </row>
    <row r="23" spans="1:9" x14ac:dyDescent="0.2">
      <c r="B23" s="71" t="s">
        <v>10</v>
      </c>
      <c r="C23" s="71"/>
      <c r="D23" s="72">
        <f>ROUND(D22,2)*F3</f>
        <v>1170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0" sqref="H10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5.71093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53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51"/>
      <c r="B3" s="54" t="s">
        <v>125</v>
      </c>
      <c r="C3" s="55"/>
      <c r="D3" s="56"/>
      <c r="E3" s="69" t="s">
        <v>9</v>
      </c>
      <c r="F3" s="70">
        <v>1000</v>
      </c>
      <c r="G3" s="4" t="s">
        <v>117</v>
      </c>
      <c r="H3" s="5">
        <v>0.86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119</v>
      </c>
      <c r="H4" s="5">
        <v>1.02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116</v>
      </c>
      <c r="H5" s="5">
        <v>0.82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0.56000000000000005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0.19070046320517089</v>
      </c>
      <c r="C20" s="18">
        <f>IF(H23&lt;2,"N/A",(B20/D20))</f>
        <v>0.23398829841125265</v>
      </c>
      <c r="D20" s="19">
        <f>AVERAGE(H3:H17)</f>
        <v>0.81499999999999995</v>
      </c>
      <c r="E20" s="20" t="str">
        <f>IF(H23&lt;2,"N/A",(IF(C20&lt;=25%,"N/A",AVERAGE(I3:I17))))</f>
        <v>N/A</v>
      </c>
      <c r="F20" s="19">
        <f>MEDIAN(H3:H17)</f>
        <v>0.84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0.81499999999999995</v>
      </c>
      <c r="E22" s="72"/>
    </row>
    <row r="23" spans="1:9" x14ac:dyDescent="0.2">
      <c r="B23" s="71" t="s">
        <v>10</v>
      </c>
      <c r="C23" s="71"/>
      <c r="D23" s="72">
        <f>ROUND(D22,2)*F3</f>
        <v>820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9" sqref="H1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54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126</v>
      </c>
      <c r="C3" s="55"/>
      <c r="D3" s="56"/>
      <c r="E3" s="69" t="s">
        <v>9</v>
      </c>
      <c r="F3" s="70">
        <v>1000</v>
      </c>
      <c r="G3" s="4" t="s">
        <v>117</v>
      </c>
      <c r="H3" s="5">
        <v>1.02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107</v>
      </c>
      <c r="H4" s="43">
        <v>0.98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116</v>
      </c>
      <c r="H5" s="43">
        <v>0.91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106</v>
      </c>
      <c r="H6" s="5">
        <v>0.72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0.1330100246848582</v>
      </c>
      <c r="C20" s="18">
        <f>IF(H23&lt;2,"N/A",(B20/D20))</f>
        <v>0.14656752031389333</v>
      </c>
      <c r="D20" s="19">
        <f>AVERAGE(H3:H17)</f>
        <v>0.90749999999999997</v>
      </c>
      <c r="E20" s="20" t="str">
        <f>IF(H23&lt;2,"N/A",(IF(C20&lt;=25%,"N/A",AVERAGE(I3:I17))))</f>
        <v>N/A</v>
      </c>
      <c r="F20" s="19">
        <f>MEDIAN(H3:H17)</f>
        <v>0.94500000000000006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0.90749999999999997</v>
      </c>
      <c r="E22" s="72"/>
    </row>
    <row r="23" spans="1:9" x14ac:dyDescent="0.2">
      <c r="B23" s="71" t="s">
        <v>10</v>
      </c>
      <c r="C23" s="71"/>
      <c r="D23" s="72">
        <f>ROUND(D22,2)*F3</f>
        <v>910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1" sqref="G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8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55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127</v>
      </c>
      <c r="C3" s="55"/>
      <c r="D3" s="56"/>
      <c r="E3" s="69" t="s">
        <v>9</v>
      </c>
      <c r="F3" s="70">
        <v>1000</v>
      </c>
      <c r="G3" s="4" t="s">
        <v>117</v>
      </c>
      <c r="H3" s="5">
        <v>1.02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115</v>
      </c>
      <c r="H4" s="5">
        <v>0.82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106</v>
      </c>
      <c r="H5" s="5">
        <v>0.67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118</v>
      </c>
      <c r="H6" s="5">
        <v>0.92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0.1493039405597415</v>
      </c>
      <c r="C20" s="18">
        <f>IF(H23&lt;2,"N/A",(B20/D20))</f>
        <v>0.17411538257695802</v>
      </c>
      <c r="D20" s="19">
        <f>AVERAGE(H3:H17)</f>
        <v>0.85749999999999993</v>
      </c>
      <c r="E20" s="20" t="str">
        <f>IF(H23&lt;2,"N/A",(IF(C20&lt;=25%,"N/A",AVERAGE(I3:I17))))</f>
        <v>N/A</v>
      </c>
      <c r="F20" s="19">
        <f>MEDIAN(H3:H17)</f>
        <v>0.87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0.85749999999999993</v>
      </c>
      <c r="E22" s="72"/>
    </row>
    <row r="23" spans="1:9" x14ac:dyDescent="0.2">
      <c r="B23" s="71" t="s">
        <v>10</v>
      </c>
      <c r="C23" s="71"/>
      <c r="D23" s="72">
        <f>ROUND(D22,2)*F3</f>
        <v>860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4" sqref="G1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0.42578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56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92</v>
      </c>
      <c r="C3" s="55"/>
      <c r="D3" s="56"/>
      <c r="E3" s="69" t="s">
        <v>9</v>
      </c>
      <c r="F3" s="70">
        <v>5000</v>
      </c>
      <c r="G3" s="4" t="s">
        <v>117</v>
      </c>
      <c r="H3" s="5">
        <v>1.28</v>
      </c>
      <c r="I3" s="5">
        <f>IF(H3="","",(IF($C$20&lt;25%,"N/A",IF(H3&lt;=($D$20+$B$20),H3,"Descartado"))))</f>
        <v>1.28</v>
      </c>
    </row>
    <row r="4" spans="1:9" x14ac:dyDescent="0.2">
      <c r="A4" s="51"/>
      <c r="B4" s="57"/>
      <c r="C4" s="58"/>
      <c r="D4" s="59"/>
      <c r="E4" s="69"/>
      <c r="F4" s="69"/>
      <c r="G4" s="4" t="s">
        <v>116</v>
      </c>
      <c r="H4" s="43">
        <v>0.72</v>
      </c>
      <c r="I4" s="5">
        <f t="shared" ref="I4:I17" si="0">IF(H4="","",(IF($C$20&lt;25%,"N/A",IF(H4&lt;=($D$20+$B$20),H4,"Descartado"))))</f>
        <v>0.72</v>
      </c>
    </row>
    <row r="5" spans="1:9" x14ac:dyDescent="0.2">
      <c r="A5" s="51"/>
      <c r="B5" s="57"/>
      <c r="C5" s="58"/>
      <c r="D5" s="59"/>
      <c r="E5" s="69"/>
      <c r="F5" s="69"/>
      <c r="G5" s="4" t="s">
        <v>120</v>
      </c>
      <c r="H5" s="43">
        <v>1.23</v>
      </c>
      <c r="I5" s="5">
        <f t="shared" si="0"/>
        <v>1.23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43">
        <v>0.61</v>
      </c>
      <c r="I6" s="5">
        <f t="shared" si="0"/>
        <v>0.61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0.34418987008142249</v>
      </c>
      <c r="C20" s="18">
        <f>IF(H23&lt;2,"N/A",(B20/D20))</f>
        <v>0.35853111466814847</v>
      </c>
      <c r="D20" s="19">
        <f>AVERAGE(H3:H17)</f>
        <v>0.96</v>
      </c>
      <c r="E20" s="20">
        <f>IF(H23&lt;2,"N/A",(IF(C20&lt;=25%,"N/A",AVERAGE(I3:I17))))</f>
        <v>0.96</v>
      </c>
      <c r="F20" s="19">
        <f>MEDIAN(H3:H17)</f>
        <v>0.97499999999999998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0.96</v>
      </c>
      <c r="E22" s="72"/>
    </row>
    <row r="23" spans="1:9" x14ac:dyDescent="0.2">
      <c r="B23" s="71" t="s">
        <v>10</v>
      </c>
      <c r="C23" s="71"/>
      <c r="D23" s="72">
        <f>ROUND(D22,2)*F3</f>
        <v>4800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2.28515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57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128</v>
      </c>
      <c r="C3" s="55"/>
      <c r="D3" s="56"/>
      <c r="E3" s="69" t="s">
        <v>9</v>
      </c>
      <c r="F3" s="70">
        <v>3000</v>
      </c>
      <c r="G3" s="4" t="s">
        <v>116</v>
      </c>
      <c r="H3" s="5">
        <v>0.27</v>
      </c>
      <c r="I3" s="5">
        <f>IF(H3="","",(IF($C$20&lt;25%,"N/A",IF(H3&lt;=($D$20+$B$20),H3,"Descartado"))))</f>
        <v>0.27</v>
      </c>
    </row>
    <row r="4" spans="1:9" x14ac:dyDescent="0.2">
      <c r="A4" s="51"/>
      <c r="B4" s="57"/>
      <c r="C4" s="58"/>
      <c r="D4" s="59"/>
      <c r="E4" s="69"/>
      <c r="F4" s="69"/>
      <c r="G4" s="4" t="s">
        <v>120</v>
      </c>
      <c r="H4" s="5">
        <v>0.53</v>
      </c>
      <c r="I4" s="5">
        <f t="shared" ref="I4:I6" si="0">IF(H4="","",(IF($C$20&lt;25%,"N/A",IF(H4&lt;=($D$20+$B$20),H4,"Descartado"))))</f>
        <v>0.53</v>
      </c>
    </row>
    <row r="5" spans="1:9" x14ac:dyDescent="0.2">
      <c r="A5" s="51"/>
      <c r="B5" s="57"/>
      <c r="C5" s="58"/>
      <c r="D5" s="59"/>
      <c r="E5" s="69"/>
      <c r="F5" s="69"/>
      <c r="G5" s="4" t="s">
        <v>118</v>
      </c>
      <c r="H5" s="5">
        <v>0.61</v>
      </c>
      <c r="I5" s="5" t="str">
        <f t="shared" si="0"/>
        <v>Descartado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0.31</v>
      </c>
      <c r="I6" s="5">
        <f t="shared" si="0"/>
        <v>0.31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ref="I7:I17" si="1">IF(H7="","",(IF($C$20&lt;25%,"N/A",IF(H7&lt;=($D$20+$B$20),H7,"Descartado"))))</f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1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1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1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1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1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1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1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1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1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0.1657307052620805</v>
      </c>
      <c r="C20" s="18">
        <f>IF(H23&lt;2,"N/A",(B20/D20))</f>
        <v>0.38542024479553599</v>
      </c>
      <c r="D20" s="19">
        <f>AVERAGE(H3:H17)</f>
        <v>0.43000000000000005</v>
      </c>
      <c r="E20" s="20">
        <f>IF(H23&lt;2,"N/A",(IF(C20&lt;=25%,"N/A",AVERAGE(I3:I17))))</f>
        <v>0.37000000000000005</v>
      </c>
      <c r="F20" s="19">
        <f>MEDIAN(H3:H17)</f>
        <v>0.42000000000000004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0.37000000000000005</v>
      </c>
      <c r="E22" s="72"/>
    </row>
    <row r="23" spans="1:9" x14ac:dyDescent="0.2">
      <c r="B23" s="71" t="s">
        <v>10</v>
      </c>
      <c r="C23" s="71"/>
      <c r="D23" s="72">
        <f>ROUND(D22,2)*F3</f>
        <v>1110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N18" sqref="N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58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93</v>
      </c>
      <c r="C3" s="55"/>
      <c r="D3" s="56"/>
      <c r="E3" s="69" t="s">
        <v>9</v>
      </c>
      <c r="F3" s="70">
        <v>3000</v>
      </c>
      <c r="G3" s="4" t="s">
        <v>116</v>
      </c>
      <c r="H3" s="43">
        <v>0.67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120</v>
      </c>
      <c r="H4" s="43">
        <v>1.02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106</v>
      </c>
      <c r="H5" s="43">
        <v>1.23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118</v>
      </c>
      <c r="H6" s="43">
        <v>1.05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0.23414738947936248</v>
      </c>
      <c r="C20" s="18">
        <f>IF(H23&lt;2,"N/A",(B20/D20))</f>
        <v>0.23591676521850125</v>
      </c>
      <c r="D20" s="19">
        <f>AVERAGE(H3:H17)</f>
        <v>0.99249999999999994</v>
      </c>
      <c r="E20" s="20" t="str">
        <f>IF(H23&lt;2,"N/A",(IF(C20&lt;=25%,"N/A",AVERAGE(I3:I17))))</f>
        <v>N/A</v>
      </c>
      <c r="F20" s="19">
        <f>MEDIAN(H3:H17)</f>
        <v>1.0350000000000001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0.99249999999999994</v>
      </c>
      <c r="E22" s="72"/>
    </row>
    <row r="23" spans="1:9" x14ac:dyDescent="0.2">
      <c r="B23" s="71" t="s">
        <v>10</v>
      </c>
      <c r="C23" s="71"/>
      <c r="D23" s="72">
        <f>ROUND(D22,2)*F3</f>
        <v>2970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6" sqref="F3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12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76</v>
      </c>
      <c r="C3" s="55"/>
      <c r="D3" s="56"/>
      <c r="E3" s="69" t="s">
        <v>9</v>
      </c>
      <c r="F3" s="70">
        <v>1000</v>
      </c>
      <c r="G3" s="4" t="s">
        <v>105</v>
      </c>
      <c r="H3" s="47">
        <v>13.12</v>
      </c>
      <c r="I3" s="5">
        <f>IF(H3="","",(IF($C$20&lt;25%,"N/A",IF(H3&lt;=($D$20+$B$20),H3,"Descartado"))))</f>
        <v>13.12</v>
      </c>
    </row>
    <row r="4" spans="1:9" x14ac:dyDescent="0.2">
      <c r="A4" s="51"/>
      <c r="B4" s="57"/>
      <c r="C4" s="58"/>
      <c r="D4" s="59"/>
      <c r="E4" s="69"/>
      <c r="F4" s="69"/>
      <c r="G4" s="4" t="s">
        <v>106</v>
      </c>
      <c r="H4" s="47">
        <v>11.27</v>
      </c>
      <c r="I4" s="5">
        <f t="shared" ref="I4:I17" si="0">IF(H4="","",(IF($C$20&lt;25%,"N/A",IF(H4&lt;=($D$20+$B$20),H4,"Descartado"))))</f>
        <v>11.27</v>
      </c>
    </row>
    <row r="5" spans="1:9" x14ac:dyDescent="0.2">
      <c r="A5" s="51"/>
      <c r="B5" s="57"/>
      <c r="C5" s="58"/>
      <c r="D5" s="59"/>
      <c r="E5" s="69"/>
      <c r="F5" s="69"/>
      <c r="G5" s="4" t="s">
        <v>109</v>
      </c>
      <c r="H5" s="47">
        <v>20.27</v>
      </c>
      <c r="I5" s="5" t="str">
        <f t="shared" si="0"/>
        <v>Descartado</v>
      </c>
    </row>
    <row r="6" spans="1:9" x14ac:dyDescent="0.2">
      <c r="A6" s="51"/>
      <c r="B6" s="57"/>
      <c r="C6" s="58"/>
      <c r="D6" s="59"/>
      <c r="E6" s="69"/>
      <c r="F6" s="69"/>
      <c r="G6" s="4" t="s">
        <v>108</v>
      </c>
      <c r="H6" s="47">
        <v>16.399999999999999</v>
      </c>
      <c r="I6" s="5">
        <f t="shared" si="0"/>
        <v>16.399999999999999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3.9538715204214778</v>
      </c>
      <c r="C20" s="18">
        <f>IF(H23&lt;2,"N/A",(B20/D20))</f>
        <v>0.25901549429554394</v>
      </c>
      <c r="D20" s="19">
        <f>AVERAGE(H3:H17)</f>
        <v>15.264999999999999</v>
      </c>
      <c r="E20" s="20">
        <f>IF(H23&lt;2,"N/A",(IF(C20&lt;=25%,"N/A",AVERAGE(I3:I17))))</f>
        <v>13.596666666666666</v>
      </c>
      <c r="F20" s="19">
        <f>MEDIAN(H3:H17)</f>
        <v>14.759999999999998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13.596666666666666</v>
      </c>
      <c r="E22" s="72"/>
    </row>
    <row r="23" spans="1:9" x14ac:dyDescent="0.2">
      <c r="B23" s="71" t="s">
        <v>10</v>
      </c>
      <c r="C23" s="71"/>
      <c r="D23" s="72">
        <f>ROUND(D22,2)*F3</f>
        <v>13600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31" sqref="A31:I3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6.28515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59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94</v>
      </c>
      <c r="C3" s="55"/>
      <c r="D3" s="56"/>
      <c r="E3" s="69" t="s">
        <v>9</v>
      </c>
      <c r="F3" s="70">
        <v>1500</v>
      </c>
      <c r="G3" s="4" t="s">
        <v>117</v>
      </c>
      <c r="H3" s="5">
        <v>0.87</v>
      </c>
      <c r="I3" s="5">
        <f>IF(H3="","",(IF($C$20&lt;25%,"N/A",IF(H3&lt;=($D$20+$B$20),H3,"Descartado"))))</f>
        <v>0.87</v>
      </c>
    </row>
    <row r="4" spans="1:9" x14ac:dyDescent="0.2">
      <c r="A4" s="51"/>
      <c r="B4" s="57"/>
      <c r="C4" s="58"/>
      <c r="D4" s="59"/>
      <c r="E4" s="69"/>
      <c r="F4" s="69"/>
      <c r="G4" s="4" t="s">
        <v>116</v>
      </c>
      <c r="H4" s="5">
        <v>0.82</v>
      </c>
      <c r="I4" s="5">
        <f t="shared" ref="I4:I17" si="0">IF(H4="","",(IF($C$20&lt;25%,"N/A",IF(H4&lt;=($D$20+$B$20),H4,"Descartado"))))</f>
        <v>0.82</v>
      </c>
    </row>
    <row r="5" spans="1:9" x14ac:dyDescent="0.2">
      <c r="A5" s="51"/>
      <c r="B5" s="57"/>
      <c r="C5" s="58"/>
      <c r="D5" s="59"/>
      <c r="E5" s="69"/>
      <c r="F5" s="69"/>
      <c r="G5" s="4" t="s">
        <v>118</v>
      </c>
      <c r="H5" s="5">
        <v>0.49</v>
      </c>
      <c r="I5" s="5">
        <f t="shared" si="0"/>
        <v>0.49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0.37</v>
      </c>
      <c r="I6" s="5">
        <f t="shared" si="0"/>
        <v>0.37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0.24540782383616064</v>
      </c>
      <c r="C20" s="18">
        <f>IF(H23&lt;2,"N/A",(B20/D20))</f>
        <v>0.38495344915476182</v>
      </c>
      <c r="D20" s="19">
        <f>AVERAGE(H3:H17)</f>
        <v>0.63749999999999996</v>
      </c>
      <c r="E20" s="20">
        <f>IF(H23&lt;2,"N/A",(IF(C20&lt;=25%,"N/A",AVERAGE(I3:I17))))</f>
        <v>0.63749999999999996</v>
      </c>
      <c r="F20" s="19">
        <f>MEDIAN(H3:H17)</f>
        <v>0.65500000000000003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0.63749999999999996</v>
      </c>
      <c r="E22" s="72"/>
    </row>
    <row r="23" spans="1:9" x14ac:dyDescent="0.2">
      <c r="B23" s="71" t="s">
        <v>10</v>
      </c>
      <c r="C23" s="71"/>
      <c r="D23" s="72">
        <f>ROUND(D22,2)*F3</f>
        <v>960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L37" sqref="L3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5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60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95</v>
      </c>
      <c r="C3" s="55"/>
      <c r="D3" s="56"/>
      <c r="E3" s="69" t="s">
        <v>9</v>
      </c>
      <c r="F3" s="70">
        <v>700</v>
      </c>
      <c r="G3" s="4" t="s">
        <v>117</v>
      </c>
      <c r="H3" s="5">
        <v>0.87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116</v>
      </c>
      <c r="H4" s="43">
        <v>0.82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120</v>
      </c>
      <c r="H5" s="43">
        <v>0.89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106</v>
      </c>
      <c r="H6" s="43">
        <v>0.51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0.1774589154330283</v>
      </c>
      <c r="C20" s="18">
        <f>IF(H23&lt;2,"N/A",(B20/D20))</f>
        <v>0.22972027887770655</v>
      </c>
      <c r="D20" s="19">
        <f>AVERAGE(H3:H17)</f>
        <v>0.77249999999999996</v>
      </c>
      <c r="E20" s="20" t="str">
        <f>IF(H23&lt;2,"N/A",(IF(C20&lt;=25%,"N/A",AVERAGE(I3:I17))))</f>
        <v>N/A</v>
      </c>
      <c r="F20" s="19">
        <f>MEDIAN(H3:H17)</f>
        <v>0.84499999999999997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0.77249999999999996</v>
      </c>
      <c r="E22" s="72"/>
    </row>
    <row r="23" spans="1:9" x14ac:dyDescent="0.2">
      <c r="B23" s="71" t="s">
        <v>10</v>
      </c>
      <c r="C23" s="71"/>
      <c r="D23" s="72">
        <f>ROUND(D22,2)*F3</f>
        <v>539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2" sqref="A2:A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8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61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96</v>
      </c>
      <c r="C3" s="55"/>
      <c r="D3" s="56"/>
      <c r="E3" s="69" t="s">
        <v>9</v>
      </c>
      <c r="F3" s="70">
        <v>3000</v>
      </c>
      <c r="G3" s="4" t="s">
        <v>120</v>
      </c>
      <c r="H3" s="5">
        <v>0.43</v>
      </c>
      <c r="I3" s="5">
        <f>IF(H3="","",(IF($C$20&lt;25%,"N/A",IF(H3&lt;=($D$20+$B$20),H3,"Descartado"))))</f>
        <v>0.43</v>
      </c>
    </row>
    <row r="4" spans="1:9" x14ac:dyDescent="0.2">
      <c r="A4" s="51"/>
      <c r="B4" s="57"/>
      <c r="C4" s="58"/>
      <c r="D4" s="59"/>
      <c r="E4" s="69"/>
      <c r="F4" s="69"/>
      <c r="G4" s="4" t="s">
        <v>112</v>
      </c>
      <c r="H4" s="5">
        <v>1.02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51"/>
      <c r="B5" s="57"/>
      <c r="C5" s="58"/>
      <c r="D5" s="59"/>
      <c r="E5" s="69"/>
      <c r="F5" s="69"/>
      <c r="G5" s="4" t="s">
        <v>106</v>
      </c>
      <c r="H5" s="5">
        <v>0.56999999999999995</v>
      </c>
      <c r="I5" s="5">
        <f t="shared" si="0"/>
        <v>0.56999999999999995</v>
      </c>
    </row>
    <row r="6" spans="1:9" x14ac:dyDescent="0.2">
      <c r="A6" s="51"/>
      <c r="B6" s="57"/>
      <c r="C6" s="58"/>
      <c r="D6" s="59"/>
      <c r="E6" s="69"/>
      <c r="F6" s="69"/>
      <c r="G6" s="4" t="s">
        <v>118</v>
      </c>
      <c r="H6" s="5">
        <v>0.49</v>
      </c>
      <c r="I6" s="5">
        <f t="shared" si="0"/>
        <v>0.49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0.26787745954696046</v>
      </c>
      <c r="C20" s="18">
        <f>IF(H23&lt;2,"N/A",(B20/D20))</f>
        <v>0.42689634987563424</v>
      </c>
      <c r="D20" s="19">
        <f>AVERAGE(H3:H17)</f>
        <v>0.62749999999999995</v>
      </c>
      <c r="E20" s="20">
        <f>IF(H23&lt;2,"N/A",(IF(C20&lt;=25%,"N/A",AVERAGE(I3:I17))))</f>
        <v>0.49666666666666665</v>
      </c>
      <c r="F20" s="19">
        <f>MEDIAN(H3:H17)</f>
        <v>0.53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0.49666666666666665</v>
      </c>
      <c r="E22" s="72"/>
    </row>
    <row r="23" spans="1:9" x14ac:dyDescent="0.2">
      <c r="B23" s="71" t="s">
        <v>10</v>
      </c>
      <c r="C23" s="71"/>
      <c r="D23" s="72">
        <f>ROUND(D22,2)*F3</f>
        <v>1500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L42" sqref="L4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2.71093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62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97</v>
      </c>
      <c r="C3" s="55"/>
      <c r="D3" s="56"/>
      <c r="E3" s="69" t="s">
        <v>9</v>
      </c>
      <c r="F3" s="70">
        <v>800</v>
      </c>
      <c r="G3" s="4" t="s">
        <v>117</v>
      </c>
      <c r="H3" s="5">
        <v>0.82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116</v>
      </c>
      <c r="H4" s="5">
        <v>0.61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120</v>
      </c>
      <c r="H5" s="5">
        <v>0.92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112</v>
      </c>
      <c r="H6" s="5">
        <v>1.02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0.17519037264263834</v>
      </c>
      <c r="C20" s="18">
        <f>IF(H23&lt;2,"N/A",(B20/D20))</f>
        <v>0.20794109512479328</v>
      </c>
      <c r="D20" s="19">
        <f>AVERAGE(H3:H17)</f>
        <v>0.84250000000000003</v>
      </c>
      <c r="E20" s="20" t="str">
        <f>IF(H23&lt;2,"N/A",(IF(C20&lt;=25%,"N/A",AVERAGE(I3:I17))))</f>
        <v>N/A</v>
      </c>
      <c r="F20" s="19">
        <f>MEDIAN(H3:H17)</f>
        <v>0.87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0.84250000000000003</v>
      </c>
      <c r="E22" s="72"/>
    </row>
    <row r="23" spans="1:9" x14ac:dyDescent="0.2">
      <c r="B23" s="71" t="s">
        <v>10</v>
      </c>
      <c r="C23" s="71"/>
      <c r="D23" s="72">
        <f>ROUND(D22,2)*F3</f>
        <v>672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M42" sqref="M4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8.28515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63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129</v>
      </c>
      <c r="C3" s="55"/>
      <c r="D3" s="56"/>
      <c r="E3" s="69" t="s">
        <v>9</v>
      </c>
      <c r="F3" s="70">
        <v>3000</v>
      </c>
      <c r="G3" s="4" t="s">
        <v>117</v>
      </c>
      <c r="H3" s="5">
        <v>0.61</v>
      </c>
      <c r="I3" s="5" t="str">
        <f>IF(H3="","",(IF($C$20&lt;25%,"N/A",IF(H3&lt;=($D$20+$B$20),H3,"Descartado"))))</f>
        <v>Descartado</v>
      </c>
    </row>
    <row r="4" spans="1:9" x14ac:dyDescent="0.2">
      <c r="A4" s="51"/>
      <c r="B4" s="57"/>
      <c r="C4" s="58"/>
      <c r="D4" s="59"/>
      <c r="E4" s="69"/>
      <c r="F4" s="69"/>
      <c r="G4" s="4" t="s">
        <v>112</v>
      </c>
      <c r="H4" s="5">
        <v>0.41</v>
      </c>
      <c r="I4" s="5">
        <f t="shared" ref="I4:I17" si="0">IF(H4="","",(IF($C$20&lt;25%,"N/A",IF(H4&lt;=($D$20+$B$20),H4,"Descartado"))))</f>
        <v>0.41</v>
      </c>
    </row>
    <row r="5" spans="1:9" x14ac:dyDescent="0.2">
      <c r="A5" s="51"/>
      <c r="B5" s="57"/>
      <c r="C5" s="58"/>
      <c r="D5" s="59"/>
      <c r="E5" s="69"/>
      <c r="F5" s="69"/>
      <c r="G5" s="4" t="s">
        <v>118</v>
      </c>
      <c r="H5" s="5">
        <v>0.31</v>
      </c>
      <c r="I5" s="5">
        <f t="shared" si="0"/>
        <v>0.31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0.25</v>
      </c>
      <c r="I6" s="5">
        <f t="shared" si="0"/>
        <v>0.25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0.15779733838059487</v>
      </c>
      <c r="C20" s="18">
        <f>IF(H23&lt;2,"N/A",(B20/D20))</f>
        <v>0.3994869326091009</v>
      </c>
      <c r="D20" s="19">
        <f>AVERAGE(H3:H17)</f>
        <v>0.39500000000000002</v>
      </c>
      <c r="E20" s="20">
        <f>IF(H23&lt;2,"N/A",(IF(C20&lt;=25%,"N/A",AVERAGE(I3:I17))))</f>
        <v>0.32333333333333331</v>
      </c>
      <c r="F20" s="19">
        <f>MEDIAN(H3:H17)</f>
        <v>0.36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0.32333333333333331</v>
      </c>
      <c r="E22" s="72"/>
    </row>
    <row r="23" spans="1:9" x14ac:dyDescent="0.2">
      <c r="B23" s="71" t="s">
        <v>10</v>
      </c>
      <c r="C23" s="71"/>
      <c r="D23" s="72">
        <f>ROUND(D22,2)*F3</f>
        <v>960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61.28515625" style="1" customWidth="1"/>
    <col min="8" max="8" width="10.28515625" style="1" customWidth="1"/>
    <col min="9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64</v>
      </c>
      <c r="B2" s="51" t="s">
        <v>67</v>
      </c>
      <c r="C2" s="52"/>
      <c r="D2" s="53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51"/>
      <c r="B3" s="54" t="s">
        <v>98</v>
      </c>
      <c r="C3" s="55"/>
      <c r="D3" s="56"/>
      <c r="E3" s="69" t="s">
        <v>9</v>
      </c>
      <c r="F3" s="70">
        <v>10000</v>
      </c>
      <c r="G3" s="4" t="s">
        <v>119</v>
      </c>
      <c r="H3" s="5">
        <v>0.72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116</v>
      </c>
      <c r="H4" s="5">
        <v>0.61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118</v>
      </c>
      <c r="H5" s="5">
        <v>0.65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0.73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5.7373048260195007E-2</v>
      </c>
      <c r="C20" s="18">
        <f>IF(H23&lt;2,"N/A",(B20/D20))</f>
        <v>8.4683466066708499E-2</v>
      </c>
      <c r="D20" s="19">
        <f>AVERAGE(H3:H17)</f>
        <v>0.67749999999999999</v>
      </c>
      <c r="E20" s="20" t="str">
        <f>IF(H23&lt;2,"N/A",(IF(C20&lt;=25%,"N/A",AVERAGE(I3:I17))))</f>
        <v>N/A</v>
      </c>
      <c r="F20" s="19">
        <f>MEDIAN(H3:H17)</f>
        <v>0.68500000000000005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0.67749999999999999</v>
      </c>
      <c r="E22" s="72"/>
    </row>
    <row r="23" spans="1:9" x14ac:dyDescent="0.2">
      <c r="B23" s="71" t="s">
        <v>10</v>
      </c>
      <c r="C23" s="71"/>
      <c r="D23" s="72">
        <f>ROUND(D22,2)*F3</f>
        <v>6800.0000000000009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96" fitToHeight="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2" sqref="A2:A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0.28515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65</v>
      </c>
      <c r="B2" s="51" t="s">
        <v>67</v>
      </c>
      <c r="C2" s="52"/>
      <c r="D2" s="53"/>
      <c r="E2" s="44" t="s">
        <v>1</v>
      </c>
      <c r="F2" s="44" t="s">
        <v>2</v>
      </c>
      <c r="G2" s="44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99</v>
      </c>
      <c r="C3" s="55"/>
      <c r="D3" s="56"/>
      <c r="E3" s="69" t="s">
        <v>9</v>
      </c>
      <c r="F3" s="70">
        <v>2000</v>
      </c>
      <c r="G3" s="4" t="s">
        <v>117</v>
      </c>
      <c r="H3" s="43">
        <v>1.33</v>
      </c>
      <c r="I3" s="5">
        <f>IF(H3="","",(IF($C$20&lt;25%,"N/A",IF(H3&lt;=($D$20+$B$20),H3,"Descartado"))))</f>
        <v>1.33</v>
      </c>
    </row>
    <row r="4" spans="1:9" x14ac:dyDescent="0.2">
      <c r="A4" s="51"/>
      <c r="B4" s="57"/>
      <c r="C4" s="58"/>
      <c r="D4" s="59"/>
      <c r="E4" s="69"/>
      <c r="F4" s="69"/>
      <c r="G4" s="4" t="s">
        <v>119</v>
      </c>
      <c r="H4" s="43">
        <v>0.77</v>
      </c>
      <c r="I4" s="5">
        <f t="shared" ref="I4:I17" si="0">IF(H4="","",(IF($C$20&lt;25%,"N/A",IF(H4&lt;=($D$20+$B$20),H4,"Descartado"))))</f>
        <v>0.77</v>
      </c>
    </row>
    <row r="5" spans="1:9" x14ac:dyDescent="0.2">
      <c r="A5" s="51"/>
      <c r="B5" s="57"/>
      <c r="C5" s="58"/>
      <c r="D5" s="59"/>
      <c r="E5" s="69"/>
      <c r="F5" s="69"/>
      <c r="G5" s="4" t="s">
        <v>115</v>
      </c>
      <c r="H5" s="43">
        <v>2.0499999999999998</v>
      </c>
      <c r="I5" s="5" t="str">
        <f t="shared" si="0"/>
        <v>Descartado</v>
      </c>
    </row>
    <row r="6" spans="1:9" x14ac:dyDescent="0.2">
      <c r="A6" s="51"/>
      <c r="B6" s="57"/>
      <c r="C6" s="58"/>
      <c r="D6" s="59"/>
      <c r="E6" s="69"/>
      <c r="F6" s="69"/>
      <c r="G6" s="4" t="s">
        <v>116</v>
      </c>
      <c r="H6" s="43">
        <v>1.28</v>
      </c>
      <c r="I6" s="5">
        <f t="shared" si="0"/>
        <v>1.28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0.52645829211185646</v>
      </c>
      <c r="C20" s="18">
        <f>IF(H23&lt;2,"N/A",(B20/D20))</f>
        <v>0.38781457982457196</v>
      </c>
      <c r="D20" s="19">
        <f>AVERAGE(H3:H17)</f>
        <v>1.3575000000000002</v>
      </c>
      <c r="E20" s="20">
        <f>IF(H23&lt;2,"N/A",(IF(C20&lt;=25%,"N/A",AVERAGE(I3:I17))))</f>
        <v>1.1266666666666667</v>
      </c>
      <c r="F20" s="19">
        <f>MEDIAN(H3:H17)</f>
        <v>1.3050000000000002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1.1266666666666667</v>
      </c>
      <c r="E22" s="72"/>
    </row>
    <row r="23" spans="1:9" x14ac:dyDescent="0.2">
      <c r="B23" s="71" t="s">
        <v>10</v>
      </c>
      <c r="C23" s="71"/>
      <c r="D23" s="72">
        <f>ROUND(D22,2)*F3</f>
        <v>2260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8" sqref="G3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8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66</v>
      </c>
      <c r="B2" s="51" t="s">
        <v>67</v>
      </c>
      <c r="C2" s="52"/>
      <c r="D2" s="53"/>
      <c r="E2" s="48" t="s">
        <v>1</v>
      </c>
      <c r="F2" s="48" t="s">
        <v>2</v>
      </c>
      <c r="G2" s="48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100</v>
      </c>
      <c r="C3" s="55"/>
      <c r="D3" s="56"/>
      <c r="E3" s="69" t="s">
        <v>9</v>
      </c>
      <c r="F3" s="70">
        <v>1500</v>
      </c>
      <c r="G3" s="4" t="s">
        <v>117</v>
      </c>
      <c r="H3" s="43">
        <v>1.64</v>
      </c>
      <c r="I3" s="5">
        <f>IF(H3="","",(IF($C$20&lt;25%,"N/A",IF(H3&lt;=($D$20+$B$20),H3,"Descartado"))))</f>
        <v>1.64</v>
      </c>
    </row>
    <row r="4" spans="1:9" x14ac:dyDescent="0.2">
      <c r="A4" s="51"/>
      <c r="B4" s="57"/>
      <c r="C4" s="58"/>
      <c r="D4" s="59"/>
      <c r="E4" s="69"/>
      <c r="F4" s="69"/>
      <c r="G4" s="4" t="s">
        <v>119</v>
      </c>
      <c r="H4" s="43">
        <v>0.51</v>
      </c>
      <c r="I4" s="5">
        <f t="shared" ref="I4:I17" si="0">IF(H4="","",(IF($C$20&lt;25%,"N/A",IF(H4&lt;=($D$20+$B$20),H4,"Descartado"))))</f>
        <v>0.51</v>
      </c>
    </row>
    <row r="5" spans="1:9" x14ac:dyDescent="0.2">
      <c r="A5" s="51"/>
      <c r="B5" s="57"/>
      <c r="C5" s="58"/>
      <c r="D5" s="59"/>
      <c r="E5" s="69"/>
      <c r="F5" s="69"/>
      <c r="G5" s="4" t="s">
        <v>116</v>
      </c>
      <c r="H5" s="43">
        <v>1.59</v>
      </c>
      <c r="I5" s="5">
        <f t="shared" si="0"/>
        <v>1.59</v>
      </c>
    </row>
    <row r="6" spans="1:9" x14ac:dyDescent="0.2">
      <c r="A6" s="51"/>
      <c r="B6" s="57"/>
      <c r="C6" s="58"/>
      <c r="D6" s="59"/>
      <c r="E6" s="69"/>
      <c r="F6" s="69"/>
      <c r="G6" s="4" t="s">
        <v>112</v>
      </c>
      <c r="H6" s="43">
        <v>1.84</v>
      </c>
      <c r="I6" s="5">
        <f t="shared" si="0"/>
        <v>1.84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0.59980552403813903</v>
      </c>
      <c r="C20" s="18">
        <f>IF(H23&lt;2,"N/A",(B20/D20))</f>
        <v>0.42996811759006381</v>
      </c>
      <c r="D20" s="19">
        <f>AVERAGE(H3:H17)</f>
        <v>1.395</v>
      </c>
      <c r="E20" s="20">
        <f>IF(H23&lt;2,"N/A",(IF(C20&lt;=25%,"N/A",AVERAGE(I3:I17))))</f>
        <v>1.395</v>
      </c>
      <c r="F20" s="19">
        <f>MEDIAN(H3:H17)</f>
        <v>1.615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1.395</v>
      </c>
      <c r="E22" s="72"/>
    </row>
    <row r="23" spans="1:9" x14ac:dyDescent="0.2">
      <c r="B23" s="71" t="s">
        <v>10</v>
      </c>
      <c r="C23" s="71"/>
      <c r="D23" s="72">
        <f>ROUND(D22,2)*F3</f>
        <v>2100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7" sqref="H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8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71</v>
      </c>
      <c r="B2" s="51" t="s">
        <v>67</v>
      </c>
      <c r="C2" s="52"/>
      <c r="D2" s="53"/>
      <c r="E2" s="46" t="s">
        <v>1</v>
      </c>
      <c r="F2" s="46" t="s">
        <v>2</v>
      </c>
      <c r="G2" s="46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130</v>
      </c>
      <c r="C3" s="55"/>
      <c r="D3" s="56"/>
      <c r="E3" s="69" t="s">
        <v>9</v>
      </c>
      <c r="F3" s="70">
        <v>12</v>
      </c>
      <c r="G3" s="4" t="s">
        <v>132</v>
      </c>
      <c r="H3" s="43">
        <v>680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133</v>
      </c>
      <c r="H4" s="43">
        <v>650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134</v>
      </c>
      <c r="H5" s="43">
        <v>750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135</v>
      </c>
      <c r="H6" s="43">
        <v>800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67.823299831252683</v>
      </c>
      <c r="C20" s="18">
        <f>IF(H23&lt;2,"N/A",(B20/D20))</f>
        <v>9.4199027543406505E-2</v>
      </c>
      <c r="D20" s="19">
        <f>AVERAGE(H3:H17)</f>
        <v>720</v>
      </c>
      <c r="E20" s="20" t="str">
        <f>IF(H23&lt;2,"N/A",(IF(C20&lt;=25%,"N/A",AVERAGE(I3:I17))))</f>
        <v>N/A</v>
      </c>
      <c r="F20" s="19">
        <f>MEDIAN(H3:H17)</f>
        <v>715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720</v>
      </c>
      <c r="E22" s="72"/>
    </row>
    <row r="23" spans="1:9" x14ac:dyDescent="0.2">
      <c r="B23" s="71" t="s">
        <v>10</v>
      </c>
      <c r="C23" s="71"/>
      <c r="D23" s="72">
        <f>ROUND(D22,2)*F3</f>
        <v>8640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5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73</v>
      </c>
      <c r="B2" s="51" t="s">
        <v>67</v>
      </c>
      <c r="C2" s="52"/>
      <c r="D2" s="53"/>
      <c r="E2" s="45" t="s">
        <v>1</v>
      </c>
      <c r="F2" s="45" t="s">
        <v>2</v>
      </c>
      <c r="G2" s="45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101</v>
      </c>
      <c r="C3" s="55"/>
      <c r="D3" s="56"/>
      <c r="E3" s="69" t="s">
        <v>9</v>
      </c>
      <c r="F3" s="70">
        <v>3000</v>
      </c>
      <c r="G3" s="4" t="s">
        <v>119</v>
      </c>
      <c r="H3" s="43">
        <v>9.2200000000000006</v>
      </c>
      <c r="I3" s="5">
        <f>IF(H3="","",(IF($C$20&lt;25%,"N/A",IF(H3&lt;=($D$20+$B$20),H3,"Descartado"))))</f>
        <v>9.2200000000000006</v>
      </c>
    </row>
    <row r="4" spans="1:9" x14ac:dyDescent="0.2">
      <c r="A4" s="51"/>
      <c r="B4" s="57"/>
      <c r="C4" s="58"/>
      <c r="D4" s="59"/>
      <c r="E4" s="69"/>
      <c r="F4" s="69"/>
      <c r="G4" s="4" t="s">
        <v>120</v>
      </c>
      <c r="H4" s="43">
        <v>16.600000000000001</v>
      </c>
      <c r="I4" s="5">
        <f t="shared" ref="I4:I17" si="0">IF(H4="","",(IF($C$20&lt;25%,"N/A",IF(H4&lt;=($D$20+$B$20),H4,"Descartado"))))</f>
        <v>16.600000000000001</v>
      </c>
    </row>
    <row r="5" spans="1:9" x14ac:dyDescent="0.2">
      <c r="A5" s="51"/>
      <c r="B5" s="57"/>
      <c r="C5" s="58"/>
      <c r="D5" s="59"/>
      <c r="E5" s="69"/>
      <c r="F5" s="69"/>
      <c r="G5" s="4" t="s">
        <v>118</v>
      </c>
      <c r="H5" s="43">
        <v>17.68</v>
      </c>
      <c r="I5" s="5">
        <f t="shared" si="0"/>
        <v>17.68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43">
        <v>13.63</v>
      </c>
      <c r="I6" s="5">
        <f t="shared" si="0"/>
        <v>13.63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3.7845508320010768</v>
      </c>
      <c r="C20" s="18">
        <f>IF(H23&lt;2,"N/A",(B20/D20))</f>
        <v>0.26497817833019965</v>
      </c>
      <c r="D20" s="19">
        <f>AVERAGE(H3:H17)</f>
        <v>14.282500000000001</v>
      </c>
      <c r="E20" s="20">
        <f>IF(H23&lt;2,"N/A",(IF(C20&lt;=25%,"N/A",AVERAGE(I3:I17))))</f>
        <v>14.282500000000001</v>
      </c>
      <c r="F20" s="19">
        <f>MEDIAN(H3:H17)</f>
        <v>15.115000000000002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14.282500000000001</v>
      </c>
      <c r="E22" s="72"/>
    </row>
    <row r="23" spans="1:9" x14ac:dyDescent="0.2">
      <c r="B23" s="71" t="s">
        <v>10</v>
      </c>
      <c r="C23" s="71"/>
      <c r="D23" s="72">
        <f>ROUND(D22,2)*F3</f>
        <v>42840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9" sqref="G1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13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77</v>
      </c>
      <c r="C3" s="55"/>
      <c r="D3" s="56"/>
      <c r="E3" s="69" t="s">
        <v>9</v>
      </c>
      <c r="F3" s="70">
        <v>600</v>
      </c>
      <c r="G3" s="4" t="s">
        <v>105</v>
      </c>
      <c r="H3" s="47">
        <v>8.1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106</v>
      </c>
      <c r="H4" s="47">
        <v>6.15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109</v>
      </c>
      <c r="H5" s="47">
        <v>6.45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108</v>
      </c>
      <c r="H6" s="47">
        <v>7.69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0.94394120579620544</v>
      </c>
      <c r="C20" s="18">
        <f>IF(H23&lt;2,"N/A",(B20/D20))</f>
        <v>0.13299629528653828</v>
      </c>
      <c r="D20" s="19">
        <f>AVERAGE(H3:H17)</f>
        <v>7.0975000000000001</v>
      </c>
      <c r="E20" s="20" t="str">
        <f>IF(H23&lt;2,"N/A",(IF(C20&lt;=25%,"N/A",AVERAGE(I3:I17))))</f>
        <v>N/A</v>
      </c>
      <c r="F20" s="19">
        <f>MEDIAN(H3:H17)</f>
        <v>7.07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7.0975000000000001</v>
      </c>
      <c r="E22" s="72"/>
    </row>
    <row r="23" spans="1:9" x14ac:dyDescent="0.2">
      <c r="B23" s="71" t="s">
        <v>10</v>
      </c>
      <c r="C23" s="71"/>
      <c r="D23" s="72">
        <f>ROUND(D22,2)*F3</f>
        <v>4260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1" sqref="G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72</v>
      </c>
      <c r="B2" s="51" t="s">
        <v>67</v>
      </c>
      <c r="C2" s="52"/>
      <c r="D2" s="53"/>
      <c r="E2" s="46" t="s">
        <v>1</v>
      </c>
      <c r="F2" s="46" t="s">
        <v>2</v>
      </c>
      <c r="G2" s="46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102</v>
      </c>
      <c r="C3" s="55"/>
      <c r="D3" s="56"/>
      <c r="E3" s="69" t="s">
        <v>9</v>
      </c>
      <c r="F3" s="70">
        <v>2400</v>
      </c>
      <c r="G3" s="4" t="s">
        <v>119</v>
      </c>
      <c r="H3" s="43">
        <v>2.56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111</v>
      </c>
      <c r="H4" s="43">
        <v>3.59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120</v>
      </c>
      <c r="H5" s="43">
        <v>3.07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43">
        <v>3.29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0.43423304035198723</v>
      </c>
      <c r="C20" s="18">
        <f>IF(H23&lt;2,"N/A",(B20/D20))</f>
        <v>0.13884349811414459</v>
      </c>
      <c r="D20" s="19">
        <f>AVERAGE(H3:H17)</f>
        <v>3.1275000000000004</v>
      </c>
      <c r="E20" s="20" t="str">
        <f>IF(H23&lt;2,"N/A",(IF(C20&lt;=25%,"N/A",AVERAGE(I3:I17))))</f>
        <v>N/A</v>
      </c>
      <c r="F20" s="19">
        <f>MEDIAN(H3:H17)</f>
        <v>3.1799999999999997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3.1275000000000004</v>
      </c>
      <c r="E22" s="72"/>
    </row>
    <row r="23" spans="1:9" x14ac:dyDescent="0.2">
      <c r="B23" s="71" t="s">
        <v>10</v>
      </c>
      <c r="C23" s="71"/>
      <c r="D23" s="72">
        <f>ROUND(D22,2)*F3</f>
        <v>7512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2" sqref="A2:A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5.140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103</v>
      </c>
      <c r="B2" s="51" t="s">
        <v>67</v>
      </c>
      <c r="C2" s="52"/>
      <c r="D2" s="53"/>
      <c r="E2" s="46" t="s">
        <v>1</v>
      </c>
      <c r="F2" s="46" t="s">
        <v>2</v>
      </c>
      <c r="G2" s="46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104</v>
      </c>
      <c r="C3" s="55"/>
      <c r="D3" s="56"/>
      <c r="E3" s="69" t="s">
        <v>9</v>
      </c>
      <c r="F3" s="83">
        <v>1200</v>
      </c>
      <c r="G3" s="4" t="s">
        <v>117</v>
      </c>
      <c r="H3" s="43">
        <v>1.02</v>
      </c>
      <c r="I3" s="5">
        <f>IF(H3="","",(IF($C$20&lt;25%,"N/A",IF(H3&lt;=($D$20+$B$20),H3,"Descartado"))))</f>
        <v>1.02</v>
      </c>
    </row>
    <row r="4" spans="1:9" x14ac:dyDescent="0.2">
      <c r="A4" s="51"/>
      <c r="B4" s="57"/>
      <c r="C4" s="58"/>
      <c r="D4" s="59"/>
      <c r="E4" s="69"/>
      <c r="F4" s="84"/>
      <c r="G4" s="4" t="s">
        <v>119</v>
      </c>
      <c r="H4" s="43">
        <v>1.23</v>
      </c>
      <c r="I4" s="5">
        <f t="shared" ref="I4:I17" si="0">IF(H4="","",(IF($C$20&lt;25%,"N/A",IF(H4&lt;=($D$20+$B$20),H4,"Descartado"))))</f>
        <v>1.23</v>
      </c>
    </row>
    <row r="5" spans="1:9" x14ac:dyDescent="0.2">
      <c r="A5" s="51"/>
      <c r="B5" s="57"/>
      <c r="C5" s="58"/>
      <c r="D5" s="59"/>
      <c r="E5" s="69"/>
      <c r="F5" s="84"/>
      <c r="G5" s="4" t="s">
        <v>121</v>
      </c>
      <c r="H5" s="43">
        <v>1.66</v>
      </c>
      <c r="I5" s="5" t="str">
        <f t="shared" si="0"/>
        <v>Descartado</v>
      </c>
    </row>
    <row r="6" spans="1:9" x14ac:dyDescent="0.2">
      <c r="A6" s="51"/>
      <c r="B6" s="57"/>
      <c r="C6" s="58"/>
      <c r="D6" s="59"/>
      <c r="E6" s="69"/>
      <c r="F6" s="84"/>
      <c r="G6" s="4" t="s">
        <v>111</v>
      </c>
      <c r="H6" s="43">
        <v>0.72</v>
      </c>
      <c r="I6" s="5">
        <f t="shared" si="0"/>
        <v>0.72</v>
      </c>
    </row>
    <row r="7" spans="1:9" x14ac:dyDescent="0.2">
      <c r="A7" s="51"/>
      <c r="B7" s="57"/>
      <c r="C7" s="58"/>
      <c r="D7" s="59"/>
      <c r="E7" s="69"/>
      <c r="F7" s="84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84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84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84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84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84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84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84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84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84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8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0.39499999999999991</v>
      </c>
      <c r="C20" s="18">
        <f>IF(H23&lt;2,"N/A",(B20/D20))</f>
        <v>0.34125269978401723</v>
      </c>
      <c r="D20" s="19">
        <f>AVERAGE(H3:H17)</f>
        <v>1.1575</v>
      </c>
      <c r="E20" s="20">
        <f>IF(H23&lt;2,"N/A",(IF(C20&lt;=25%,"N/A",AVERAGE(I3:I17))))</f>
        <v>0.98999999999999988</v>
      </c>
      <c r="F20" s="19">
        <f>MEDIAN(H3:H17)</f>
        <v>1.125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0.98999999999999988</v>
      </c>
      <c r="E22" s="72"/>
    </row>
    <row r="23" spans="1:9" x14ac:dyDescent="0.2">
      <c r="B23" s="71" t="s">
        <v>10</v>
      </c>
      <c r="C23" s="71"/>
      <c r="D23" s="72">
        <f>ROUND(D22,2)*F3</f>
        <v>1188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abSelected="1" view="pageBreakPreview" topLeftCell="A42" zoomScaleNormal="100" zoomScaleSheetLayoutView="100" workbookViewId="0">
      <selection activeCell="H44" sqref="H44"/>
    </sheetView>
  </sheetViews>
  <sheetFormatPr defaultRowHeight="12.75" x14ac:dyDescent="0.2"/>
  <cols>
    <col min="1" max="1" width="9.140625" style="29"/>
    <col min="2" max="2" width="86.5703125" style="29" bestFit="1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 x14ac:dyDescent="0.25">
      <c r="A1" s="86" t="s">
        <v>34</v>
      </c>
      <c r="B1" s="86"/>
      <c r="C1" s="86"/>
      <c r="D1" s="86"/>
      <c r="E1" s="86"/>
      <c r="F1" s="86"/>
    </row>
    <row r="2" spans="1:7" ht="25.5" x14ac:dyDescent="0.2">
      <c r="A2" s="34" t="s">
        <v>35</v>
      </c>
      <c r="B2" s="34" t="s">
        <v>36</v>
      </c>
      <c r="C2" s="34" t="s">
        <v>37</v>
      </c>
      <c r="D2" s="34" t="s">
        <v>38</v>
      </c>
      <c r="E2" s="34" t="s">
        <v>25</v>
      </c>
      <c r="F2" s="38" t="s">
        <v>39</v>
      </c>
    </row>
    <row r="3" spans="1:7" ht="15.75" x14ac:dyDescent="0.25">
      <c r="A3" s="86" t="s">
        <v>138</v>
      </c>
      <c r="B3" s="86"/>
      <c r="C3" s="86"/>
      <c r="D3" s="86"/>
      <c r="E3" s="86"/>
      <c r="F3" s="86"/>
    </row>
    <row r="4" spans="1:7" ht="114.75" x14ac:dyDescent="0.2">
      <c r="A4" s="30">
        <v>1</v>
      </c>
      <c r="B4" s="31" t="str">
        <f>Item1!B3</f>
        <v>LIVRO: Miolo:
• dimensões: 15,5 mm X 22,5 mm (fechado);
• aproximadamente 800 páginas (400 folhas);
• 1 X 1 preta; papel offset 75 gr., alta alvura;
• acabamento colado;
Capa:
• dimensões:15,5 mm X 22,5 mm (fechada);
• 4 X 0;
• papel 250 gr., supremo, plastificada, com lombada</v>
      </c>
      <c r="C4" s="30" t="str">
        <f>Item1!E3</f>
        <v>unidade</v>
      </c>
      <c r="D4" s="30">
        <f>Item1!F3</f>
        <v>500</v>
      </c>
      <c r="E4" s="35">
        <f>Item1!D22</f>
        <v>23.18</v>
      </c>
      <c r="F4" s="32">
        <f t="shared" ref="F4:F50" si="0">(ROUND(E4,2)*D4)</f>
        <v>11590</v>
      </c>
      <c r="G4" s="40" t="str">
        <f>IF(F4&gt;80000,"necessária a subdivisão deste item em cotas!","")</f>
        <v/>
      </c>
    </row>
    <row r="5" spans="1:7" ht="102" x14ac:dyDescent="0.2">
      <c r="A5" s="30">
        <v>2</v>
      </c>
      <c r="B5" s="31" t="str">
        <f>Item2!B3</f>
        <v>LIVRO: Miolo:
• dimensões: 210 mm X 297 mm (fechado);
• aproximadamente 60 páginas (30 folhas);
• 4 X 4; papel couche 120g.;
Capa:
• dimensões:210 mm X 297 mm (fechada);
• 4 X 0;
• papel reciclato 220g;</v>
      </c>
      <c r="C5" s="30" t="str">
        <f>Item2!E3</f>
        <v>unidade</v>
      </c>
      <c r="D5" s="30">
        <f>Item2!F3</f>
        <v>1000</v>
      </c>
      <c r="E5" s="35">
        <f>Item2!D22</f>
        <v>5.78</v>
      </c>
      <c r="F5" s="32">
        <f t="shared" si="0"/>
        <v>5780</v>
      </c>
      <c r="G5" s="40" t="str">
        <f t="shared" ref="G5:G15" si="1">IF(F5&gt;80000,"necessária a subdivisão deste item em cotas!","")</f>
        <v/>
      </c>
    </row>
    <row r="6" spans="1:7" ht="140.25" x14ac:dyDescent="0.2">
      <c r="A6" s="30">
        <v>3</v>
      </c>
      <c r="B6" s="31" t="str">
        <f>Item3!B3</f>
        <v>LIVRO: Miolo:
• dimensões: 170 mm X 240 mm (fechado);
• aproximadamente 700 páginas (350 folhas);
• l X 1 preta; papel offset 75 gr., alta alvura;
• acabamento costurado e colado;
Capa:
• dimensões: 175 mm X 245 mm (fechada);
• com lombada e com orelha;
• 4 X 0 cores (policromia);
• cartão supremo 300g, com guarda;
• laminação fosca com verniz localizado.</v>
      </c>
      <c r="C6" s="30" t="str">
        <f>Item3!E3</f>
        <v>unidade</v>
      </c>
      <c r="D6" s="30">
        <f>Item3!F3</f>
        <v>1000</v>
      </c>
      <c r="E6" s="35">
        <f>Item3!D22</f>
        <v>13.596666666666666</v>
      </c>
      <c r="F6" s="32">
        <f t="shared" si="0"/>
        <v>13600</v>
      </c>
      <c r="G6" s="40" t="str">
        <f t="shared" si="1"/>
        <v/>
      </c>
    </row>
    <row r="7" spans="1:7" ht="127.5" x14ac:dyDescent="0.2">
      <c r="A7" s="30">
        <v>4</v>
      </c>
      <c r="B7" s="31" t="str">
        <f>Item4!B3</f>
        <v>LIVRO: Capa:
• dimensões: 420 mm X 2l0 mm (aberto);
• 1 dobra;
• impressão 4X0;
• Papel reciclato 220g;
Miolo:
• dimensões: 297 mm X 2l0 mm;
• Aproximadamente 60 páginas (30 folhas);
• impressão 4X4;
• Papel reciclato 120g;</v>
      </c>
      <c r="C7" s="30" t="str">
        <f>Item4!E3</f>
        <v>unidade</v>
      </c>
      <c r="D7" s="30">
        <f>Item4!F3</f>
        <v>600</v>
      </c>
      <c r="E7" s="35">
        <f>Item4!D22</f>
        <v>7.0975000000000001</v>
      </c>
      <c r="F7" s="32">
        <f t="shared" si="0"/>
        <v>4260</v>
      </c>
      <c r="G7" s="40" t="str">
        <f t="shared" si="1"/>
        <v/>
      </c>
    </row>
    <row r="8" spans="1:7" ht="140.25" x14ac:dyDescent="0.2">
      <c r="A8" s="30">
        <v>5</v>
      </c>
      <c r="B8" s="31" t="str">
        <f>Item5!B3</f>
        <v>LIVRO: Miolo:
• dimensões: 210 mm X 297 mm;
• aproximadamente 32 páginas (16 folhas);
• 4 X 4;
• papel reciclato 120g;
• acabamento com 2 grampos;
Capa:
• dimensões: 420 mm X 210 mm (aberta);
• 1 dobra;
• 4 X 0;
• papel reciclato 220 gr.;</v>
      </c>
      <c r="C8" s="30" t="str">
        <f>Item5!E3</f>
        <v>unidade</v>
      </c>
      <c r="D8" s="30">
        <f>Item5!F3</f>
        <v>600</v>
      </c>
      <c r="E8" s="35">
        <f>Item5!D22</f>
        <v>5.1475</v>
      </c>
      <c r="F8" s="32">
        <f t="shared" si="0"/>
        <v>3090</v>
      </c>
      <c r="G8" s="40" t="str">
        <f t="shared" si="1"/>
        <v/>
      </c>
    </row>
    <row r="9" spans="1:7" ht="114.75" x14ac:dyDescent="0.2">
      <c r="A9" s="30">
        <v>6</v>
      </c>
      <c r="B9" s="31" t="str">
        <f>Item6!B3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liso;</v>
      </c>
      <c r="C9" s="30" t="str">
        <f>Item6!E3</f>
        <v>unidade</v>
      </c>
      <c r="D9" s="30">
        <f>Item6!F3</f>
        <v>500</v>
      </c>
      <c r="E9" s="35">
        <f>Item6!D22</f>
        <v>6.9525000000000006</v>
      </c>
      <c r="F9" s="32">
        <f t="shared" si="0"/>
        <v>3475</v>
      </c>
      <c r="G9" s="40" t="str">
        <f t="shared" si="1"/>
        <v/>
      </c>
    </row>
    <row r="10" spans="1:7" ht="114.75" x14ac:dyDescent="0.2">
      <c r="A10" s="30">
        <v>7</v>
      </c>
      <c r="B10" s="31" t="str">
        <f>Item7!B3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v>
      </c>
      <c r="C10" s="30" t="str">
        <f>Item7!E3</f>
        <v>unidade</v>
      </c>
      <c r="D10" s="30">
        <f>Item7!F3</f>
        <v>500</v>
      </c>
      <c r="E10" s="35">
        <f>Item7!D22</f>
        <v>6.9525000000000006</v>
      </c>
      <c r="F10" s="32">
        <f t="shared" si="0"/>
        <v>3475</v>
      </c>
      <c r="G10" s="40" t="str">
        <f t="shared" si="1"/>
        <v/>
      </c>
    </row>
    <row r="11" spans="1:7" ht="114.75" x14ac:dyDescent="0.2">
      <c r="A11" s="30">
        <v>8</v>
      </c>
      <c r="B11" s="31" t="str">
        <f>Item8!B3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v>
      </c>
      <c r="C11" s="30" t="str">
        <f>Item8!E3</f>
        <v>unidade</v>
      </c>
      <c r="D11" s="30">
        <f>Item8!F3</f>
        <v>500</v>
      </c>
      <c r="E11" s="35">
        <f>Item8!D22</f>
        <v>7.0774999999999997</v>
      </c>
      <c r="F11" s="32">
        <f t="shared" si="0"/>
        <v>3540</v>
      </c>
      <c r="G11" s="40" t="str">
        <f t="shared" si="1"/>
        <v/>
      </c>
    </row>
    <row r="12" spans="1:7" ht="127.5" x14ac:dyDescent="0.2">
      <c r="A12" s="30">
        <v>9</v>
      </c>
      <c r="B12" s="31" t="str">
        <f>Item9!B3</f>
        <v>LIVRO: Miolo:
• dimensões: 220 mm X 300 mm (fechado);
• aproximadamente 120 páginas (60 folhas);
• 4 X 4; papel couche fosco 150 gr.;
• acabamento costurado e colado, com fita;
Capa:
• dimensões: 225 mm X 305 mm (fechada);
• 4 X 4 cores (policromia);
• Laminação fosca com verniz localizado;
• capa dura, com guarda;</v>
      </c>
      <c r="C12" s="30" t="str">
        <f>Item9!E3</f>
        <v>unidade</v>
      </c>
      <c r="D12" s="30">
        <f>Item9!F3</f>
        <v>250</v>
      </c>
      <c r="E12" s="35">
        <f>Item9!D22</f>
        <v>37.805</v>
      </c>
      <c r="F12" s="32">
        <f t="shared" si="0"/>
        <v>9452.5</v>
      </c>
      <c r="G12" s="40" t="str">
        <f t="shared" si="1"/>
        <v/>
      </c>
    </row>
    <row r="13" spans="1:7" ht="89.25" x14ac:dyDescent="0.2">
      <c r="A13" s="30">
        <v>10</v>
      </c>
      <c r="B13" s="31" t="str">
        <f>Item10!B3</f>
        <v>CARTILHA: Capa e Miolo:
• papel couche liso l50 gr, branco;
• impressão offset 4 X 4;
• acabamento com 2 grampos;
• dimensões: l80 mm X l80 mm (fechado) e l80 mm X 360
mm (aberto);
• aproximadamente 30 páginas;</v>
      </c>
      <c r="C13" s="30" t="str">
        <f>Item10!E3</f>
        <v>unidade</v>
      </c>
      <c r="D13" s="30">
        <f>Item10!F3</f>
        <v>3000</v>
      </c>
      <c r="E13" s="35">
        <f>Item10!D22</f>
        <v>1.42</v>
      </c>
      <c r="F13" s="32">
        <f t="shared" si="0"/>
        <v>4260</v>
      </c>
      <c r="G13" s="40" t="str">
        <f t="shared" si="1"/>
        <v/>
      </c>
    </row>
    <row r="14" spans="1:7" ht="165.75" x14ac:dyDescent="0.2">
      <c r="A14" s="30">
        <v>11</v>
      </c>
      <c r="B14" s="31" t="str">
        <f>Item11!B3</f>
        <v>CARTILHA: Capa:
• Impressão 4 X 0;
• papel couche liso, 150 gr.;
• envernizada;
• dimensões: A4 (aberta);
• 1 dobra
• Encadernação tipo canoa, com 2 grampos.
Miolo:
• Impressão 4 X 4;
• papel couche liso, 115 gr.;
• dimensões: A4 (aberta);
• 1 dobra
• 20 páginas</v>
      </c>
      <c r="C14" s="30" t="str">
        <f>Item11!E3</f>
        <v>unidade</v>
      </c>
      <c r="D14" s="30">
        <f>Item11!F3</f>
        <v>3000</v>
      </c>
      <c r="E14" s="35">
        <f>Item11!D22</f>
        <v>1.4350000000000001</v>
      </c>
      <c r="F14" s="32">
        <f t="shared" si="0"/>
        <v>4320</v>
      </c>
      <c r="G14" s="40" t="str">
        <f t="shared" si="1"/>
        <v/>
      </c>
    </row>
    <row r="15" spans="1:7" ht="127.5" x14ac:dyDescent="0.2">
      <c r="A15" s="30">
        <v>12</v>
      </c>
      <c r="B15" s="31" t="str">
        <f>Item12!B3</f>
        <v>CARTILHA: Miolo:
• dimensões: 148,5 mm X 210 mm (fechado);
• aproximadamente 20 páginas (10 folhas);
• impressão: 1 X 1;
• papel offset 90 gr., alta alvura;
• acabamento com 2 grampos;
Capa:
• dimensões: 148,5 mm X 210 mm (fechada);
• 4 X 0 cores (policromia);
• papel couche liso, 130 gr;</v>
      </c>
      <c r="C15" s="30" t="str">
        <f>Item12!E3</f>
        <v>unidade</v>
      </c>
      <c r="D15" s="30">
        <f>Item12!F3</f>
        <v>1000</v>
      </c>
      <c r="E15" s="35">
        <f>Item12!D22</f>
        <v>1.5933333333333335</v>
      </c>
      <c r="F15" s="32">
        <f t="shared" si="0"/>
        <v>1590</v>
      </c>
      <c r="G15" s="40" t="str">
        <f t="shared" si="1"/>
        <v/>
      </c>
    </row>
    <row r="16" spans="1:7" ht="127.5" x14ac:dyDescent="0.2">
      <c r="A16" s="30">
        <v>13</v>
      </c>
      <c r="B16" s="31" t="str">
        <f>Item13!B3</f>
        <v>CARTILHA: Miolo:
• dimensões: 210 mm X 297 mm (fechado);
• aproximadamente 80 páginas (40 folhas);
• impressão: 4 X 4;
• papel offset 90 gr., alta alvura;
• acabamento com 2 grampos;
Capa:
• dimensões: 210 mm X 297 mm (fechada);
• 4 X 0 cores (policromia);
• papel couche liso, 130 gr;</v>
      </c>
      <c r="C16" s="30" t="str">
        <f>Item13!E3</f>
        <v>unidade</v>
      </c>
      <c r="D16" s="30">
        <f>Item13!F3</f>
        <v>300</v>
      </c>
      <c r="E16" s="35">
        <f>Item13!D22</f>
        <v>9.81</v>
      </c>
      <c r="F16" s="32">
        <f t="shared" si="0"/>
        <v>2943</v>
      </c>
      <c r="G16" s="40"/>
    </row>
    <row r="17" spans="1:7" ht="127.5" x14ac:dyDescent="0.2">
      <c r="A17" s="30">
        <v>14</v>
      </c>
      <c r="B17" s="31" t="str">
        <f>Item14!B3</f>
        <v>CARTILHA: Miolo:
• dimensões: 148,5 mm X 210 mm (fechado);
• aproximadamente 100 páginas (50 folhas);
• impressão: 4 X 4;
• papel offset 90 gr., alta alvura;
• acabamento com 2 grampos;
Capa:
• dimensões: 148,5 mm X 210 mm (fechada);
• 4 X 0 cores (policromia);
• papel couche liso, 130 gr;</v>
      </c>
      <c r="C17" s="30" t="str">
        <f>Item14!E3</f>
        <v>unidade</v>
      </c>
      <c r="D17" s="30">
        <f>Item14!F3</f>
        <v>200</v>
      </c>
      <c r="E17" s="35">
        <f>Item14!D22</f>
        <v>11.636666666666665</v>
      </c>
      <c r="F17" s="32">
        <f t="shared" si="0"/>
        <v>2328</v>
      </c>
      <c r="G17" s="40"/>
    </row>
    <row r="18" spans="1:7" ht="127.5" x14ac:dyDescent="0.2">
      <c r="A18" s="30">
        <v>15</v>
      </c>
      <c r="B18" s="31" t="str">
        <f>Item15!B3</f>
        <v>CARTILHA: Miolo:
• dimensões: 190 mm X 260 mm (fechado);
• aproximadamente 50 páginas (25 folhas);
• impressão: 1 X 1;
• papel offset 90 gr., alta alvura;
• acabamento com 2 grampos;
Capa:
• dimensões: 190 mm X 260 mm (fechada);
• 4 X 0 cores (policromia);
• papel 130 gr., papel couche liso;</v>
      </c>
      <c r="C18" s="30" t="str">
        <f>Item15!E3</f>
        <v>unidade</v>
      </c>
      <c r="D18" s="30">
        <f>Item15!F3</f>
        <v>200</v>
      </c>
      <c r="E18" s="35">
        <f>Item15!D22</f>
        <v>9.1524999999999999</v>
      </c>
      <c r="F18" s="32">
        <f t="shared" si="0"/>
        <v>1830</v>
      </c>
      <c r="G18" s="40"/>
    </row>
    <row r="19" spans="1:7" ht="127.5" x14ac:dyDescent="0.2">
      <c r="A19" s="30">
        <v>16</v>
      </c>
      <c r="B19" s="31" t="str">
        <f>Item16!B3</f>
        <v>CARTILHA: Miolo:
• dimensões:170 mm X 240 mm (fechado);
• aproximadamente 70 páginas (35 folhas);
• impressão: 1 X 1;
• papel offset 90 gr., alta alvura;
• acabamento com 2 grampos;
Capa:
• dimensões: 170 mm X 240 mm (fechada);
• 4 X 0 cores (policromia);
• papel 130 gr., papel couche liso;</v>
      </c>
      <c r="C19" s="30" t="str">
        <f>Item16!E3</f>
        <v>unidade</v>
      </c>
      <c r="D19" s="30">
        <f>Item16!F3</f>
        <v>100</v>
      </c>
      <c r="E19" s="35">
        <f>Item16!D22</f>
        <v>14.8125</v>
      </c>
      <c r="F19" s="32">
        <f t="shared" si="0"/>
        <v>1481</v>
      </c>
      <c r="G19" s="40"/>
    </row>
    <row r="20" spans="1:7" ht="15.75" x14ac:dyDescent="0.25">
      <c r="A20" s="86" t="s">
        <v>139</v>
      </c>
      <c r="B20" s="86"/>
      <c r="C20" s="86"/>
      <c r="D20" s="86"/>
      <c r="E20" s="86"/>
      <c r="F20" s="33">
        <f>SUM(F4:F19)</f>
        <v>77014.5</v>
      </c>
      <c r="G20" s="40"/>
    </row>
    <row r="21" spans="1:7" ht="15.75" x14ac:dyDescent="0.25">
      <c r="A21" s="49"/>
      <c r="B21" s="49"/>
      <c r="C21" s="49"/>
      <c r="D21" s="49"/>
      <c r="E21" s="49"/>
      <c r="F21" s="50"/>
      <c r="G21" s="40"/>
    </row>
    <row r="22" spans="1:7" ht="15.75" x14ac:dyDescent="0.25">
      <c r="A22" s="86" t="s">
        <v>140</v>
      </c>
      <c r="B22" s="86"/>
      <c r="C22" s="86"/>
      <c r="D22" s="86"/>
      <c r="E22" s="86"/>
      <c r="F22" s="86"/>
      <c r="G22" s="40"/>
    </row>
    <row r="23" spans="1:7" ht="25.5" x14ac:dyDescent="0.2">
      <c r="A23" s="30">
        <v>17</v>
      </c>
      <c r="B23" s="31" t="str">
        <f>Item17!B3</f>
        <v>CARTÃO: • dimensões: 55 mm X 95 mm.
• lâmina em 1 X 0 cores em Opaline 180 g..</v>
      </c>
      <c r="C23" s="30" t="str">
        <f>Item17!E3</f>
        <v>unidade</v>
      </c>
      <c r="D23" s="30">
        <f>Item17!F3</f>
        <v>8000</v>
      </c>
      <c r="E23" s="35">
        <f>Item17!D22</f>
        <v>0.13333333333333333</v>
      </c>
      <c r="F23" s="32">
        <f t="shared" si="0"/>
        <v>1040</v>
      </c>
      <c r="G23" s="40"/>
    </row>
    <row r="24" spans="1:7" ht="38.25" x14ac:dyDescent="0.2">
      <c r="A24" s="30">
        <v>18</v>
      </c>
      <c r="B24" s="31" t="str">
        <f>Item18!B3</f>
        <v>CARTÃO: • dimensões: 55 mm X 95 mm.
• lâmina em 4 X 0 cores em Opaline 180 g.
Unidade</v>
      </c>
      <c r="C24" s="30" t="str">
        <f>Item18!E3</f>
        <v>unidade</v>
      </c>
      <c r="D24" s="30">
        <f>Item18!F3</f>
        <v>3000</v>
      </c>
      <c r="E24" s="35">
        <f>Item18!D22</f>
        <v>0.223</v>
      </c>
      <c r="F24" s="32">
        <f t="shared" si="0"/>
        <v>660</v>
      </c>
      <c r="G24" s="40"/>
    </row>
    <row r="25" spans="1:7" ht="25.5" x14ac:dyDescent="0.2">
      <c r="A25" s="30">
        <v>19</v>
      </c>
      <c r="B25" s="31" t="str">
        <f>Item19!B3</f>
        <v>CARTÃO: • dimensões: 102 mm X 152 mm;
• lâminas em 4 X 0 cores em couche fosco 240 g.;</v>
      </c>
      <c r="C25" s="30" t="str">
        <f>Item19!E3</f>
        <v>unidade</v>
      </c>
      <c r="D25" s="30">
        <f>Item19!F3</f>
        <v>1000</v>
      </c>
      <c r="E25" s="35">
        <f>Item19!D22</f>
        <v>0.53</v>
      </c>
      <c r="F25" s="32">
        <f t="shared" si="0"/>
        <v>530</v>
      </c>
      <c r="G25" s="40"/>
    </row>
    <row r="26" spans="1:7" ht="51" x14ac:dyDescent="0.2">
      <c r="A26" s="30">
        <v>20</v>
      </c>
      <c r="B26" s="31" t="str">
        <f>Item20!B3</f>
        <v>PASTA: • dimensões: 450 mm X 320 mm (aberto);
• 1 dobra e bolso interno;
• impresso 4 X 0;
• cartão supremo 250 gr com plastificação;</v>
      </c>
      <c r="C26" s="30" t="str">
        <f>Item20!E3</f>
        <v>unidade</v>
      </c>
      <c r="D26" s="30">
        <f>Item20!F3</f>
        <v>4000</v>
      </c>
      <c r="E26" s="35">
        <f>Item20!D22</f>
        <v>1.05</v>
      </c>
      <c r="F26" s="32">
        <f t="shared" si="0"/>
        <v>4200</v>
      </c>
      <c r="G26" s="40"/>
    </row>
    <row r="27" spans="1:7" ht="38.25" x14ac:dyDescent="0.2">
      <c r="A27" s="30">
        <v>21</v>
      </c>
      <c r="B27" s="31" t="str">
        <f>Item21!B3</f>
        <v>PASTA: • dimensões 325 mm X 474 mm (aberto);
• lâminas em 1 X 0 cores em OffSet 280 g;
• 1 dobra</v>
      </c>
      <c r="C27" s="30" t="str">
        <f>Item21!E3</f>
        <v>unidade</v>
      </c>
      <c r="D27" s="30">
        <f>Item21!F3</f>
        <v>10000</v>
      </c>
      <c r="E27" s="35">
        <f>Item21!D22</f>
        <v>0.57333333333333336</v>
      </c>
      <c r="F27" s="32">
        <f t="shared" si="0"/>
        <v>5699.9999999999991</v>
      </c>
      <c r="G27" s="40"/>
    </row>
    <row r="28" spans="1:7" ht="25.5" x14ac:dyDescent="0.2">
      <c r="A28" s="30">
        <v>22</v>
      </c>
      <c r="B28" s="31" t="str">
        <f>Item22!B3</f>
        <v>CARTAZ: • dimensões: 297 mm X 420 mm;
• lâminas em 4 X 0 cores em couche liso 150 g;</v>
      </c>
      <c r="C28" s="30" t="str">
        <f>Item22!E3</f>
        <v>unidade</v>
      </c>
      <c r="D28" s="30">
        <f>Item22!F3</f>
        <v>4000</v>
      </c>
      <c r="E28" s="35">
        <f>Item22!D22</f>
        <v>0.45999999999999996</v>
      </c>
      <c r="F28" s="32">
        <f t="shared" si="0"/>
        <v>1840</v>
      </c>
      <c r="G28" s="40"/>
    </row>
    <row r="29" spans="1:7" ht="25.5" x14ac:dyDescent="0.2">
      <c r="A29" s="30">
        <v>23</v>
      </c>
      <c r="B29" s="31" t="str">
        <f>Item23!B3</f>
        <v>CARTAZ: • dimensões: 420 mm X 600 mm;
• lâminas em 4 X 0 cores em couche liso 150 g;</v>
      </c>
      <c r="C29" s="30" t="str">
        <f>Item23!E3</f>
        <v>unidade</v>
      </c>
      <c r="D29" s="30">
        <f>Item23!F3</f>
        <v>1000</v>
      </c>
      <c r="E29" s="35">
        <f>Item23!D22</f>
        <v>1.165</v>
      </c>
      <c r="F29" s="32">
        <f t="shared" si="0"/>
        <v>1170</v>
      </c>
      <c r="G29" s="40"/>
    </row>
    <row r="30" spans="1:7" ht="25.5" x14ac:dyDescent="0.2">
      <c r="A30" s="30">
        <v>24</v>
      </c>
      <c r="B30" s="31" t="str">
        <f>Item24!B3</f>
        <v>CARTAZ: • dimensões: 285 mm X 410 mm;
• lâminas em 4 X 0 cores em couche liso 150 g;</v>
      </c>
      <c r="C30" s="30" t="str">
        <f>Item24!E3</f>
        <v>unidade</v>
      </c>
      <c r="D30" s="30">
        <f>Item24!F3</f>
        <v>1000</v>
      </c>
      <c r="E30" s="35">
        <f>Item24!D22</f>
        <v>0.81499999999999995</v>
      </c>
      <c r="F30" s="32">
        <f t="shared" si="0"/>
        <v>820</v>
      </c>
      <c r="G30" s="40"/>
    </row>
    <row r="31" spans="1:7" ht="25.5" x14ac:dyDescent="0.2">
      <c r="A31" s="30">
        <v>25</v>
      </c>
      <c r="B31" s="31" t="str">
        <f>Item25!B3</f>
        <v>CARTAZ: • dimensões: 400 mm X 580 mm;
• lâminas em 4 X 0 cores em couche liso 150 g.</v>
      </c>
      <c r="C31" s="30" t="str">
        <f>Item25!E3</f>
        <v>unidade</v>
      </c>
      <c r="D31" s="30">
        <f>Item25!F3</f>
        <v>1000</v>
      </c>
      <c r="E31" s="35">
        <f>Item25!D22</f>
        <v>0.90749999999999997</v>
      </c>
      <c r="F31" s="32">
        <f t="shared" si="0"/>
        <v>910</v>
      </c>
      <c r="G31" s="40"/>
    </row>
    <row r="32" spans="1:7" ht="25.5" x14ac:dyDescent="0.2">
      <c r="A32" s="30">
        <v>26</v>
      </c>
      <c r="B32" s="31" t="str">
        <f>Item26!B3</f>
        <v>CARTAZ: • dimensões: 210 mm X 297 mm;
• lâminas em 4 X 0 cores em couche liso 150 g.</v>
      </c>
      <c r="C32" s="30" t="str">
        <f>Item26!E3</f>
        <v>unidade</v>
      </c>
      <c r="D32" s="30">
        <f>Item26!F3</f>
        <v>1000</v>
      </c>
      <c r="E32" s="35">
        <f>Item26!D22</f>
        <v>0.85749999999999993</v>
      </c>
      <c r="F32" s="32">
        <f t="shared" si="0"/>
        <v>860</v>
      </c>
      <c r="G32" s="40"/>
    </row>
    <row r="33" spans="1:7" ht="63.75" x14ac:dyDescent="0.2">
      <c r="A33" s="30">
        <v>27</v>
      </c>
      <c r="B33" s="31" t="str">
        <f>Item27!B3</f>
        <v>CONVITE: • dimensões: 287 mm X 410 mm;
• 2 dobras;
• lâminas em 4 X 4 cores em couche fosco 240 g, com
laminação fosca;
• com verniz localizado;</v>
      </c>
      <c r="C33" s="30" t="str">
        <f>Item27!E3</f>
        <v>unidade</v>
      </c>
      <c r="D33" s="30">
        <f>Item27!F3</f>
        <v>5000</v>
      </c>
      <c r="E33" s="35">
        <f>Item27!D22</f>
        <v>0.96</v>
      </c>
      <c r="F33" s="32">
        <f t="shared" si="0"/>
        <v>4800</v>
      </c>
      <c r="G33" s="40"/>
    </row>
    <row r="34" spans="1:7" ht="25.5" x14ac:dyDescent="0.2">
      <c r="A34" s="30">
        <v>28</v>
      </c>
      <c r="B34" s="31" t="str">
        <f>Item28!B3</f>
        <v>CONVITE: • dimensões: 150 mm X 200 mm;
• lâminas em 4 X 0 cores em couche liso 240 g.</v>
      </c>
      <c r="C34" s="30" t="str">
        <f>Item28!E3</f>
        <v>unidade</v>
      </c>
      <c r="D34" s="30">
        <f>Item28!F3</f>
        <v>3000</v>
      </c>
      <c r="E34" s="35">
        <f>Item28!D22</f>
        <v>0.37000000000000005</v>
      </c>
      <c r="F34" s="32">
        <f t="shared" si="0"/>
        <v>1110</v>
      </c>
      <c r="G34" s="40"/>
    </row>
    <row r="35" spans="1:7" ht="38.25" x14ac:dyDescent="0.2">
      <c r="A35" s="30">
        <v>29</v>
      </c>
      <c r="B35" s="31" t="str">
        <f>Item29!B3</f>
        <v>ENVELOPE: • dimensões: 168 mm X 225 mm;
• lâminas em 1 X 0 cores, branco, com brasão em alto relevo
290 g;</v>
      </c>
      <c r="C35" s="30" t="str">
        <f>Item29!E3</f>
        <v>unidade</v>
      </c>
      <c r="D35" s="30">
        <f>Item29!F3</f>
        <v>3000</v>
      </c>
      <c r="E35" s="35">
        <f>Item29!D22</f>
        <v>0.99249999999999994</v>
      </c>
      <c r="F35" s="32">
        <f t="shared" si="0"/>
        <v>2970</v>
      </c>
      <c r="G35" s="40"/>
    </row>
    <row r="36" spans="1:7" ht="25.5" x14ac:dyDescent="0.2">
      <c r="A36" s="30">
        <v>30</v>
      </c>
      <c r="B36" s="31" t="str">
        <f>Item30!B3</f>
        <v>ENVELOPE: • dimensões: 105 mm X 158 mm;
• lâminas em 1 X 0 cores, branco, 290 g;</v>
      </c>
      <c r="C36" s="30" t="str">
        <f>Item30!E3</f>
        <v>unidade</v>
      </c>
      <c r="D36" s="30">
        <f>Item30!F3</f>
        <v>1500</v>
      </c>
      <c r="E36" s="35">
        <f>Item30!D22</f>
        <v>0.63749999999999996</v>
      </c>
      <c r="F36" s="32">
        <f t="shared" si="0"/>
        <v>960</v>
      </c>
      <c r="G36" s="40"/>
    </row>
    <row r="37" spans="1:7" ht="38.25" x14ac:dyDescent="0.2">
      <c r="A37" s="30">
        <v>31</v>
      </c>
      <c r="B37" s="31" t="str">
        <f>Item31!B3</f>
        <v>FOLDER: dimensões: 297 mm X 210 mm;
• 2 dobras;
• lâminas em 4 X 4 cores em offset 240 g.;</v>
      </c>
      <c r="C37" s="30" t="str">
        <f>Item31!E3</f>
        <v>unidade</v>
      </c>
      <c r="D37" s="30">
        <f>Item31!F3</f>
        <v>700</v>
      </c>
      <c r="E37" s="35">
        <f>Item31!D22</f>
        <v>0.77249999999999996</v>
      </c>
      <c r="F37" s="32">
        <f t="shared" si="0"/>
        <v>539</v>
      </c>
      <c r="G37" s="40"/>
    </row>
    <row r="38" spans="1:7" ht="38.25" x14ac:dyDescent="0.2">
      <c r="A38" s="30">
        <v>32</v>
      </c>
      <c r="B38" s="31" t="str">
        <f>Item32!B3</f>
        <v>FOLDER: • dimensões: 297 mm X 210 mm;
• 2 dobras;
• lâminas em 4 X 4 cores em couche 180 g.;</v>
      </c>
      <c r="C38" s="30" t="str">
        <f>Item32!E3</f>
        <v>unidade</v>
      </c>
      <c r="D38" s="30">
        <f>Item32!F3</f>
        <v>3000</v>
      </c>
      <c r="E38" s="35">
        <f>Item32!D22</f>
        <v>0.49666666666666665</v>
      </c>
      <c r="F38" s="32">
        <f t="shared" si="0"/>
        <v>1500</v>
      </c>
      <c r="G38" s="40"/>
    </row>
    <row r="39" spans="1:7" ht="38.25" x14ac:dyDescent="0.2">
      <c r="A39" s="30">
        <v>33</v>
      </c>
      <c r="B39" s="31" t="str">
        <f>Item33!B3</f>
        <v>FOLDER: • dimensões: 297 mm X 210 mm;
• 2 dobras;
• lâminas em 4 X 4 cores em reciclato 150 g.;</v>
      </c>
      <c r="C39" s="30" t="str">
        <f>Item33!E3</f>
        <v>unidade</v>
      </c>
      <c r="D39" s="30">
        <f>Item33!F3</f>
        <v>800</v>
      </c>
      <c r="E39" s="35">
        <f>Item33!D22</f>
        <v>0.84250000000000003</v>
      </c>
      <c r="F39" s="32">
        <f t="shared" si="0"/>
        <v>672</v>
      </c>
      <c r="G39" s="40"/>
    </row>
    <row r="40" spans="1:7" ht="38.25" x14ac:dyDescent="0.2">
      <c r="A40" s="30">
        <v>34</v>
      </c>
      <c r="B40" s="31" t="str">
        <f>Item34!B3</f>
        <v>DIVERSOS: Marcador de Livro
• dimensões: 50 mm X 190 mm;
• lâminas em 4 X 4 cores em offset 240 g.com plastificação;</v>
      </c>
      <c r="C40" s="30" t="str">
        <f>Item34!E3</f>
        <v>unidade</v>
      </c>
      <c r="D40" s="30">
        <f>Item34!F3</f>
        <v>3000</v>
      </c>
      <c r="E40" s="35">
        <f>Item34!D22</f>
        <v>0.32333333333333331</v>
      </c>
      <c r="F40" s="32">
        <f t="shared" si="0"/>
        <v>960</v>
      </c>
      <c r="G40" s="40"/>
    </row>
    <row r="41" spans="1:7" ht="38.25" x14ac:dyDescent="0.2">
      <c r="A41" s="30">
        <v>35</v>
      </c>
      <c r="B41" s="31" t="str">
        <f>Item35!B3</f>
        <v>Diploma
• dimensões: 350 mm X 245 mm;
• lâminas em 4 X 0 cores em Opaline 180 g.;</v>
      </c>
      <c r="C41" s="30" t="str">
        <f>Item35!E3</f>
        <v>unidade</v>
      </c>
      <c r="D41" s="30">
        <f>Item35!F3</f>
        <v>10000</v>
      </c>
      <c r="E41" s="35">
        <f>Item35!D22</f>
        <v>0.67749999999999999</v>
      </c>
      <c r="F41" s="32">
        <f t="shared" si="0"/>
        <v>6800.0000000000009</v>
      </c>
      <c r="G41" s="40"/>
    </row>
    <row r="42" spans="1:7" ht="114.75" x14ac:dyDescent="0.2">
      <c r="A42" s="30">
        <v>36</v>
      </c>
      <c r="B42" s="31" t="str">
        <f>Item36!B3</f>
        <v>Bloco
Miolo:
• dimensões: 220 mm X 280 mm;
• aproximadamente 50 páginas (25 folhas);
• páginas em 1 X 0 cores em offset 75;
Capa:
• dimensões: 220 mm X 280 mm (fechado);
• 4 X 0 cores;
• cartão supremo 250 g.;</v>
      </c>
      <c r="C42" s="30" t="str">
        <f>Item36!E3</f>
        <v>unidade</v>
      </c>
      <c r="D42" s="30">
        <f>Item36!F3</f>
        <v>2000</v>
      </c>
      <c r="E42" s="35">
        <f>Item36!D22</f>
        <v>1.1266666666666667</v>
      </c>
      <c r="F42" s="32">
        <f t="shared" si="0"/>
        <v>2260</v>
      </c>
      <c r="G42" s="40"/>
    </row>
    <row r="43" spans="1:7" ht="114.75" x14ac:dyDescent="0.2">
      <c r="A43" s="30">
        <v>37</v>
      </c>
      <c r="B43" s="31" t="str">
        <f>Item37!B3</f>
        <v>Bloco
Miolo:
• dimensões: 160 mm X 220 mm;
• aproximadamente 50 páginas (25 folhas);
• páginas em 1 X 0 cores em papel reciclato 90;
Capa:
• dimensões: 160 mm X 220 mm (fechado);
• 4 X 0 cores;
• papel reciclato 150g</v>
      </c>
      <c r="C43" s="30" t="str">
        <f>Item37!E3</f>
        <v>unidade</v>
      </c>
      <c r="D43" s="30">
        <f>Item37!F3</f>
        <v>1500</v>
      </c>
      <c r="E43" s="35">
        <f>Item37!D22</f>
        <v>1.395</v>
      </c>
      <c r="F43" s="32">
        <f t="shared" si="0"/>
        <v>2100</v>
      </c>
      <c r="G43" s="40"/>
    </row>
    <row r="44" spans="1:7" ht="229.5" x14ac:dyDescent="0.2">
      <c r="A44" s="30">
        <v>38</v>
      </c>
      <c r="B44" s="31" t="str">
        <f>Item38!B3</f>
        <v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em anexo (NÃO SERÁ ACEITA INSCRIÇÃO EM SILK SCREEN).
OBS: 1: serão confeccionados 06 clichês com as assinaturas dos magistrados.
OBS.: 2: o clichê referente ao Brasão da República será fornecido pelo TRE-BA.
OBS. 3: serão confeccionadas 06 coletâneas, com dois exemplares para cada uma. Desta forma, serão 12 exemplares.
OBS. 4: O TRE-BA não se obriga a executar todo o quantitativo de coletâneas/exemplares indicados, sendo este uma estimativa da necessidade do Órgão para o exercício.</v>
      </c>
      <c r="C44" s="30" t="str">
        <f>Item38!E3</f>
        <v>unidade</v>
      </c>
      <c r="D44" s="30">
        <f>Item38!F3</f>
        <v>12</v>
      </c>
      <c r="E44" s="35">
        <f>Item38!D22</f>
        <v>720</v>
      </c>
      <c r="F44" s="32">
        <f t="shared" si="0"/>
        <v>8640</v>
      </c>
      <c r="G44" s="40"/>
    </row>
    <row r="45" spans="1:7" ht="15.75" x14ac:dyDescent="0.25">
      <c r="A45" s="86" t="s">
        <v>141</v>
      </c>
      <c r="B45" s="86"/>
      <c r="C45" s="86"/>
      <c r="D45" s="86"/>
      <c r="E45" s="86"/>
      <c r="F45" s="33">
        <f>SUM(F23:F44)</f>
        <v>51041</v>
      </c>
      <c r="G45" s="40"/>
    </row>
    <row r="46" spans="1:7" ht="15.75" x14ac:dyDescent="0.25">
      <c r="A46" s="49"/>
      <c r="B46" s="49"/>
      <c r="C46" s="49"/>
      <c r="D46" s="49"/>
      <c r="E46" s="49"/>
      <c r="F46" s="50"/>
      <c r="G46" s="40"/>
    </row>
    <row r="47" spans="1:7" ht="15.75" x14ac:dyDescent="0.25">
      <c r="A47" s="86" t="s">
        <v>142</v>
      </c>
      <c r="B47" s="86"/>
      <c r="C47" s="86"/>
      <c r="D47" s="86"/>
      <c r="E47" s="86"/>
      <c r="F47" s="86"/>
      <c r="G47" s="40"/>
    </row>
    <row r="48" spans="1:7" ht="191.25" x14ac:dyDescent="0.2">
      <c r="A48" s="30">
        <v>39</v>
      </c>
      <c r="B48" s="31" t="str">
        <f>Item39!B3</f>
        <v>Agenda
Miolo:
• papel reciclado, 75g;
• dimensões: 120 mm x 160 mm (BxH);
• aproximadamente 350 páginas (175 folhas), sendo 12 folhas
(24 páginas) 4 x 0 cores e 163 folhas (326 páginas) 1 x 1;
• Impressão em Offset;
Capa:
• papelão espessura 1.1/nº 30 revestido externamente com
papel reciclado 120 g;
• impressão 4 x 0 cores, e internamente com papel reciclado
90 g, 0 x 0 cores;
• dimensões: 125 mm x 165 mm (BxH);
• impressão em Offset;
• encadernação em espiral verde escuro.</v>
      </c>
      <c r="C48" s="30" t="str">
        <f>Item39!E3</f>
        <v>unidade</v>
      </c>
      <c r="D48" s="30">
        <f>Item39!F3</f>
        <v>3000</v>
      </c>
      <c r="E48" s="35">
        <f>Item39!D22</f>
        <v>14.282500000000001</v>
      </c>
      <c r="F48" s="32">
        <f t="shared" si="0"/>
        <v>42840</v>
      </c>
      <c r="G48" s="40"/>
    </row>
    <row r="49" spans="1:7" ht="127.5" x14ac:dyDescent="0.2">
      <c r="A49" s="30">
        <v>40</v>
      </c>
      <c r="B49" s="31" t="str">
        <f>Item40!B3</f>
        <v>Calendário
Base:
• dimensões: 350 mm X 210 mm;
• corte/vinco, duas dobras;
• Impressão 4X0 em cartão supremo de 350 gr;
Páginas
• aproximadamente 7 folhas (14 páginas):
• dimensões: 130mm X 210 mm;
• lâminas em 4 X 4 cores em papel couche de 115 gr;
• acabamento em wire-o branca;</v>
      </c>
      <c r="C49" s="30" t="str">
        <f>Item40!E3</f>
        <v>unidade</v>
      </c>
      <c r="D49" s="30">
        <f>Item40!F3</f>
        <v>2400</v>
      </c>
      <c r="E49" s="35">
        <f>Item40!D22</f>
        <v>3.1275000000000004</v>
      </c>
      <c r="F49" s="32">
        <f t="shared" si="0"/>
        <v>7512</v>
      </c>
      <c r="G49" s="40"/>
    </row>
    <row r="50" spans="1:7" ht="63.75" x14ac:dyDescent="0.2">
      <c r="A50" s="30">
        <v>41</v>
      </c>
      <c r="B50" s="31" t="str">
        <f>Item41!B3</f>
        <v>Crachá
• dimensões 110 mm X 150 mm;
• lâminas em 4 X 0 cores em Couche fosco 300g.
• plastificado;
• cordão branco;</v>
      </c>
      <c r="C50" s="30" t="str">
        <f>Item41!E3</f>
        <v>unidade</v>
      </c>
      <c r="D50" s="30">
        <f>Item41!F3</f>
        <v>1200</v>
      </c>
      <c r="E50" s="35">
        <f>Item41!D22</f>
        <v>0.98999999999999988</v>
      </c>
      <c r="F50" s="32">
        <f t="shared" si="0"/>
        <v>1188</v>
      </c>
      <c r="G50" s="40"/>
    </row>
    <row r="51" spans="1:7" ht="15.75" x14ac:dyDescent="0.25">
      <c r="A51" s="86" t="s">
        <v>143</v>
      </c>
      <c r="B51" s="86"/>
      <c r="C51" s="86"/>
      <c r="D51" s="86"/>
      <c r="E51" s="86"/>
      <c r="F51" s="33">
        <f>SUM(F48:F50)</f>
        <v>51540</v>
      </c>
      <c r="G51" s="40"/>
    </row>
    <row r="52" spans="1:7" ht="15.75" x14ac:dyDescent="0.25">
      <c r="A52" s="49"/>
      <c r="B52" s="49"/>
      <c r="C52" s="49"/>
      <c r="D52" s="49"/>
      <c r="E52" s="49"/>
      <c r="F52" s="50"/>
      <c r="G52" s="40"/>
    </row>
    <row r="53" spans="1:7" ht="15.75" x14ac:dyDescent="0.25">
      <c r="A53" s="86" t="s">
        <v>40</v>
      </c>
      <c r="B53" s="86"/>
      <c r="C53" s="86"/>
      <c r="D53" s="86"/>
      <c r="E53" s="86"/>
      <c r="F53" s="33">
        <f>F20+F45+F51</f>
        <v>179595.5</v>
      </c>
    </row>
  </sheetData>
  <mergeCells count="8">
    <mergeCell ref="A1:F1"/>
    <mergeCell ref="A53:E53"/>
    <mergeCell ref="A3:F3"/>
    <mergeCell ref="A20:E20"/>
    <mergeCell ref="A22:F22"/>
    <mergeCell ref="A45:E45"/>
    <mergeCell ref="A47:F47"/>
    <mergeCell ref="A51:E51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5"/>
  <sheetViews>
    <sheetView view="pageBreakPreview" topLeftCell="A83" zoomScaleNormal="100" zoomScaleSheetLayoutView="100" workbookViewId="0">
      <selection activeCell="F93" sqref="F93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7.42578125" style="29" bestFit="1" customWidth="1"/>
    <col min="7" max="14" width="9.140625" style="39"/>
    <col min="15" max="16384" width="9.140625" style="29"/>
  </cols>
  <sheetData>
    <row r="1" spans="1:7" ht="15.75" x14ac:dyDescent="0.25">
      <c r="A1" s="86" t="s">
        <v>68</v>
      </c>
      <c r="B1" s="86"/>
      <c r="C1" s="86"/>
      <c r="D1" s="86"/>
      <c r="E1" s="86"/>
      <c r="F1" s="86"/>
    </row>
    <row r="2" spans="1:7" s="39" customFormat="1" ht="25.5" x14ac:dyDescent="0.2">
      <c r="A2" s="34" t="s">
        <v>35</v>
      </c>
      <c r="B2" s="34" t="s">
        <v>36</v>
      </c>
      <c r="C2" s="34" t="s">
        <v>37</v>
      </c>
      <c r="D2" s="34" t="s">
        <v>38</v>
      </c>
      <c r="E2" s="34" t="s">
        <v>25</v>
      </c>
      <c r="F2" s="38" t="s">
        <v>39</v>
      </c>
    </row>
    <row r="3" spans="1:7" s="39" customFormat="1" ht="17.25" x14ac:dyDescent="0.2">
      <c r="A3" s="34" t="s">
        <v>70</v>
      </c>
      <c r="B3" s="87" t="str">
        <f>INDEX(Item1!G3:G17,MATCH(E4,Item1!H3:H17,0))</f>
        <v>TAVARES &amp; TAVARES EMPREENDIMENTOS</v>
      </c>
      <c r="C3" s="88"/>
      <c r="D3" s="88"/>
      <c r="E3" s="88"/>
      <c r="F3" s="89"/>
    </row>
    <row r="4" spans="1:7" s="39" customFormat="1" ht="114.75" x14ac:dyDescent="0.2">
      <c r="A4" s="30">
        <v>1</v>
      </c>
      <c r="B4" s="31" t="str">
        <f>Item1!B3</f>
        <v>LIVRO: Miolo:
• dimensões: 15,5 mm X 22,5 mm (fechado);
• aproximadamente 800 páginas (400 folhas);
• 1 X 1 preta; papel offset 75 gr., alta alvura;
• acabamento colado;
Capa:
• dimensões:15,5 mm X 22,5 mm (fechada);
• 4 X 0;
• papel 250 gr., supremo, plastificada, com lombada</v>
      </c>
      <c r="C4" s="30" t="str">
        <f>Item1!E3</f>
        <v>unidade</v>
      </c>
      <c r="D4" s="30">
        <f>Item1!F3</f>
        <v>500</v>
      </c>
      <c r="E4" s="35">
        <f>MIN(Item1!H3:H17)</f>
        <v>20.5</v>
      </c>
      <c r="F4" s="32">
        <f>(ROUND(E4,2)*D4)</f>
        <v>10250</v>
      </c>
      <c r="G4" s="40" t="str">
        <f>IF(F4&gt;80000,"necessária a subdivisão deste item em cotas!","")</f>
        <v/>
      </c>
    </row>
    <row r="5" spans="1:7" s="39" customFormat="1" ht="17.25" x14ac:dyDescent="0.2">
      <c r="A5" s="34" t="s">
        <v>70</v>
      </c>
      <c r="B5" s="87" t="str">
        <f>INDEX(Item2!G3:G17,MATCH(E6,Item2!H3:H17,0))</f>
        <v>PRINT GRAF-GRÁFICA E EDITORA</v>
      </c>
      <c r="C5" s="88"/>
      <c r="D5" s="88"/>
      <c r="E5" s="88"/>
      <c r="F5" s="89"/>
      <c r="G5" s="40" t="str">
        <f t="shared" ref="G5" si="0">IF(F6&gt;80000,"necessária a subdivisão deste item em cotas!","")</f>
        <v/>
      </c>
    </row>
    <row r="6" spans="1:7" s="39" customFormat="1" ht="102" x14ac:dyDescent="0.2">
      <c r="A6" s="30">
        <v>2</v>
      </c>
      <c r="B6" s="31" t="str">
        <f>Item2!B3</f>
        <v>LIVRO: Miolo:
• dimensões: 210 mm X 297 mm (fechado);
• aproximadamente 60 páginas (30 folhas);
• 4 X 4; papel couche 120g.;
Capa:
• dimensões:210 mm X 297 mm (fechada);
• 4 X 0;
• papel reciclato 220g;</v>
      </c>
      <c r="C6" s="30" t="str">
        <f>Item2!E3</f>
        <v>unidade</v>
      </c>
      <c r="D6" s="30">
        <f>Item2!F3</f>
        <v>1000</v>
      </c>
      <c r="E6" s="35">
        <f>MIN(Item2!H3:H17)</f>
        <v>5.28</v>
      </c>
      <c r="F6" s="32">
        <f t="shared" ref="F6:F84" si="1">(ROUND(E6,2)*D6)</f>
        <v>5280</v>
      </c>
      <c r="G6" s="40" t="str">
        <f>IF(F8&gt;80000,"necessária a subdivisão deste item em cotas!","")</f>
        <v/>
      </c>
    </row>
    <row r="7" spans="1:7" s="39" customFormat="1" ht="17.25" x14ac:dyDescent="0.2">
      <c r="A7" s="34" t="s">
        <v>70</v>
      </c>
      <c r="B7" s="87" t="str">
        <f>INDEX(Item3!G3:G17,MATCH(E8,Item3!H3:H17,0))</f>
        <v>IMPRESSÃOBIGRAF</v>
      </c>
      <c r="C7" s="88"/>
      <c r="D7" s="88"/>
      <c r="E7" s="88"/>
      <c r="F7" s="89"/>
      <c r="G7" s="40" t="str">
        <f>IF(F10&gt;80000,"necessária a subdivisão deste item em cotas!","")</f>
        <v/>
      </c>
    </row>
    <row r="8" spans="1:7" s="39" customFormat="1" ht="140.25" x14ac:dyDescent="0.2">
      <c r="A8" s="30">
        <v>3</v>
      </c>
      <c r="B8" s="31" t="str">
        <f>Item3!B3</f>
        <v>LIVRO: Miolo:
• dimensões: 170 mm X 240 mm (fechado);
• aproximadamente 700 páginas (350 folhas);
• l X 1 preta; papel offset 75 gr., alta alvura;
• acabamento costurado e colado;
Capa:
• dimensões: 175 mm X 245 mm (fechada);
• com lombada e com orelha;
• 4 X 0 cores (policromia);
• cartão supremo 300g, com guarda;
• laminação fosca com verniz localizado.</v>
      </c>
      <c r="C8" s="30" t="str">
        <f>Item3!E3</f>
        <v>unidade</v>
      </c>
      <c r="D8" s="30">
        <f>Item3!F3</f>
        <v>1000</v>
      </c>
      <c r="E8" s="35">
        <f>MIN(Item3!H3:H17)</f>
        <v>11.27</v>
      </c>
      <c r="F8" s="32">
        <f t="shared" si="1"/>
        <v>11270</v>
      </c>
      <c r="G8" s="40" t="str">
        <f>IF(F12&gt;80000,"necessária a subdivisão deste item em cotas!","")</f>
        <v/>
      </c>
    </row>
    <row r="9" spans="1:7" s="39" customFormat="1" ht="17.25" x14ac:dyDescent="0.2">
      <c r="A9" s="34" t="s">
        <v>70</v>
      </c>
      <c r="B9" s="87" t="str">
        <f>INDEX(Item4!G3:G17,MATCH(E10,Item4!H3:H17,0))</f>
        <v>IMPRESSÃOBIGRAF</v>
      </c>
      <c r="C9" s="88"/>
      <c r="D9" s="88"/>
      <c r="E9" s="88"/>
      <c r="F9" s="89"/>
      <c r="G9" s="40" t="str">
        <f>IF(F14&gt;80000,"necessária a subdivisão deste item em cotas!","")</f>
        <v/>
      </c>
    </row>
    <row r="10" spans="1:7" s="39" customFormat="1" ht="127.5" x14ac:dyDescent="0.2">
      <c r="A10" s="30">
        <v>4</v>
      </c>
      <c r="B10" s="31" t="str">
        <f>Item4!B3</f>
        <v>LIVRO: Capa:
• dimensões: 420 mm X 2l0 mm (aberto);
• 1 dobra;
• impressão 4X0;
• Papel reciclato 220g;
Miolo:
• dimensões: 297 mm X 2l0 mm;
• Aproximadamente 60 páginas (30 folhas);
• impressão 4X4;
• Papel reciclato 120g;</v>
      </c>
      <c r="C10" s="30" t="str">
        <f>Item4!E3</f>
        <v>unidade</v>
      </c>
      <c r="D10" s="30">
        <f>Item4!F3</f>
        <v>600</v>
      </c>
      <c r="E10" s="35">
        <f>MIN(Item4!H3:H17)</f>
        <v>6.15</v>
      </c>
      <c r="F10" s="32">
        <f t="shared" si="1"/>
        <v>3690</v>
      </c>
      <c r="G10" s="40" t="str">
        <f>IF(F16&gt;80000,"necessária a subdivisão deste item em cotas!","")</f>
        <v/>
      </c>
    </row>
    <row r="11" spans="1:7" s="39" customFormat="1" ht="17.25" x14ac:dyDescent="0.2">
      <c r="A11" s="34" t="s">
        <v>70</v>
      </c>
      <c r="B11" s="87" t="str">
        <f>INDEX(Item5!G3:G17,MATCH(E12,Item5!H3:H17,0))</f>
        <v>PRINT GRAF-GRÁFICA E EDITORA</v>
      </c>
      <c r="C11" s="88"/>
      <c r="D11" s="88"/>
      <c r="E11" s="88"/>
      <c r="F11" s="89"/>
      <c r="G11" s="40" t="str">
        <f>IF(F18&gt;80000,"necessária a subdivisão deste item em cotas!","")</f>
        <v/>
      </c>
    </row>
    <row r="12" spans="1:7" s="39" customFormat="1" ht="140.25" x14ac:dyDescent="0.2">
      <c r="A12" s="30">
        <v>5</v>
      </c>
      <c r="B12" s="31" t="str">
        <f>Item5!B3</f>
        <v>LIVRO: Miolo:
• dimensões: 210 mm X 297 mm;
• aproximadamente 32 páginas (16 folhas);
• 4 X 4;
• papel reciclato 120g;
• acabamento com 2 grampos;
Capa:
• dimensões: 420 mm X 210 mm (aberta);
• 1 dobra;
• 4 X 0;
• papel reciclato 220 gr.;</v>
      </c>
      <c r="C12" s="30" t="str">
        <f>Item5!E3</f>
        <v>unidade</v>
      </c>
      <c r="D12" s="30">
        <f>Item5!F3</f>
        <v>600</v>
      </c>
      <c r="E12" s="35">
        <f>MIN(Item5!H3:H17)</f>
        <v>4.4000000000000004</v>
      </c>
      <c r="F12" s="32">
        <f t="shared" si="1"/>
        <v>2640</v>
      </c>
      <c r="G12" s="40" t="str">
        <f>IF(F20&gt;80000,"necessária a subdivisão deste item em cotas!","")</f>
        <v/>
      </c>
    </row>
    <row r="13" spans="1:7" s="39" customFormat="1" ht="17.25" x14ac:dyDescent="0.2">
      <c r="A13" s="34" t="s">
        <v>70</v>
      </c>
      <c r="B13" s="87" t="str">
        <f>INDEX(Item6!G3:G17,MATCH(E14,Item6!H3:H17,0))</f>
        <v>IMPRESSÃOBIGRAF</v>
      </c>
      <c r="C13" s="88"/>
      <c r="D13" s="88"/>
      <c r="E13" s="88"/>
      <c r="F13" s="89"/>
      <c r="G13" s="40" t="str">
        <f>IF(F22&gt;80000,"necessária a subdivisão deste item em cotas!","")</f>
        <v/>
      </c>
    </row>
    <row r="14" spans="1:7" s="39" customFormat="1" ht="114.75" x14ac:dyDescent="0.2">
      <c r="A14" s="30">
        <v>6</v>
      </c>
      <c r="B14" s="31" t="str">
        <f>Item6!B3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liso;</v>
      </c>
      <c r="C14" s="30" t="str">
        <f>Item6!E3</f>
        <v>unidade</v>
      </c>
      <c r="D14" s="30">
        <f>Item6!F3</f>
        <v>500</v>
      </c>
      <c r="E14" s="35">
        <f>MIN(Item6!H3:H17)</f>
        <v>6.15</v>
      </c>
      <c r="F14" s="32">
        <f t="shared" si="1"/>
        <v>3075</v>
      </c>
      <c r="G14" s="40" t="str">
        <f>IF(F24&gt;80000,"necessária a subdivisão deste item em cotas!","")</f>
        <v/>
      </c>
    </row>
    <row r="15" spans="1:7" s="39" customFormat="1" ht="17.25" x14ac:dyDescent="0.2">
      <c r="A15" s="34" t="s">
        <v>70</v>
      </c>
      <c r="B15" s="87" t="str">
        <f>INDEX(Item7!G3:G17,MATCH(E16,Item7!H3:H17,0))</f>
        <v>IMPRESSÃOBIGRAF</v>
      </c>
      <c r="C15" s="88"/>
      <c r="D15" s="88"/>
      <c r="E15" s="88"/>
      <c r="F15" s="89"/>
      <c r="G15" s="40" t="str">
        <f>IF(F26&gt;80000,"necessária a subdivisão deste item em cotas!","")</f>
        <v/>
      </c>
    </row>
    <row r="16" spans="1:7" s="39" customFormat="1" ht="114.75" x14ac:dyDescent="0.2">
      <c r="A16" s="30">
        <v>7</v>
      </c>
      <c r="B16" s="31" t="str">
        <f>Item7!B3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v>
      </c>
      <c r="C16" s="30" t="str">
        <f>Item7!E3</f>
        <v>unidade</v>
      </c>
      <c r="D16" s="30">
        <f>Item7!F3</f>
        <v>500</v>
      </c>
      <c r="E16" s="35">
        <f>MIN(Item7!H3:H17)</f>
        <v>6.15</v>
      </c>
      <c r="F16" s="32">
        <f t="shared" si="1"/>
        <v>3075</v>
      </c>
      <c r="G16" s="40"/>
    </row>
    <row r="17" spans="1:7" s="39" customFormat="1" ht="17.25" x14ac:dyDescent="0.2">
      <c r="A17" s="34" t="s">
        <v>70</v>
      </c>
      <c r="B17" s="87" t="str">
        <f>INDEX(Item8!G3:G17,MATCH(E18,Item8!H3:H17,0))</f>
        <v>GRAFICA EDITORA FORMULÁRIOS</v>
      </c>
      <c r="C17" s="88"/>
      <c r="D17" s="88"/>
      <c r="E17" s="88"/>
      <c r="F17" s="89"/>
      <c r="G17" s="40"/>
    </row>
    <row r="18" spans="1:7" s="39" customFormat="1" ht="114.75" x14ac:dyDescent="0.2">
      <c r="A18" s="30">
        <v>8</v>
      </c>
      <c r="B18" s="31" t="str">
        <f>Item8!B3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v>
      </c>
      <c r="C18" s="30" t="str">
        <f>Item8!E3</f>
        <v>unidade</v>
      </c>
      <c r="D18" s="30">
        <f>Item8!F3</f>
        <v>500</v>
      </c>
      <c r="E18" s="35">
        <f>MIN(Item8!H3:H17)</f>
        <v>6.35</v>
      </c>
      <c r="F18" s="32">
        <f t="shared" si="1"/>
        <v>3175</v>
      </c>
      <c r="G18" s="40"/>
    </row>
    <row r="19" spans="1:7" s="39" customFormat="1" ht="17.25" x14ac:dyDescent="0.2">
      <c r="A19" s="34" t="s">
        <v>70</v>
      </c>
      <c r="B19" s="87" t="str">
        <f>INDEX(Item9!G3:G17,MATCH(E20,Item9!H3:H17,0))</f>
        <v>CSS EDITORA GRAFICA</v>
      </c>
      <c r="C19" s="88"/>
      <c r="D19" s="88"/>
      <c r="E19" s="88"/>
      <c r="F19" s="89"/>
      <c r="G19" s="40"/>
    </row>
    <row r="20" spans="1:7" s="39" customFormat="1" ht="127.5" x14ac:dyDescent="0.2">
      <c r="A20" s="30">
        <v>9</v>
      </c>
      <c r="B20" s="31" t="str">
        <f>Item9!B3</f>
        <v>LIVRO: Miolo:
• dimensões: 220 mm X 300 mm (fechado);
• aproximadamente 120 páginas (60 folhas);
• 4 X 4; papel couche fosco 150 gr.;
• acabamento costurado e colado, com fita;
Capa:
• dimensões: 225 mm X 305 mm (fechada);
• 4 X 4 cores (policromia);
• Laminação fosca com verniz localizado;
• capa dura, com guarda;</v>
      </c>
      <c r="C20" s="30" t="str">
        <f>Item9!E3</f>
        <v>unidade</v>
      </c>
      <c r="D20" s="30">
        <f>Item9!F3</f>
        <v>250</v>
      </c>
      <c r="E20" s="35">
        <f>MIN(Item9!H3:H17)</f>
        <v>30.65</v>
      </c>
      <c r="F20" s="32">
        <f t="shared" si="1"/>
        <v>7662.5</v>
      </c>
      <c r="G20" s="40"/>
    </row>
    <row r="21" spans="1:7" s="39" customFormat="1" ht="17.25" x14ac:dyDescent="0.2">
      <c r="A21" s="34" t="s">
        <v>70</v>
      </c>
      <c r="B21" s="87" t="str">
        <f>INDEX(Item10!G3:G17,MATCH(E22,Item10!H3:H17,0))</f>
        <v>PRINT GRAF-GRÁFICA E EDITORA</v>
      </c>
      <c r="C21" s="88"/>
      <c r="D21" s="88"/>
      <c r="E21" s="88"/>
      <c r="F21" s="89"/>
      <c r="G21" s="40"/>
    </row>
    <row r="22" spans="1:7" s="39" customFormat="1" ht="89.25" x14ac:dyDescent="0.2">
      <c r="A22" s="30">
        <v>10</v>
      </c>
      <c r="B22" s="31" t="str">
        <f>Item10!B3</f>
        <v>CARTILHA: Capa e Miolo:
• papel couche liso l50 gr, branco;
• impressão offset 4 X 4;
• acabamento com 2 grampos;
• dimensões: l80 mm X l80 mm (fechado) e l80 mm X 360
mm (aberto);
• aproximadamente 30 páginas;</v>
      </c>
      <c r="C22" s="30" t="str">
        <f>Item10!E3</f>
        <v>unidade</v>
      </c>
      <c r="D22" s="30">
        <f>Item10!F3</f>
        <v>3000</v>
      </c>
      <c r="E22" s="35">
        <f>MIN(Item10!H3:H17)</f>
        <v>1.35</v>
      </c>
      <c r="F22" s="32">
        <f t="shared" si="1"/>
        <v>4050.0000000000005</v>
      </c>
      <c r="G22" s="40"/>
    </row>
    <row r="23" spans="1:7" s="39" customFormat="1" ht="17.25" x14ac:dyDescent="0.2">
      <c r="A23" s="34" t="s">
        <v>70</v>
      </c>
      <c r="B23" s="87" t="str">
        <f>INDEX(Item11!G3:G17,MATCH(E24,Item11!H3:H17,0))</f>
        <v>RB COMUNICAÇÃO VISUAL</v>
      </c>
      <c r="C23" s="88"/>
      <c r="D23" s="88"/>
      <c r="E23" s="88"/>
      <c r="F23" s="89"/>
      <c r="G23" s="40"/>
    </row>
    <row r="24" spans="1:7" s="39" customFormat="1" ht="165.75" x14ac:dyDescent="0.2">
      <c r="A24" s="30">
        <v>11</v>
      </c>
      <c r="B24" s="31" t="str">
        <f>Item11!B3</f>
        <v>CARTILHA: Capa:
• Impressão 4 X 0;
• papel couche liso, 150 gr.;
• envernizada;
• dimensões: A4 (aberta);
• 1 dobra
• Encadernação tipo canoa, com 2 grampos.
Miolo:
• Impressão 4 X 4;
• papel couche liso, 115 gr.;
• dimensões: A4 (aberta);
• 1 dobra
• 20 páginas</v>
      </c>
      <c r="C24" s="30" t="str">
        <f>Item11!E3</f>
        <v>unidade</v>
      </c>
      <c r="D24" s="30">
        <f>Item11!F3</f>
        <v>3000</v>
      </c>
      <c r="E24" s="35">
        <f>MIN(Item11!H3:H17)</f>
        <v>1.1000000000000001</v>
      </c>
      <c r="F24" s="32">
        <f t="shared" si="1"/>
        <v>3300.0000000000005</v>
      </c>
      <c r="G24" s="40"/>
    </row>
    <row r="25" spans="1:7" s="39" customFormat="1" ht="17.25" x14ac:dyDescent="0.2">
      <c r="A25" s="34" t="s">
        <v>70</v>
      </c>
      <c r="B25" s="87" t="str">
        <f>INDEX(Item12!G3:G17,MATCH(E26,Item12!H3:H17,0))</f>
        <v>BAHIA GRAF LTDA</v>
      </c>
      <c r="C25" s="88"/>
      <c r="D25" s="88"/>
      <c r="E25" s="88"/>
      <c r="F25" s="89"/>
      <c r="G25" s="40"/>
    </row>
    <row r="26" spans="1:7" s="39" customFormat="1" ht="127.5" x14ac:dyDescent="0.2">
      <c r="A26" s="30">
        <v>12</v>
      </c>
      <c r="B26" s="31" t="str">
        <f>Item12!B3</f>
        <v>CARTILHA: Miolo:
• dimensões: 148,5 mm X 210 mm (fechado);
• aproximadamente 20 páginas (10 folhas);
• impressão: 1 X 1;
• papel offset 90 gr., alta alvura;
• acabamento com 2 grampos;
Capa:
• dimensões: 148,5 mm X 210 mm (fechada);
• 4 X 0 cores (policromia);
• papel couche liso, 130 gr;</v>
      </c>
      <c r="C26" s="30" t="str">
        <f>Item12!E3</f>
        <v>unidade</v>
      </c>
      <c r="D26" s="30">
        <f>Item12!F3</f>
        <v>1000</v>
      </c>
      <c r="E26" s="35">
        <f>MIN(Item12!H3:H17)</f>
        <v>1.32</v>
      </c>
      <c r="F26" s="32">
        <f t="shared" si="1"/>
        <v>1320</v>
      </c>
      <c r="G26" s="40"/>
    </row>
    <row r="27" spans="1:7" s="39" customFormat="1" ht="17.25" x14ac:dyDescent="0.2">
      <c r="A27" s="34" t="s">
        <v>70</v>
      </c>
      <c r="B27" s="87" t="str">
        <f>INDEX(Item13!G3:G17,MATCH(E28,Item13!H3:H17,0))</f>
        <v>CSS EDITORA GRAFICA</v>
      </c>
      <c r="C27" s="88"/>
      <c r="D27" s="88"/>
      <c r="E27" s="88"/>
      <c r="F27" s="89"/>
      <c r="G27" s="40"/>
    </row>
    <row r="28" spans="1:7" s="39" customFormat="1" ht="127.5" x14ac:dyDescent="0.2">
      <c r="A28" s="30">
        <v>13</v>
      </c>
      <c r="B28" s="31" t="str">
        <f>Item13!B3</f>
        <v>CARTILHA: Miolo:
• dimensões: 210 mm X 297 mm (fechado);
• aproximadamente 80 páginas (40 folhas);
• impressão: 4 X 4;
• papel offset 90 gr., alta alvura;
• acabamento com 2 grampos;
Capa:
• dimensões: 210 mm X 297 mm (fechada);
• 4 X 0 cores (policromia);
• papel couche liso, 130 gr;</v>
      </c>
      <c r="C28" s="30" t="str">
        <f>Item13!E3</f>
        <v>unidade</v>
      </c>
      <c r="D28" s="30">
        <f>Item13!F3</f>
        <v>300</v>
      </c>
      <c r="E28" s="35">
        <f>MIN(Item13!H3:H17)</f>
        <v>7.07</v>
      </c>
      <c r="F28" s="32">
        <f t="shared" si="1"/>
        <v>2121</v>
      </c>
      <c r="G28" s="40"/>
    </row>
    <row r="29" spans="1:7" s="39" customFormat="1" ht="17.25" x14ac:dyDescent="0.2">
      <c r="A29" s="34" t="s">
        <v>70</v>
      </c>
      <c r="B29" s="87" t="str">
        <f>INDEX(Item14!G3:G17,MATCH(E30,Item14!H3:H17,0))</f>
        <v>CSS EDITORA GRAFICA</v>
      </c>
      <c r="C29" s="88"/>
      <c r="D29" s="88"/>
      <c r="E29" s="88"/>
      <c r="F29" s="89"/>
      <c r="G29" s="40"/>
    </row>
    <row r="30" spans="1:7" s="39" customFormat="1" ht="127.5" x14ac:dyDescent="0.2">
      <c r="A30" s="30">
        <v>14</v>
      </c>
      <c r="B30" s="31" t="str">
        <f>Item14!B3</f>
        <v>CARTILHA: Miolo:
• dimensões: 148,5 mm X 210 mm (fechado);
• aproximadamente 100 páginas (50 folhas);
• impressão: 4 X 4;
• papel offset 90 gr., alta alvura;
• acabamento com 2 grampos;
Capa:
• dimensões: 148,5 mm X 210 mm (fechada);
• 4 X 0 cores (policromia);
• papel couche liso, 130 gr;</v>
      </c>
      <c r="C30" s="30" t="str">
        <f>Item14!E3</f>
        <v>unidade</v>
      </c>
      <c r="D30" s="30">
        <f>Item14!F3</f>
        <v>200</v>
      </c>
      <c r="E30" s="35">
        <f>MIN(Item14!H3:H17)</f>
        <v>10.15</v>
      </c>
      <c r="F30" s="32">
        <f t="shared" si="1"/>
        <v>2030</v>
      </c>
      <c r="G30" s="40"/>
    </row>
    <row r="31" spans="1:7" s="39" customFormat="1" ht="17.25" x14ac:dyDescent="0.2">
      <c r="A31" s="34" t="s">
        <v>70</v>
      </c>
      <c r="B31" s="87" t="str">
        <f>INDEX(Item15!G3:G17,MATCH(E32,Item15!H3:H17,0))</f>
        <v>BAHIA GRAF LTDA</v>
      </c>
      <c r="C31" s="88"/>
      <c r="D31" s="88"/>
      <c r="E31" s="88"/>
      <c r="F31" s="89"/>
      <c r="G31" s="40"/>
    </row>
    <row r="32" spans="1:7" s="39" customFormat="1" ht="127.5" x14ac:dyDescent="0.2">
      <c r="A32" s="30">
        <v>15</v>
      </c>
      <c r="B32" s="31" t="str">
        <f>Item15!B3</f>
        <v>CARTILHA: Miolo:
• dimensões: 190 mm X 260 mm (fechado);
• aproximadamente 50 páginas (25 folhas);
• impressão: 1 X 1;
• papel offset 90 gr., alta alvura;
• acabamento com 2 grampos;
Capa:
• dimensões: 190 mm X 260 mm (fechada);
• 4 X 0 cores (policromia);
• papel 130 gr., papel couche liso;</v>
      </c>
      <c r="C32" s="30" t="str">
        <f>Item15!E3</f>
        <v>unidade</v>
      </c>
      <c r="D32" s="30">
        <f>Item15!F3</f>
        <v>200</v>
      </c>
      <c r="E32" s="35">
        <f>MIN(Item15!H3:H17)</f>
        <v>8.02</v>
      </c>
      <c r="F32" s="32">
        <f t="shared" si="1"/>
        <v>1604</v>
      </c>
      <c r="G32" s="40"/>
    </row>
    <row r="33" spans="1:7" s="39" customFormat="1" ht="17.25" x14ac:dyDescent="0.2">
      <c r="A33" s="34" t="s">
        <v>70</v>
      </c>
      <c r="B33" s="87" t="str">
        <f>INDEX(Item16!G3:G17,MATCH(E34,Item16!H3:H17,0))</f>
        <v>CSS EDITORA GRAFICA</v>
      </c>
      <c r="C33" s="88"/>
      <c r="D33" s="88"/>
      <c r="E33" s="88"/>
      <c r="F33" s="89"/>
      <c r="G33" s="40"/>
    </row>
    <row r="34" spans="1:7" s="39" customFormat="1" ht="127.5" x14ac:dyDescent="0.2">
      <c r="A34" s="30">
        <v>16</v>
      </c>
      <c r="B34" s="31" t="str">
        <f>Item16!B3</f>
        <v>CARTILHA: Miolo:
• dimensões:170 mm X 240 mm (fechado);
• aproximadamente 70 páginas (35 folhas);
• impressão: 1 X 1;
• papel offset 90 gr., alta alvura;
• acabamento com 2 grampos;
Capa:
• dimensões: 170 mm X 240 mm (fechada);
• 4 X 0 cores (policromia);
• papel 130 gr., papel couche liso;</v>
      </c>
      <c r="C34" s="30" t="str">
        <f>Item16!E3</f>
        <v>unidade</v>
      </c>
      <c r="D34" s="30">
        <f>Item16!F3</f>
        <v>100</v>
      </c>
      <c r="E34" s="35">
        <f>MIN(Item16!H3:H17)</f>
        <v>10.039999999999999</v>
      </c>
      <c r="F34" s="32">
        <f t="shared" si="1"/>
        <v>1003.9999999999999</v>
      </c>
      <c r="G34" s="40"/>
    </row>
    <row r="35" spans="1:7" s="39" customFormat="1" ht="17.25" x14ac:dyDescent="0.2">
      <c r="A35" s="34" t="s">
        <v>70</v>
      </c>
      <c r="B35" s="87" t="str">
        <f>INDEX(Item17!G3:G17,MATCH(E36,Item17!H3:H17,0))</f>
        <v>G.M DE BARROS</v>
      </c>
      <c r="C35" s="88"/>
      <c r="D35" s="88"/>
      <c r="E35" s="88"/>
      <c r="F35" s="89"/>
      <c r="G35" s="40"/>
    </row>
    <row r="36" spans="1:7" s="39" customFormat="1" ht="25.5" x14ac:dyDescent="0.2">
      <c r="A36" s="30">
        <v>17</v>
      </c>
      <c r="B36" s="31" t="str">
        <f>Item17!B3</f>
        <v>CARTÃO: • dimensões: 55 mm X 95 mm.
• lâmina em 1 X 0 cores em Opaline 180 g..</v>
      </c>
      <c r="C36" s="30" t="str">
        <f>Item17!E3</f>
        <v>unidade</v>
      </c>
      <c r="D36" s="30">
        <f>Item17!F3</f>
        <v>8000</v>
      </c>
      <c r="E36" s="35">
        <f>MIN(Item17!H3:H17)</f>
        <v>0.11</v>
      </c>
      <c r="F36" s="32">
        <f t="shared" si="1"/>
        <v>880</v>
      </c>
      <c r="G36" s="40"/>
    </row>
    <row r="37" spans="1:7" s="39" customFormat="1" ht="17.25" x14ac:dyDescent="0.2">
      <c r="A37" s="34" t="s">
        <v>70</v>
      </c>
      <c r="B37" s="87" t="str">
        <f>INDEX(Item18!G3:G17,MATCH(E38,Item18!H3:H17,0))</f>
        <v>BIGRAF</v>
      </c>
      <c r="C37" s="88"/>
      <c r="D37" s="88"/>
      <c r="E37" s="88"/>
      <c r="F37" s="89"/>
      <c r="G37" s="40"/>
    </row>
    <row r="38" spans="1:7" s="39" customFormat="1" ht="38.25" x14ac:dyDescent="0.2">
      <c r="A38" s="30">
        <v>18</v>
      </c>
      <c r="B38" s="31" t="str">
        <f>Item18!B3</f>
        <v>CARTÃO: • dimensões: 55 mm X 95 mm.
• lâmina em 4 X 0 cores em Opaline 180 g.
Unidade</v>
      </c>
      <c r="C38" s="30" t="str">
        <f>Item18!E3</f>
        <v>unidade</v>
      </c>
      <c r="D38" s="30">
        <f>Item18!F3</f>
        <v>3000</v>
      </c>
      <c r="E38" s="35">
        <f>MIN(Item18!H3:H17)</f>
        <v>0.22</v>
      </c>
      <c r="F38" s="32">
        <f t="shared" si="1"/>
        <v>660</v>
      </c>
      <c r="G38" s="40"/>
    </row>
    <row r="39" spans="1:7" s="39" customFormat="1" ht="17.25" x14ac:dyDescent="0.2">
      <c r="A39" s="34" t="s">
        <v>70</v>
      </c>
      <c r="B39" s="87" t="str">
        <f>INDEX(Item19!G3:G17,MATCH(E40,Item19!H3:H17,0))</f>
        <v>G.M DE BARROS</v>
      </c>
      <c r="C39" s="88"/>
      <c r="D39" s="88"/>
      <c r="E39" s="88"/>
      <c r="F39" s="89"/>
      <c r="G39" s="40"/>
    </row>
    <row r="40" spans="1:7" s="39" customFormat="1" ht="25.5" x14ac:dyDescent="0.2">
      <c r="A40" s="30">
        <v>19</v>
      </c>
      <c r="B40" s="31" t="str">
        <f>Item19!B3</f>
        <v>CARTÃO: • dimensões: 102 mm X 152 mm;
• lâminas em 4 X 0 cores em couche fosco 240 g.;</v>
      </c>
      <c r="C40" s="30" t="str">
        <f>Item19!E3</f>
        <v>unidade</v>
      </c>
      <c r="D40" s="30">
        <f>Item19!F3</f>
        <v>1000</v>
      </c>
      <c r="E40" s="35">
        <f>MIN(Item19!H3:H17)</f>
        <v>0.46</v>
      </c>
      <c r="F40" s="32">
        <f t="shared" si="1"/>
        <v>460</v>
      </c>
      <c r="G40" s="40"/>
    </row>
    <row r="41" spans="1:7" s="39" customFormat="1" ht="17.25" x14ac:dyDescent="0.2">
      <c r="A41" s="34" t="s">
        <v>70</v>
      </c>
      <c r="B41" s="87" t="str">
        <f>INDEX(Item20!G3:G17,MATCH(E42,Item20!H3:H17,0))</f>
        <v>G.M DE BARROS</v>
      </c>
      <c r="C41" s="88"/>
      <c r="D41" s="88"/>
      <c r="E41" s="88"/>
      <c r="F41" s="89"/>
      <c r="G41" s="40"/>
    </row>
    <row r="42" spans="1:7" s="39" customFormat="1" ht="25.5" x14ac:dyDescent="0.2">
      <c r="A42" s="30">
        <v>20</v>
      </c>
      <c r="B42" s="31" t="str">
        <f>Item19!B3</f>
        <v>CARTÃO: • dimensões: 102 mm X 152 mm;
• lâminas em 4 X 0 cores em couche fosco 240 g.;</v>
      </c>
      <c r="C42" s="30" t="str">
        <f>Item20!E3</f>
        <v>unidade</v>
      </c>
      <c r="D42" s="30">
        <f>Item20!F3</f>
        <v>4000</v>
      </c>
      <c r="E42" s="35">
        <f>MIN(Item20!H3:H17)</f>
        <v>0.61</v>
      </c>
      <c r="F42" s="32">
        <f t="shared" si="1"/>
        <v>2440</v>
      </c>
      <c r="G42" s="40"/>
    </row>
    <row r="43" spans="1:7" s="39" customFormat="1" ht="17.25" x14ac:dyDescent="0.2">
      <c r="A43" s="34" t="s">
        <v>70</v>
      </c>
      <c r="B43" s="87" t="str">
        <f>INDEX(Item21!G3:G17,MATCH(E44,Item21!H3:H17,0))</f>
        <v>G.M DE BARROS</v>
      </c>
      <c r="C43" s="88"/>
      <c r="D43" s="88"/>
      <c r="E43" s="88"/>
      <c r="F43" s="89"/>
      <c r="G43" s="40"/>
    </row>
    <row r="44" spans="1:7" s="39" customFormat="1" ht="38.25" x14ac:dyDescent="0.2">
      <c r="A44" s="30">
        <v>21</v>
      </c>
      <c r="B44" s="31" t="str">
        <f>Item21!B3</f>
        <v>PASTA: • dimensões 325 mm X 474 mm (aberto);
• lâminas em 1 X 0 cores em OffSet 280 g;
• 1 dobra</v>
      </c>
      <c r="C44" s="30" t="str">
        <f>Item21!E3</f>
        <v>unidade</v>
      </c>
      <c r="D44" s="30">
        <f>Item21!F3</f>
        <v>10000</v>
      </c>
      <c r="E44" s="35">
        <f>MIN(Item21!H3:H17)</f>
        <v>0.44</v>
      </c>
      <c r="F44" s="32">
        <f t="shared" si="1"/>
        <v>4400</v>
      </c>
      <c r="G44" s="40"/>
    </row>
    <row r="45" spans="1:7" s="39" customFormat="1" ht="17.25" x14ac:dyDescent="0.2">
      <c r="A45" s="34" t="s">
        <v>70</v>
      </c>
      <c r="B45" s="87" t="str">
        <f>INDEX(Item22!G3:G17,MATCH(E46,Item22!H3:H17,0))</f>
        <v>RB COMUNICAÇÃO VISUAL</v>
      </c>
      <c r="C45" s="88"/>
      <c r="D45" s="88"/>
      <c r="E45" s="88"/>
      <c r="F45" s="89"/>
      <c r="G45" s="40"/>
    </row>
    <row r="46" spans="1:7" s="39" customFormat="1" ht="25.5" x14ac:dyDescent="0.2">
      <c r="A46" s="30">
        <v>22</v>
      </c>
      <c r="B46" s="31" t="str">
        <f>Item22!B3</f>
        <v>CARTAZ: • dimensões: 297 mm X 420 mm;
• lâminas em 4 X 0 cores em couche liso 150 g;</v>
      </c>
      <c r="C46" s="30" t="str">
        <f>Item22!E3</f>
        <v>unidade</v>
      </c>
      <c r="D46" s="30">
        <f>Item22!F3</f>
        <v>4000</v>
      </c>
      <c r="E46" s="35">
        <f>MIN(Item22!H3:H17)</f>
        <v>0.41</v>
      </c>
      <c r="F46" s="32">
        <f t="shared" si="1"/>
        <v>1640</v>
      </c>
      <c r="G46" s="40"/>
    </row>
    <row r="47" spans="1:7" s="39" customFormat="1" ht="17.25" x14ac:dyDescent="0.2">
      <c r="A47" s="34" t="s">
        <v>70</v>
      </c>
      <c r="B47" s="87" t="str">
        <f>INDEX(Item23!G3:G17,MATCH(E48,Item23!H3:H17,0))</f>
        <v>G.M DE BARROS</v>
      </c>
      <c r="C47" s="88"/>
      <c r="D47" s="88"/>
      <c r="E47" s="88"/>
      <c r="F47" s="89"/>
      <c r="G47" s="40"/>
    </row>
    <row r="48" spans="1:7" s="39" customFormat="1" ht="25.5" x14ac:dyDescent="0.2">
      <c r="A48" s="30">
        <v>23</v>
      </c>
      <c r="B48" s="31" t="str">
        <f>Item23!B3</f>
        <v>CARTAZ: • dimensões: 420 mm X 600 mm;
• lâminas em 4 X 0 cores em couche liso 150 g;</v>
      </c>
      <c r="C48" s="30" t="str">
        <f>Item23!E3</f>
        <v>unidade</v>
      </c>
      <c r="D48" s="30">
        <f>Item23!F3</f>
        <v>1000</v>
      </c>
      <c r="E48" s="35">
        <f>MIN(Item23!H3:H17)</f>
        <v>0.67</v>
      </c>
      <c r="F48" s="32">
        <f t="shared" si="1"/>
        <v>670</v>
      </c>
      <c r="G48" s="40"/>
    </row>
    <row r="49" spans="1:7" s="39" customFormat="1" ht="17.25" x14ac:dyDescent="0.2">
      <c r="A49" s="34" t="s">
        <v>70</v>
      </c>
      <c r="B49" s="87" t="str">
        <f>INDEX(Item24!G3:G17,MATCH(E50,Item24!H3:H17,0))</f>
        <v>RB COMUNICAÇÃO VISUAL</v>
      </c>
      <c r="C49" s="88"/>
      <c r="D49" s="88"/>
      <c r="E49" s="88"/>
      <c r="F49" s="89"/>
      <c r="G49" s="40"/>
    </row>
    <row r="50" spans="1:7" s="39" customFormat="1" ht="25.5" x14ac:dyDescent="0.2">
      <c r="A50" s="30">
        <v>24</v>
      </c>
      <c r="B50" s="31" t="str">
        <f>Item24!B3</f>
        <v>CARTAZ: • dimensões: 285 mm X 410 mm;
• lâminas em 4 X 0 cores em couche liso 150 g;</v>
      </c>
      <c r="C50" s="30" t="str">
        <f>Item24!E3</f>
        <v>unidade</v>
      </c>
      <c r="D50" s="30">
        <f>Item24!F3</f>
        <v>1000</v>
      </c>
      <c r="E50" s="35">
        <f>MIN(Item24!H3:H17)</f>
        <v>0.56000000000000005</v>
      </c>
      <c r="F50" s="32">
        <f t="shared" si="1"/>
        <v>560</v>
      </c>
      <c r="G50" s="40"/>
    </row>
    <row r="51" spans="1:7" s="39" customFormat="1" ht="17.25" x14ac:dyDescent="0.2">
      <c r="A51" s="34" t="s">
        <v>70</v>
      </c>
      <c r="B51" s="87" t="str">
        <f>INDEX(Item25!G3:G17,MATCH(E52,Item25!H3:H17,0))</f>
        <v>IMPRESSÃOBIGRAF</v>
      </c>
      <c r="C51" s="88"/>
      <c r="D51" s="88"/>
      <c r="E51" s="88"/>
      <c r="F51" s="89"/>
      <c r="G51" s="40"/>
    </row>
    <row r="52" spans="1:7" s="39" customFormat="1" ht="25.5" x14ac:dyDescent="0.2">
      <c r="A52" s="30">
        <v>25</v>
      </c>
      <c r="B52" s="31" t="str">
        <f>Item25!B3</f>
        <v>CARTAZ: • dimensões: 400 mm X 580 mm;
• lâminas em 4 X 0 cores em couche liso 150 g.</v>
      </c>
      <c r="C52" s="30" t="str">
        <f>Item25!E3</f>
        <v>unidade</v>
      </c>
      <c r="D52" s="30">
        <f>Item25!F3</f>
        <v>1000</v>
      </c>
      <c r="E52" s="35">
        <f>MIN(Item25!H3:H17)</f>
        <v>0.72</v>
      </c>
      <c r="F52" s="32">
        <f t="shared" si="1"/>
        <v>720</v>
      </c>
      <c r="G52" s="40"/>
    </row>
    <row r="53" spans="1:7" s="39" customFormat="1" ht="17.25" x14ac:dyDescent="0.2">
      <c r="A53" s="34" t="s">
        <v>70</v>
      </c>
      <c r="B53" s="87" t="str">
        <f>INDEX(Item26!G3:G17,MATCH(E54,Item26!H3:H17,0))</f>
        <v>IMPRESSÃOBIGRAF</v>
      </c>
      <c r="C53" s="88"/>
      <c r="D53" s="88"/>
      <c r="E53" s="88"/>
      <c r="F53" s="89"/>
      <c r="G53" s="40"/>
    </row>
    <row r="54" spans="1:7" s="39" customFormat="1" ht="25.5" x14ac:dyDescent="0.2">
      <c r="A54" s="30">
        <v>26</v>
      </c>
      <c r="B54" s="31" t="str">
        <f>Item26!B3</f>
        <v>CARTAZ: • dimensões: 210 mm X 297 mm;
• lâminas em 4 X 0 cores em couche liso 150 g.</v>
      </c>
      <c r="C54" s="30" t="str">
        <f>Item26!E3</f>
        <v>unidade</v>
      </c>
      <c r="D54" s="30">
        <f>Item26!F3</f>
        <v>1000</v>
      </c>
      <c r="E54" s="35">
        <f>MIN(Item26!H3:H17)</f>
        <v>0.67</v>
      </c>
      <c r="F54" s="32">
        <f t="shared" si="1"/>
        <v>670</v>
      </c>
      <c r="G54" s="40"/>
    </row>
    <row r="55" spans="1:7" s="39" customFormat="1" ht="17.25" x14ac:dyDescent="0.2">
      <c r="A55" s="34" t="s">
        <v>70</v>
      </c>
      <c r="B55" s="87" t="str">
        <f>INDEX(Item27!G3:G17,MATCH(E56,Item27!H3:H17,0))</f>
        <v>RB COMUNICAÇÃO VISUAL</v>
      </c>
      <c r="C55" s="88"/>
      <c r="D55" s="88"/>
      <c r="E55" s="88"/>
      <c r="F55" s="89"/>
      <c r="G55" s="40"/>
    </row>
    <row r="56" spans="1:7" s="39" customFormat="1" ht="63.75" x14ac:dyDescent="0.2">
      <c r="A56" s="30">
        <v>27</v>
      </c>
      <c r="B56" s="31" t="str">
        <f>Item27!B3</f>
        <v>CONVITE: • dimensões: 287 mm X 410 mm;
• 2 dobras;
• lâminas em 4 X 4 cores em couche fosco 240 g, com
laminação fosca;
• com verniz localizado;</v>
      </c>
      <c r="C56" s="30" t="str">
        <f>Item27!E3</f>
        <v>unidade</v>
      </c>
      <c r="D56" s="30">
        <f>Item27!F3</f>
        <v>5000</v>
      </c>
      <c r="E56" s="35">
        <f>MIN(Item27!H3:H17)</f>
        <v>0.61</v>
      </c>
      <c r="F56" s="32">
        <f t="shared" si="1"/>
        <v>3050</v>
      </c>
      <c r="G56" s="40"/>
    </row>
    <row r="57" spans="1:7" s="39" customFormat="1" ht="17.25" x14ac:dyDescent="0.2">
      <c r="A57" s="34" t="s">
        <v>70</v>
      </c>
      <c r="B57" s="87" t="str">
        <f>INDEX(Item28!G3:G17,MATCH(E58,Item28!H3:H17,0))</f>
        <v>G.M DE BARROS</v>
      </c>
      <c r="C57" s="88"/>
      <c r="D57" s="88"/>
      <c r="E57" s="88"/>
      <c r="F57" s="89"/>
      <c r="G57" s="40"/>
    </row>
    <row r="58" spans="1:7" s="39" customFormat="1" ht="25.5" x14ac:dyDescent="0.2">
      <c r="A58" s="30">
        <v>28</v>
      </c>
      <c r="B58" s="31" t="str">
        <f>Item28!B3</f>
        <v>CONVITE: • dimensões: 150 mm X 200 mm;
• lâminas em 4 X 0 cores em couche liso 240 g.</v>
      </c>
      <c r="C58" s="30" t="str">
        <f>Item28!E3</f>
        <v>unidade</v>
      </c>
      <c r="D58" s="30">
        <f>Item28!F3</f>
        <v>3000</v>
      </c>
      <c r="E58" s="35">
        <f>MIN(Item28!H3:H17)</f>
        <v>0.27</v>
      </c>
      <c r="F58" s="32">
        <f t="shared" si="1"/>
        <v>810</v>
      </c>
      <c r="G58" s="40"/>
    </row>
    <row r="59" spans="1:7" s="39" customFormat="1" ht="17.25" x14ac:dyDescent="0.2">
      <c r="A59" s="34" t="s">
        <v>70</v>
      </c>
      <c r="B59" s="87" t="str">
        <f>INDEX(Item29!G3:G17,MATCH(E60,Item29!H3:H17,0))</f>
        <v>G.M DE BARROS</v>
      </c>
      <c r="C59" s="88"/>
      <c r="D59" s="88"/>
      <c r="E59" s="88"/>
      <c r="F59" s="89"/>
      <c r="G59" s="40"/>
    </row>
    <row r="60" spans="1:7" s="39" customFormat="1" ht="38.25" x14ac:dyDescent="0.2">
      <c r="A60" s="30">
        <v>29</v>
      </c>
      <c r="B60" s="31" t="str">
        <f>Item29!B3</f>
        <v>ENVELOPE: • dimensões: 168 mm X 225 mm;
• lâminas em 1 X 0 cores, branco, com brasão em alto relevo
290 g;</v>
      </c>
      <c r="C60" s="30" t="str">
        <f>Item29!E3</f>
        <v>unidade</v>
      </c>
      <c r="D60" s="30">
        <f>Item29!F3</f>
        <v>3000</v>
      </c>
      <c r="E60" s="35">
        <f>MIN(Item29!H3:H17)</f>
        <v>0.67</v>
      </c>
      <c r="F60" s="32">
        <f t="shared" si="1"/>
        <v>2010.0000000000002</v>
      </c>
      <c r="G60" s="40"/>
    </row>
    <row r="61" spans="1:7" s="39" customFormat="1" ht="17.25" x14ac:dyDescent="0.2">
      <c r="A61" s="34" t="s">
        <v>70</v>
      </c>
      <c r="B61" s="87" t="str">
        <f>INDEX(Item30!G3:G17,MATCH(E62,Item30!H3:H17,0))</f>
        <v>RB COMUNICAÇÃO VISUAL</v>
      </c>
      <c r="C61" s="88"/>
      <c r="D61" s="88"/>
      <c r="E61" s="88"/>
      <c r="F61" s="89"/>
      <c r="G61" s="40"/>
    </row>
    <row r="62" spans="1:7" s="39" customFormat="1" ht="25.5" x14ac:dyDescent="0.2">
      <c r="A62" s="30">
        <v>30</v>
      </c>
      <c r="B62" s="31" t="str">
        <f>Item30!B3</f>
        <v>ENVELOPE: • dimensões: 105 mm X 158 mm;
• lâminas em 1 X 0 cores, branco, 290 g;</v>
      </c>
      <c r="C62" s="30" t="str">
        <f>Item30!E3</f>
        <v>unidade</v>
      </c>
      <c r="D62" s="30">
        <f>Item30!F3</f>
        <v>1500</v>
      </c>
      <c r="E62" s="35">
        <f>MIN(Item30!H3:H17)</f>
        <v>0.37</v>
      </c>
      <c r="F62" s="32">
        <f t="shared" si="1"/>
        <v>555</v>
      </c>
      <c r="G62" s="40"/>
    </row>
    <row r="63" spans="1:7" s="39" customFormat="1" ht="17.25" x14ac:dyDescent="0.2">
      <c r="A63" s="34" t="s">
        <v>70</v>
      </c>
      <c r="B63" s="87" t="str">
        <f>INDEX(Item31!G3:G17,MATCH(E64,Item31!H3:H17,0))</f>
        <v>IMPRESSÃOBIGRAF</v>
      </c>
      <c r="C63" s="88"/>
      <c r="D63" s="88"/>
      <c r="E63" s="88"/>
      <c r="F63" s="89"/>
      <c r="G63" s="40"/>
    </row>
    <row r="64" spans="1:7" s="39" customFormat="1" ht="38.25" x14ac:dyDescent="0.2">
      <c r="A64" s="30">
        <v>31</v>
      </c>
      <c r="B64" s="31" t="str">
        <f>Item31!B3</f>
        <v>FOLDER: dimensões: 297 mm X 210 mm;
• 2 dobras;
• lâminas em 4 X 4 cores em offset 240 g.;</v>
      </c>
      <c r="C64" s="30" t="str">
        <f>Item31!E3</f>
        <v>unidade</v>
      </c>
      <c r="D64" s="30">
        <f>Item31!F3</f>
        <v>700</v>
      </c>
      <c r="E64" s="35">
        <f>MIN(Item31!H3:H17)</f>
        <v>0.51</v>
      </c>
      <c r="F64" s="32">
        <f t="shared" si="1"/>
        <v>357</v>
      </c>
      <c r="G64" s="40"/>
    </row>
    <row r="65" spans="1:7" s="39" customFormat="1" ht="17.25" x14ac:dyDescent="0.2">
      <c r="A65" s="34" t="s">
        <v>70</v>
      </c>
      <c r="B65" s="87" t="str">
        <f>INDEX(Item32!G3:G17,MATCH(E66,Item32!H3:H17,0))</f>
        <v>GRAFICA E EDITORA MA</v>
      </c>
      <c r="C65" s="88"/>
      <c r="D65" s="88"/>
      <c r="E65" s="88"/>
      <c r="F65" s="89"/>
      <c r="G65" s="40"/>
    </row>
    <row r="66" spans="1:7" s="39" customFormat="1" ht="38.25" x14ac:dyDescent="0.2">
      <c r="A66" s="30">
        <v>32</v>
      </c>
      <c r="B66" s="31" t="str">
        <f>Item32!B3</f>
        <v>FOLDER: • dimensões: 297 mm X 210 mm;
• 2 dobras;
• lâminas em 4 X 4 cores em couche 180 g.;</v>
      </c>
      <c r="C66" s="30" t="str">
        <f>Item32!E3</f>
        <v>unidade</v>
      </c>
      <c r="D66" s="30">
        <f>Item32!F3</f>
        <v>3000</v>
      </c>
      <c r="E66" s="35">
        <f>MIN(Item32!H3:H17)</f>
        <v>0.43</v>
      </c>
      <c r="F66" s="32">
        <f t="shared" si="1"/>
        <v>1290</v>
      </c>
      <c r="G66" s="40"/>
    </row>
    <row r="67" spans="1:7" s="39" customFormat="1" ht="17.25" x14ac:dyDescent="0.2">
      <c r="A67" s="34" t="s">
        <v>70</v>
      </c>
      <c r="B67" s="87" t="str">
        <f>INDEX(Item33!G3:G17,MATCH(E68,Item33!H3:H17,0))</f>
        <v>G.M DE BARROS</v>
      </c>
      <c r="C67" s="88"/>
      <c r="D67" s="88"/>
      <c r="E67" s="88"/>
      <c r="F67" s="89"/>
      <c r="G67" s="40"/>
    </row>
    <row r="68" spans="1:7" s="39" customFormat="1" ht="38.25" x14ac:dyDescent="0.2">
      <c r="A68" s="30">
        <v>33</v>
      </c>
      <c r="B68" s="31" t="str">
        <f>Item33!B3</f>
        <v>FOLDER: • dimensões: 297 mm X 210 mm;
• 2 dobras;
• lâminas em 4 X 4 cores em reciclato 150 g.;</v>
      </c>
      <c r="C68" s="30" t="str">
        <f>Item33!E3</f>
        <v>unidade</v>
      </c>
      <c r="D68" s="30">
        <f>Item33!F3</f>
        <v>800</v>
      </c>
      <c r="E68" s="35">
        <f>MIN(Item33!H3:H17)</f>
        <v>0.61</v>
      </c>
      <c r="F68" s="32">
        <f t="shared" si="1"/>
        <v>488</v>
      </c>
      <c r="G68" s="40"/>
    </row>
    <row r="69" spans="1:7" s="39" customFormat="1" ht="17.25" x14ac:dyDescent="0.2">
      <c r="A69" s="34" t="s">
        <v>70</v>
      </c>
      <c r="B69" s="87" t="str">
        <f>INDEX(Item34!G3:G17,MATCH(E70,Item34!H3:H17,0))</f>
        <v>RB COMUNICAÇÃO VISUAL</v>
      </c>
      <c r="C69" s="88"/>
      <c r="D69" s="88"/>
      <c r="E69" s="88"/>
      <c r="F69" s="89"/>
      <c r="G69" s="40"/>
    </row>
    <row r="70" spans="1:7" s="39" customFormat="1" ht="38.25" x14ac:dyDescent="0.2">
      <c r="A70" s="30">
        <v>34</v>
      </c>
      <c r="B70" s="31" t="str">
        <f>Item34!B3</f>
        <v>DIVERSOS: Marcador de Livro
• dimensões: 50 mm X 190 mm;
• lâminas em 4 X 4 cores em offset 240 g.com plastificação;</v>
      </c>
      <c r="C70" s="30" t="str">
        <f>Item34!E3</f>
        <v>unidade</v>
      </c>
      <c r="D70" s="30">
        <f>Item34!F3</f>
        <v>3000</v>
      </c>
      <c r="E70" s="35">
        <f>MIN(Item34!H3:H17)</f>
        <v>0.25</v>
      </c>
      <c r="F70" s="32">
        <f t="shared" si="1"/>
        <v>750</v>
      </c>
      <c r="G70" s="40"/>
    </row>
    <row r="71" spans="1:7" s="39" customFormat="1" ht="17.25" x14ac:dyDescent="0.2">
      <c r="A71" s="34" t="s">
        <v>70</v>
      </c>
      <c r="B71" s="87" t="str">
        <f>INDEX(Item35!G3:G17,MATCH(E72,Item35!H3:H17,0))</f>
        <v>G.M DE BARROS</v>
      </c>
      <c r="C71" s="88"/>
      <c r="D71" s="88"/>
      <c r="E71" s="88"/>
      <c r="F71" s="89"/>
      <c r="G71" s="40"/>
    </row>
    <row r="72" spans="1:7" s="39" customFormat="1" ht="38.25" x14ac:dyDescent="0.2">
      <c r="A72" s="30">
        <v>35</v>
      </c>
      <c r="B72" s="31" t="str">
        <f>Item35!B3</f>
        <v>Diploma
• dimensões: 350 mm X 245 mm;
• lâminas em 4 X 0 cores em Opaline 180 g.;</v>
      </c>
      <c r="C72" s="30" t="str">
        <f>Item35!E3</f>
        <v>unidade</v>
      </c>
      <c r="D72" s="30">
        <f>Item35!F3</f>
        <v>10000</v>
      </c>
      <c r="E72" s="35">
        <f>MIN(Item35!H3:H17)</f>
        <v>0.61</v>
      </c>
      <c r="F72" s="32">
        <f t="shared" si="1"/>
        <v>6100</v>
      </c>
      <c r="G72" s="40"/>
    </row>
    <row r="73" spans="1:7" s="39" customFormat="1" ht="17.25" x14ac:dyDescent="0.2">
      <c r="A73" s="34" t="s">
        <v>70</v>
      </c>
      <c r="B73" s="87" t="str">
        <f>INDEX(Item36!G3:G17,MATCH(E74,Item36!H3:H17,0))</f>
        <v>AZUL EDITORA E INDUSTRIA GRÁFICA</v>
      </c>
      <c r="C73" s="88"/>
      <c r="D73" s="88"/>
      <c r="E73" s="88"/>
      <c r="F73" s="89"/>
      <c r="G73" s="40"/>
    </row>
    <row r="74" spans="1:7" s="39" customFormat="1" ht="114.75" x14ac:dyDescent="0.2">
      <c r="A74" s="30">
        <v>36</v>
      </c>
      <c r="B74" s="31" t="str">
        <f>Item36!B3</f>
        <v>Bloco
Miolo:
• dimensões: 220 mm X 280 mm;
• aproximadamente 50 páginas (25 folhas);
• páginas em 1 X 0 cores em offset 75;
Capa:
• dimensões: 220 mm X 280 mm (fechado);
• 4 X 0 cores;
• cartão supremo 250 g.;</v>
      </c>
      <c r="C74" s="30" t="str">
        <f>Item36!E3</f>
        <v>unidade</v>
      </c>
      <c r="D74" s="30">
        <f>Item36!F3</f>
        <v>2000</v>
      </c>
      <c r="E74" s="35">
        <f>MIN(Item36!H3:H17)</f>
        <v>0.77</v>
      </c>
      <c r="F74" s="32">
        <f t="shared" si="1"/>
        <v>1540</v>
      </c>
      <c r="G74" s="40"/>
    </row>
    <row r="75" spans="1:7" s="39" customFormat="1" ht="17.25" x14ac:dyDescent="0.2">
      <c r="A75" s="34" t="s">
        <v>70</v>
      </c>
      <c r="B75" s="87" t="str">
        <f>INDEX(Item37!G3:G17,MATCH(E76,Item37!H3:H17,0))</f>
        <v>AZUL EDITORA E INDUSTRIA GRÁFICA</v>
      </c>
      <c r="C75" s="88"/>
      <c r="D75" s="88"/>
      <c r="E75" s="88"/>
      <c r="F75" s="89"/>
      <c r="G75" s="40"/>
    </row>
    <row r="76" spans="1:7" s="39" customFormat="1" ht="114.75" x14ac:dyDescent="0.2">
      <c r="A76" s="30">
        <v>37</v>
      </c>
      <c r="B76" s="31" t="str">
        <f>Item37!B3</f>
        <v>Bloco
Miolo:
• dimensões: 160 mm X 220 mm;
• aproximadamente 50 páginas (25 folhas);
• páginas em 1 X 0 cores em papel reciclato 90;
Capa:
• dimensões: 160 mm X 220 mm (fechado);
• 4 X 0 cores;
• papel reciclato 150g</v>
      </c>
      <c r="C76" s="30" t="str">
        <f>Item37!E3</f>
        <v>unidade</v>
      </c>
      <c r="D76" s="30">
        <f>Item37!F3</f>
        <v>1500</v>
      </c>
      <c r="E76" s="35">
        <f>MIN(Item37!H3:H17)</f>
        <v>0.51</v>
      </c>
      <c r="F76" s="32">
        <f t="shared" si="1"/>
        <v>765</v>
      </c>
      <c r="G76" s="40"/>
    </row>
    <row r="77" spans="1:7" s="39" customFormat="1" ht="17.25" x14ac:dyDescent="0.2">
      <c r="A77" s="34" t="s">
        <v>70</v>
      </c>
      <c r="B77" s="87" t="str">
        <f>INDEX(Item38!G3:G17,MATCH(E78,Item38!H3:H17,0))</f>
        <v>IMPRESSAOBIGRAF</v>
      </c>
      <c r="C77" s="88"/>
      <c r="D77" s="88"/>
      <c r="E77" s="88"/>
      <c r="F77" s="89"/>
      <c r="G77" s="40"/>
    </row>
    <row r="78" spans="1:7" s="39" customFormat="1" ht="229.5" x14ac:dyDescent="0.2">
      <c r="A78" s="30">
        <v>38</v>
      </c>
      <c r="B78" s="31" t="str">
        <f>Item38!B3</f>
        <v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em anexo (NÃO SERÁ ACEITA INSCRIÇÃO EM SILK SCREEN).
OBS: 1: serão confeccionados 06 clichês com as assinaturas dos magistrados.
OBS.: 2: o clichê referente ao Brasão da República será fornecido pelo TRE-BA.
OBS. 3: serão confeccionadas 06 coletâneas, com dois exemplares para cada uma. Desta forma, serão 12 exemplares.
OBS. 4: O TRE-BA não se obriga a executar todo o quantitativo de coletâneas/exemplares indicados, sendo este uma estimativa da necessidade do Órgão para o exercício.</v>
      </c>
      <c r="C78" s="30" t="str">
        <f>Item38!E3</f>
        <v>unidade</v>
      </c>
      <c r="D78" s="30">
        <f>Item38!F3</f>
        <v>12</v>
      </c>
      <c r="E78" s="35">
        <f>MIN(Item38!H3:H17)</f>
        <v>650</v>
      </c>
      <c r="F78" s="32">
        <f t="shared" si="1"/>
        <v>7800</v>
      </c>
      <c r="G78" s="40"/>
    </row>
    <row r="79" spans="1:7" s="39" customFormat="1" ht="17.25" x14ac:dyDescent="0.2">
      <c r="A79" s="34" t="s">
        <v>70</v>
      </c>
      <c r="B79" s="87" t="str">
        <f>INDEX(Item39!G3:G17,MATCH(E80,Item39!H3:H17,0))</f>
        <v>AZUL EDITORA E INDUSTRIA GRÁFICA</v>
      </c>
      <c r="C79" s="88"/>
      <c r="D79" s="88"/>
      <c r="E79" s="88"/>
      <c r="F79" s="89"/>
      <c r="G79" s="40"/>
    </row>
    <row r="80" spans="1:7" s="39" customFormat="1" ht="191.25" x14ac:dyDescent="0.2">
      <c r="A80" s="30">
        <v>39</v>
      </c>
      <c r="B80" s="31" t="str">
        <f>Item39!B3</f>
        <v>Agenda
Miolo:
• papel reciclado, 75g;
• dimensões: 120 mm x 160 mm (BxH);
• aproximadamente 350 páginas (175 folhas), sendo 12 folhas
(24 páginas) 4 x 0 cores e 163 folhas (326 páginas) 1 x 1;
• Impressão em Offset;
Capa:
• papelão espessura 1.1/nº 30 revestido externamente com
papel reciclado 120 g;
• impressão 4 x 0 cores, e internamente com papel reciclado
90 g, 0 x 0 cores;
• dimensões: 125 mm x 165 mm (BxH);
• impressão em Offset;
• encadernação em espiral verde escuro.</v>
      </c>
      <c r="C80" s="30" t="str">
        <f>Item39!E3</f>
        <v>unidade</v>
      </c>
      <c r="D80" s="30">
        <f>Item39!F3</f>
        <v>3000</v>
      </c>
      <c r="E80" s="35">
        <f>MIN(Item39!H3:H17)</f>
        <v>9.2200000000000006</v>
      </c>
      <c r="F80" s="32">
        <f t="shared" si="1"/>
        <v>27660.000000000004</v>
      </c>
      <c r="G80" s="40"/>
    </row>
    <row r="81" spans="1:7" s="39" customFormat="1" ht="17.25" x14ac:dyDescent="0.2">
      <c r="A81" s="34" t="s">
        <v>70</v>
      </c>
      <c r="B81" s="87" t="str">
        <f>INDEX(Item40!G3:G17,MATCH(E82,Item40!H3:H17,0))</f>
        <v>AZUL EDITORA E INDUSTRIA GRÁFICA</v>
      </c>
      <c r="C81" s="88"/>
      <c r="D81" s="88"/>
      <c r="E81" s="88"/>
      <c r="F81" s="89"/>
      <c r="G81" s="40"/>
    </row>
    <row r="82" spans="1:7" s="39" customFormat="1" ht="127.5" x14ac:dyDescent="0.2">
      <c r="A82" s="30">
        <v>40</v>
      </c>
      <c r="B82" s="31" t="str">
        <f>Item40!B3</f>
        <v>Calendário
Base:
• dimensões: 350 mm X 210 mm;
• corte/vinco, duas dobras;
• Impressão 4X0 em cartão supremo de 350 gr;
Páginas
• aproximadamente 7 folhas (14 páginas):
• dimensões: 130mm X 210 mm;
• lâminas em 4 X 4 cores em papel couche de 115 gr;
• acabamento em wire-o branca;</v>
      </c>
      <c r="C82" s="30" t="str">
        <f>Item40!E3</f>
        <v>unidade</v>
      </c>
      <c r="D82" s="30">
        <f>Item40!F3</f>
        <v>2400</v>
      </c>
      <c r="E82" s="35">
        <f>MIN(Item40!H3:H17)</f>
        <v>2.56</v>
      </c>
      <c r="F82" s="32">
        <f>(ROUND(E82,2)*D82)</f>
        <v>6144</v>
      </c>
      <c r="G82" s="40"/>
    </row>
    <row r="83" spans="1:7" s="39" customFormat="1" ht="17.25" x14ac:dyDescent="0.2">
      <c r="A83" s="34" t="s">
        <v>70</v>
      </c>
      <c r="B83" s="87" t="str">
        <f>INDEX(Item41!G3:G17,MATCH(E84,Item41!H3:H17,0))</f>
        <v>CSS EDITORA GRAFICA</v>
      </c>
      <c r="C83" s="88"/>
      <c r="D83" s="88"/>
      <c r="E83" s="88"/>
      <c r="F83" s="89"/>
      <c r="G83" s="40"/>
    </row>
    <row r="84" spans="1:7" s="39" customFormat="1" ht="63.75" x14ac:dyDescent="0.2">
      <c r="A84" s="30">
        <v>41</v>
      </c>
      <c r="B84" s="31" t="str">
        <f>Item41!B3</f>
        <v>Crachá
• dimensões 110 mm X 150 mm;
• lâminas em 4 X 0 cores em Couche fosco 300g.
• plastificado;
• cordão branco;</v>
      </c>
      <c r="C84" s="30" t="str">
        <f>Item41!E3</f>
        <v>unidade</v>
      </c>
      <c r="D84" s="30">
        <f>Item41!F3</f>
        <v>1200</v>
      </c>
      <c r="E84" s="35">
        <f>MIN(Item41!H3:H17)</f>
        <v>0.72</v>
      </c>
      <c r="F84" s="32">
        <f t="shared" si="1"/>
        <v>864</v>
      </c>
      <c r="G84" s="40"/>
    </row>
    <row r="85" spans="1:7" ht="15.75" x14ac:dyDescent="0.25">
      <c r="A85" s="86" t="s">
        <v>69</v>
      </c>
      <c r="B85" s="86"/>
      <c r="C85" s="86"/>
      <c r="D85" s="86"/>
      <c r="E85" s="86"/>
      <c r="F85" s="33">
        <f>SUM(F4:F84)</f>
        <v>138829.5</v>
      </c>
    </row>
  </sheetData>
  <mergeCells count="43">
    <mergeCell ref="B79:F79"/>
    <mergeCell ref="B81:F81"/>
    <mergeCell ref="A1:F1"/>
    <mergeCell ref="A85:E85"/>
    <mergeCell ref="B3:F3"/>
    <mergeCell ref="B5:F5"/>
    <mergeCell ref="B7:F7"/>
    <mergeCell ref="B9:F9"/>
    <mergeCell ref="B11:F11"/>
    <mergeCell ref="B13:F13"/>
    <mergeCell ref="B15:F15"/>
    <mergeCell ref="B17:F17"/>
    <mergeCell ref="B43:F43"/>
    <mergeCell ref="B45:F45"/>
    <mergeCell ref="B47:F47"/>
    <mergeCell ref="B71:F71"/>
    <mergeCell ref="B69:F69"/>
    <mergeCell ref="B73:F73"/>
    <mergeCell ref="B75:F75"/>
    <mergeCell ref="B19:F19"/>
    <mergeCell ref="B21:F21"/>
    <mergeCell ref="B23:F23"/>
    <mergeCell ref="B25:F25"/>
    <mergeCell ref="B27:F27"/>
    <mergeCell ref="B29:F29"/>
    <mergeCell ref="B31:F31"/>
    <mergeCell ref="B33:F33"/>
    <mergeCell ref="B83:F83"/>
    <mergeCell ref="B77:F77"/>
    <mergeCell ref="B65:F65"/>
    <mergeCell ref="B35:F35"/>
    <mergeCell ref="B37:F37"/>
    <mergeCell ref="B39:F39"/>
    <mergeCell ref="B41:F41"/>
    <mergeCell ref="B53:F53"/>
    <mergeCell ref="B55:F55"/>
    <mergeCell ref="B57:F57"/>
    <mergeCell ref="B59:F59"/>
    <mergeCell ref="B61:F61"/>
    <mergeCell ref="B63:F63"/>
    <mergeCell ref="B49:F49"/>
    <mergeCell ref="B51:F51"/>
    <mergeCell ref="B67:F67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E3" sqref="E3:E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14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78</v>
      </c>
      <c r="C3" s="55"/>
      <c r="D3" s="56"/>
      <c r="E3" s="69" t="s">
        <v>9</v>
      </c>
      <c r="F3" s="70">
        <v>600</v>
      </c>
      <c r="G3" s="4" t="s">
        <v>110</v>
      </c>
      <c r="H3" s="47">
        <v>5.32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105</v>
      </c>
      <c r="H4" s="47">
        <v>5.23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109</v>
      </c>
      <c r="H5" s="47">
        <v>4.4000000000000004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108</v>
      </c>
      <c r="H6" s="47">
        <v>5.64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0.52848052628896969</v>
      </c>
      <c r="C20" s="18">
        <f>IF(H23&lt;2,"N/A",(B20/D20))</f>
        <v>0.10266741647187366</v>
      </c>
      <c r="D20" s="19">
        <f>AVERAGE(H3:H17)</f>
        <v>5.1475</v>
      </c>
      <c r="E20" s="20" t="str">
        <f>IF(H23&lt;2,"N/A",(IF(C20&lt;=25%,"N/A",AVERAGE(I3:I17))))</f>
        <v>N/A</v>
      </c>
      <c r="F20" s="19">
        <f>MEDIAN(H3:H17)</f>
        <v>5.2750000000000004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5.1475</v>
      </c>
      <c r="E22" s="72"/>
    </row>
    <row r="23" spans="1:9" x14ac:dyDescent="0.2">
      <c r="B23" s="71" t="s">
        <v>10</v>
      </c>
      <c r="C23" s="71"/>
      <c r="D23" s="72">
        <f>ROUND(D22,2)*F3</f>
        <v>3090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42" sqref="F4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15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79</v>
      </c>
      <c r="C3" s="55"/>
      <c r="D3" s="56"/>
      <c r="E3" s="69" t="s">
        <v>9</v>
      </c>
      <c r="F3" s="70">
        <v>500</v>
      </c>
      <c r="G3" s="4" t="s">
        <v>106</v>
      </c>
      <c r="H3" s="5">
        <v>6.15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109</v>
      </c>
      <c r="H4" s="5">
        <v>7.61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107</v>
      </c>
      <c r="H5" s="5">
        <v>6.36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108</v>
      </c>
      <c r="H6" s="5">
        <v>7.69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0.8106119087865995</v>
      </c>
      <c r="C20" s="18">
        <f>IF(H23&lt;2,"N/A",(B20/D20))</f>
        <v>0.11659286713938863</v>
      </c>
      <c r="D20" s="19">
        <f>AVERAGE(H3:H17)</f>
        <v>6.9525000000000006</v>
      </c>
      <c r="E20" s="20" t="str">
        <f>IF(H23&lt;2,"N/A",(IF(C20&lt;=25%,"N/A",AVERAGE(I3:I17))))</f>
        <v>N/A</v>
      </c>
      <c r="F20" s="19">
        <f>MEDIAN(H3:H17)</f>
        <v>6.9850000000000003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6.9525000000000006</v>
      </c>
      <c r="E22" s="72"/>
    </row>
    <row r="23" spans="1:9" x14ac:dyDescent="0.2">
      <c r="B23" s="71" t="s">
        <v>10</v>
      </c>
      <c r="C23" s="71"/>
      <c r="D23" s="72">
        <f>ROUND(D22,2)*F3</f>
        <v>3475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2" sqref="G1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16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80</v>
      </c>
      <c r="C3" s="55"/>
      <c r="D3" s="56"/>
      <c r="E3" s="69" t="s">
        <v>9</v>
      </c>
      <c r="F3" s="70">
        <v>500</v>
      </c>
      <c r="G3" s="4" t="s">
        <v>106</v>
      </c>
      <c r="H3" s="5">
        <v>6.15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109</v>
      </c>
      <c r="H4" s="5">
        <v>7.61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107</v>
      </c>
      <c r="H5" s="5">
        <v>6.36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108</v>
      </c>
      <c r="H6" s="5">
        <v>7.69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0.8106119087865995</v>
      </c>
      <c r="C20" s="18">
        <f>IF(H23&lt;2,"N/A",(B20/D20))</f>
        <v>0.11659286713938863</v>
      </c>
      <c r="D20" s="19">
        <f>AVERAGE(H3:H17)</f>
        <v>6.9525000000000006</v>
      </c>
      <c r="E20" s="20" t="str">
        <f>IF(H23&lt;2,"N/A",(IF(C20&lt;=25%,"N/A",AVERAGE(I3:I17))))</f>
        <v>N/A</v>
      </c>
      <c r="F20" s="19">
        <f>MEDIAN(H3:H17)</f>
        <v>6.9850000000000003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6.9525000000000006</v>
      </c>
      <c r="E22" s="72"/>
    </row>
    <row r="23" spans="1:9" x14ac:dyDescent="0.2">
      <c r="B23" s="71" t="s">
        <v>10</v>
      </c>
      <c r="C23" s="71"/>
      <c r="D23" s="72">
        <f>ROUND(D22,2)*F3</f>
        <v>3475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5" sqref="H1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17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80</v>
      </c>
      <c r="C3" s="55"/>
      <c r="D3" s="56"/>
      <c r="E3" s="69" t="s">
        <v>9</v>
      </c>
      <c r="F3" s="70">
        <v>500</v>
      </c>
      <c r="G3" s="4" t="s">
        <v>111</v>
      </c>
      <c r="H3" s="5">
        <v>7.99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112</v>
      </c>
      <c r="H4" s="5">
        <v>6.35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109</v>
      </c>
      <c r="H5" s="5">
        <v>7.61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6.36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0.84858215080608457</v>
      </c>
      <c r="C20" s="18">
        <f>IF(H23&lt;2,"N/A",(B20/D20))</f>
        <v>0.11989857305631714</v>
      </c>
      <c r="D20" s="19">
        <f>AVERAGE(H3:H17)</f>
        <v>7.0774999999999997</v>
      </c>
      <c r="E20" s="20" t="str">
        <f>IF(H23&lt;2,"N/A",(IF(C20&lt;=25%,"N/A",AVERAGE(I3:I17))))</f>
        <v>N/A</v>
      </c>
      <c r="F20" s="19">
        <f>MEDIAN(H3:H17)</f>
        <v>6.9850000000000003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7.0774999999999997</v>
      </c>
      <c r="E22" s="72"/>
    </row>
    <row r="23" spans="1:9" x14ac:dyDescent="0.2">
      <c r="B23" s="71" t="s">
        <v>10</v>
      </c>
      <c r="C23" s="71"/>
      <c r="D23" s="72">
        <f>ROUND(D22,2)*F3</f>
        <v>3540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1" sqref="G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6" t="s">
        <v>24</v>
      </c>
      <c r="B1" s="67"/>
      <c r="C1" s="67"/>
      <c r="D1" s="67"/>
      <c r="E1" s="67"/>
      <c r="F1" s="67"/>
      <c r="G1" s="67"/>
      <c r="H1" s="67"/>
      <c r="I1" s="68"/>
    </row>
    <row r="2" spans="1:9" x14ac:dyDescent="0.2">
      <c r="A2" s="51" t="s">
        <v>18</v>
      </c>
      <c r="B2" s="51" t="s">
        <v>67</v>
      </c>
      <c r="C2" s="52"/>
      <c r="D2" s="53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1"/>
      <c r="B3" s="54" t="s">
        <v>81</v>
      </c>
      <c r="C3" s="55"/>
      <c r="D3" s="56"/>
      <c r="E3" s="69" t="s">
        <v>9</v>
      </c>
      <c r="F3" s="70">
        <v>250</v>
      </c>
      <c r="G3" s="4" t="s">
        <v>111</v>
      </c>
      <c r="H3" s="5">
        <v>30.65</v>
      </c>
      <c r="I3" s="5" t="str">
        <f>IF(H3="","",(IF($C$20&lt;25%,"N/A",IF(H3&lt;=($D$20+$B$20),H3,"Descartado"))))</f>
        <v>N/A</v>
      </c>
    </row>
    <row r="4" spans="1:9" x14ac:dyDescent="0.2">
      <c r="A4" s="51"/>
      <c r="B4" s="57"/>
      <c r="C4" s="58"/>
      <c r="D4" s="59"/>
      <c r="E4" s="69"/>
      <c r="F4" s="69"/>
      <c r="G4" s="4" t="s">
        <v>106</v>
      </c>
      <c r="H4" s="5">
        <v>30.75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1"/>
      <c r="B5" s="57"/>
      <c r="C5" s="58"/>
      <c r="D5" s="59"/>
      <c r="E5" s="69"/>
      <c r="F5" s="69"/>
      <c r="G5" s="4" t="s">
        <v>109</v>
      </c>
      <c r="H5" s="5">
        <v>43.99</v>
      </c>
      <c r="I5" s="5" t="str">
        <f t="shared" si="0"/>
        <v>N/A</v>
      </c>
    </row>
    <row r="6" spans="1:9" x14ac:dyDescent="0.2">
      <c r="A6" s="51"/>
      <c r="B6" s="57"/>
      <c r="C6" s="58"/>
      <c r="D6" s="59"/>
      <c r="E6" s="69"/>
      <c r="F6" s="69"/>
      <c r="G6" s="4" t="s">
        <v>107</v>
      </c>
      <c r="H6" s="5">
        <v>45.83</v>
      </c>
      <c r="I6" s="5" t="str">
        <f t="shared" si="0"/>
        <v>N/A</v>
      </c>
    </row>
    <row r="7" spans="1:9" x14ac:dyDescent="0.2">
      <c r="A7" s="51"/>
      <c r="B7" s="57"/>
      <c r="C7" s="58"/>
      <c r="D7" s="59"/>
      <c r="E7" s="69"/>
      <c r="F7" s="69"/>
      <c r="G7" s="4"/>
      <c r="H7" s="5"/>
      <c r="I7" s="5" t="str">
        <f t="shared" si="0"/>
        <v/>
      </c>
    </row>
    <row r="8" spans="1:9" x14ac:dyDescent="0.2">
      <c r="A8" s="51"/>
      <c r="B8" s="57"/>
      <c r="C8" s="58"/>
      <c r="D8" s="59"/>
      <c r="E8" s="69"/>
      <c r="F8" s="69"/>
      <c r="G8" s="4"/>
      <c r="H8" s="5"/>
      <c r="I8" s="5" t="str">
        <f t="shared" si="0"/>
        <v/>
      </c>
    </row>
    <row r="9" spans="1:9" x14ac:dyDescent="0.2">
      <c r="A9" s="51"/>
      <c r="B9" s="57"/>
      <c r="C9" s="58"/>
      <c r="D9" s="59"/>
      <c r="E9" s="69"/>
      <c r="F9" s="69"/>
      <c r="G9" s="4"/>
      <c r="H9" s="5"/>
      <c r="I9" s="5" t="str">
        <f t="shared" si="0"/>
        <v/>
      </c>
    </row>
    <row r="10" spans="1:9" x14ac:dyDescent="0.2">
      <c r="A10" s="51"/>
      <c r="B10" s="57"/>
      <c r="C10" s="58"/>
      <c r="D10" s="59"/>
      <c r="E10" s="69"/>
      <c r="F10" s="69"/>
      <c r="G10" s="4"/>
      <c r="H10" s="5"/>
      <c r="I10" s="5" t="str">
        <f t="shared" si="0"/>
        <v/>
      </c>
    </row>
    <row r="11" spans="1:9" x14ac:dyDescent="0.2">
      <c r="A11" s="51"/>
      <c r="B11" s="57"/>
      <c r="C11" s="58"/>
      <c r="D11" s="59"/>
      <c r="E11" s="69"/>
      <c r="F11" s="69"/>
      <c r="G11" s="4"/>
      <c r="H11" s="5"/>
      <c r="I11" s="5" t="str">
        <f t="shared" si="0"/>
        <v/>
      </c>
    </row>
    <row r="12" spans="1:9" x14ac:dyDescent="0.2">
      <c r="A12" s="51"/>
      <c r="B12" s="57"/>
      <c r="C12" s="58"/>
      <c r="D12" s="59"/>
      <c r="E12" s="69"/>
      <c r="F12" s="69"/>
      <c r="G12" s="4"/>
      <c r="H12" s="5"/>
      <c r="I12" s="5" t="str">
        <f t="shared" si="0"/>
        <v/>
      </c>
    </row>
    <row r="13" spans="1:9" x14ac:dyDescent="0.2">
      <c r="A13" s="51"/>
      <c r="B13" s="57"/>
      <c r="C13" s="58"/>
      <c r="D13" s="59"/>
      <c r="E13" s="69"/>
      <c r="F13" s="69"/>
      <c r="G13" s="4"/>
      <c r="H13" s="5"/>
      <c r="I13" s="5" t="str">
        <f t="shared" si="0"/>
        <v/>
      </c>
    </row>
    <row r="14" spans="1:9" x14ac:dyDescent="0.2">
      <c r="A14" s="51"/>
      <c r="B14" s="57"/>
      <c r="C14" s="58"/>
      <c r="D14" s="59"/>
      <c r="E14" s="69"/>
      <c r="F14" s="69"/>
      <c r="G14" s="4"/>
      <c r="H14" s="5"/>
      <c r="I14" s="5" t="str">
        <f t="shared" si="0"/>
        <v/>
      </c>
    </row>
    <row r="15" spans="1:9" x14ac:dyDescent="0.2">
      <c r="A15" s="51"/>
      <c r="B15" s="57"/>
      <c r="C15" s="58"/>
      <c r="D15" s="59"/>
      <c r="E15" s="69"/>
      <c r="F15" s="69"/>
      <c r="G15" s="4"/>
      <c r="H15" s="5"/>
      <c r="I15" s="5" t="str">
        <f t="shared" si="0"/>
        <v/>
      </c>
    </row>
    <row r="16" spans="1:9" x14ac:dyDescent="0.2">
      <c r="A16" s="51"/>
      <c r="B16" s="57"/>
      <c r="C16" s="58"/>
      <c r="D16" s="59"/>
      <c r="E16" s="69"/>
      <c r="F16" s="69"/>
      <c r="G16" s="4"/>
      <c r="H16" s="5"/>
      <c r="I16" s="5" t="str">
        <f t="shared" si="0"/>
        <v/>
      </c>
    </row>
    <row r="17" spans="1:9" x14ac:dyDescent="0.2">
      <c r="A17" s="51"/>
      <c r="B17" s="60"/>
      <c r="C17" s="61"/>
      <c r="D17" s="62"/>
      <c r="E17" s="69"/>
      <c r="F17" s="6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8.2385658137000224</v>
      </c>
      <c r="C20" s="18">
        <f>IF(H23&lt;2,"N/A",(B20/D20))</f>
        <v>0.21792265080544962</v>
      </c>
      <c r="D20" s="19">
        <f>AVERAGE(H3:H17)</f>
        <v>37.805</v>
      </c>
      <c r="E20" s="20" t="str">
        <f>IF(H23&lt;2,"N/A",(IF(C20&lt;=25%,"N/A",AVERAGE(I3:I17))))</f>
        <v>N/A</v>
      </c>
      <c r="F20" s="19">
        <f>MEDIAN(H3:H17)</f>
        <v>37.370000000000005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1" t="s">
        <v>32</v>
      </c>
      <c r="C22" s="71"/>
      <c r="D22" s="72">
        <f>IF(C20&lt;=25%,D20,MIN(E20:F20))</f>
        <v>37.805</v>
      </c>
      <c r="E22" s="72"/>
    </row>
    <row r="23" spans="1:9" x14ac:dyDescent="0.2">
      <c r="B23" s="71" t="s">
        <v>10</v>
      </c>
      <c r="C23" s="71"/>
      <c r="D23" s="72">
        <f>ROUND(D22,2)*F3</f>
        <v>9452.5</v>
      </c>
      <c r="E23" s="72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6" t="s">
        <v>28</v>
      </c>
      <c r="B26" s="77"/>
      <c r="C26" s="77"/>
      <c r="D26" s="77"/>
      <c r="E26" s="77"/>
      <c r="F26" s="77"/>
      <c r="G26" s="77"/>
      <c r="H26" s="77"/>
      <c r="I26" s="78"/>
    </row>
    <row r="27" spans="1:9" x14ac:dyDescent="0.2">
      <c r="A27" s="63" t="s">
        <v>29</v>
      </c>
      <c r="B27" s="64"/>
      <c r="C27" s="64"/>
      <c r="D27" s="64"/>
      <c r="E27" s="64"/>
      <c r="F27" s="64"/>
      <c r="G27" s="64"/>
      <c r="H27" s="64"/>
      <c r="I27" s="65"/>
    </row>
    <row r="28" spans="1:9" x14ac:dyDescent="0.2">
      <c r="A28" s="63" t="s">
        <v>30</v>
      </c>
      <c r="B28" s="64"/>
      <c r="C28" s="64"/>
      <c r="D28" s="64"/>
      <c r="E28" s="64"/>
      <c r="F28" s="64"/>
      <c r="G28" s="64"/>
      <c r="H28" s="64"/>
      <c r="I28" s="65"/>
    </row>
    <row r="29" spans="1:9" ht="25.5" customHeight="1" x14ac:dyDescent="0.2">
      <c r="A29" s="79" t="s">
        <v>26</v>
      </c>
      <c r="B29" s="80"/>
      <c r="C29" s="80"/>
      <c r="D29" s="80"/>
      <c r="E29" s="80"/>
      <c r="F29" s="80"/>
      <c r="G29" s="80"/>
      <c r="H29" s="80"/>
      <c r="I29" s="81"/>
    </row>
    <row r="30" spans="1:9" x14ac:dyDescent="0.2">
      <c r="A30" s="63" t="s">
        <v>27</v>
      </c>
      <c r="B30" s="64"/>
      <c r="C30" s="64"/>
      <c r="D30" s="64"/>
      <c r="E30" s="64"/>
      <c r="F30" s="64"/>
      <c r="G30" s="64"/>
      <c r="H30" s="64"/>
      <c r="I30" s="65"/>
    </row>
    <row r="31" spans="1:9" x14ac:dyDescent="0.2">
      <c r="A31" s="63" t="s">
        <v>31</v>
      </c>
      <c r="B31" s="64"/>
      <c r="C31" s="64"/>
      <c r="D31" s="64"/>
      <c r="E31" s="64"/>
      <c r="F31" s="64"/>
      <c r="G31" s="64"/>
      <c r="H31" s="64"/>
      <c r="I31" s="65"/>
    </row>
    <row r="32" spans="1:9" ht="25.5" customHeight="1" x14ac:dyDescent="0.2">
      <c r="A32" s="73" t="s">
        <v>33</v>
      </c>
      <c r="B32" s="74"/>
      <c r="C32" s="74"/>
      <c r="D32" s="74"/>
      <c r="E32" s="74"/>
      <c r="F32" s="74"/>
      <c r="G32" s="74"/>
      <c r="H32" s="74"/>
      <c r="I32" s="7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43</vt:i4>
      </vt:variant>
      <vt:variant>
        <vt:lpstr>Intervalos nomeados</vt:lpstr>
      </vt:variant>
      <vt:variant>
        <vt:i4>4</vt:i4>
      </vt:variant>
    </vt:vector>
  </HeadingPairs>
  <TitlesOfParts>
    <vt:vector size="47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TOTAL</vt:lpstr>
      <vt:lpstr>menores preços</vt:lpstr>
      <vt:lpstr>'menores preços'!Area_de_impressao</vt:lpstr>
      <vt:lpstr>TOTAL!Area_de_impressao</vt:lpstr>
      <vt:lpstr>'menores preços'!Titulos_de_impressao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2019-09-10T18:51:47Z</cp:lastPrinted>
  <dcterms:created xsi:type="dcterms:W3CDTF">2019-01-16T20:04:04Z</dcterms:created>
  <dcterms:modified xsi:type="dcterms:W3CDTF">2020-03-04T13:37:20Z</dcterms:modified>
</cp:coreProperties>
</file>