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C:\Users\ericn\Desktop\TRE\0092296-55.2020.6.05.8000 - Carrinhos Diversos\"/>
    </mc:Choice>
  </mc:AlternateContent>
  <xr:revisionPtr revIDLastSave="0" documentId="13_ncr:1_{AD4A6328-8734-4D88-B67B-2CB6BFC44B7A}" xr6:coauthVersionLast="45" xr6:coauthVersionMax="45" xr10:uidLastSave="{00000000-0000-0000-0000-000000000000}"/>
  <bookViews>
    <workbookView xWindow="-120" yWindow="-120" windowWidth="20730" windowHeight="11160" tabRatio="798" activeTab="4" xr2:uid="{00000000-000D-0000-FFFF-FFFF00000000}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TOTAL" sheetId="5" r:id="rId7"/>
    <sheet name="menores" sheetId="6" r:id="rId8"/>
  </sheets>
  <definedNames>
    <definedName name="_xlnm.Print_Area" localSheetId="7">menores!$A$1:$F$15</definedName>
    <definedName name="_xlnm.Print_Area" localSheetId="6">TOTAL!$A$1:$F$9</definedName>
  </definedNames>
  <calcPr calcId="18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5" l="1"/>
  <c r="E14" i="6" l="1"/>
  <c r="D14" i="6"/>
  <c r="C14" i="6"/>
  <c r="B14" i="6"/>
  <c r="B13" i="6"/>
  <c r="E8" i="5"/>
  <c r="D8" i="5"/>
  <c r="F8" i="5" s="1"/>
  <c r="C8" i="5"/>
  <c r="B8" i="5"/>
  <c r="H20" i="75"/>
  <c r="G20" i="75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F14" i="6" l="1"/>
  <c r="A20" i="75"/>
  <c r="C20" i="75" s="1"/>
  <c r="H22" i="75" l="1"/>
  <c r="H23" i="75" s="1"/>
  <c r="I6" i="75"/>
  <c r="I4" i="75"/>
  <c r="I3" i="75"/>
  <c r="I5" i="75"/>
  <c r="E3" i="75"/>
  <c r="E20" i="75"/>
  <c r="D12" i="6"/>
  <c r="D10" i="6"/>
  <c r="C12" i="6"/>
  <c r="C10" i="6"/>
  <c r="B12" i="6"/>
  <c r="B10" i="6"/>
  <c r="D7" i="5" l="1"/>
  <c r="D6" i="5"/>
  <c r="C7" i="5"/>
  <c r="C6" i="5"/>
  <c r="B7" i="5"/>
  <c r="B6" i="5"/>
  <c r="H20" i="74"/>
  <c r="G20" i="74" s="1"/>
  <c r="B11" i="6" s="1"/>
  <c r="F20" i="74"/>
  <c r="D20" i="74"/>
  <c r="B20" i="74"/>
  <c r="A20" i="74" s="1"/>
  <c r="I17" i="74"/>
  <c r="I16" i="74"/>
  <c r="I15" i="74"/>
  <c r="I14" i="74"/>
  <c r="I13" i="74"/>
  <c r="I12" i="74"/>
  <c r="I11" i="74"/>
  <c r="I10" i="74"/>
  <c r="I9" i="74"/>
  <c r="I8" i="74"/>
  <c r="I7" i="74"/>
  <c r="I6" i="74"/>
  <c r="F3" i="74"/>
  <c r="E12" i="6" s="1"/>
  <c r="F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F3" i="73"/>
  <c r="E10" i="6" s="1"/>
  <c r="F10" i="6" s="1"/>
  <c r="C20" i="74" l="1"/>
  <c r="I5" i="74" s="1"/>
  <c r="E20" i="74"/>
  <c r="E3" i="74" s="1"/>
  <c r="E7" i="5" s="1"/>
  <c r="A20" i="73"/>
  <c r="C20" i="73" s="1"/>
  <c r="C8" i="6"/>
  <c r="D8" i="6"/>
  <c r="B8" i="6"/>
  <c r="C6" i="6"/>
  <c r="D6" i="6"/>
  <c r="B6" i="6"/>
  <c r="C4" i="6"/>
  <c r="D4" i="6"/>
  <c r="B4" i="6"/>
  <c r="C5" i="5"/>
  <c r="D5" i="5"/>
  <c r="B5" i="5"/>
  <c r="C4" i="5"/>
  <c r="D4" i="5"/>
  <c r="B4" i="5"/>
  <c r="C3" i="5"/>
  <c r="D3" i="5"/>
  <c r="B3" i="5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I9" i="72"/>
  <c r="I8" i="72"/>
  <c r="I7" i="72"/>
  <c r="I6" i="72"/>
  <c r="F3" i="72"/>
  <c r="E8" i="6" s="1"/>
  <c r="H20" i="71"/>
  <c r="G20" i="71" s="1"/>
  <c r="B5" i="6" s="1"/>
  <c r="F20" i="71"/>
  <c r="D20" i="71"/>
  <c r="B20" i="71"/>
  <c r="A20" i="71" s="1"/>
  <c r="C20" i="71" s="1"/>
  <c r="I6" i="71" s="1"/>
  <c r="I17" i="71"/>
  <c r="I16" i="71"/>
  <c r="I15" i="71"/>
  <c r="I14" i="71"/>
  <c r="I13" i="71"/>
  <c r="I12" i="71"/>
  <c r="I11" i="71"/>
  <c r="I10" i="71"/>
  <c r="I9" i="71"/>
  <c r="I8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I6" i="70"/>
  <c r="F3" i="70"/>
  <c r="E4" i="6" s="1"/>
  <c r="I7" i="71" l="1"/>
  <c r="I6" i="73"/>
  <c r="I7" i="73"/>
  <c r="I3" i="74"/>
  <c r="I4" i="74"/>
  <c r="H22" i="74"/>
  <c r="H23" i="74" s="1"/>
  <c r="I3" i="73"/>
  <c r="I5" i="73"/>
  <c r="E20" i="73" s="1"/>
  <c r="I4" i="73"/>
  <c r="C20" i="72"/>
  <c r="I3" i="72" s="1"/>
  <c r="E20" i="72" s="1"/>
  <c r="E3" i="72" s="1"/>
  <c r="E5" i="5" s="1"/>
  <c r="F5" i="5" s="1"/>
  <c r="F8" i="6"/>
  <c r="F6" i="6"/>
  <c r="F15" i="6" s="1"/>
  <c r="I3" i="71"/>
  <c r="E20" i="71" s="1"/>
  <c r="I4" i="71"/>
  <c r="I5" i="71"/>
  <c r="I5" i="72"/>
  <c r="A20" i="70"/>
  <c r="C20" i="70" s="1"/>
  <c r="F4" i="6"/>
  <c r="I4" i="72" l="1"/>
  <c r="E3" i="73"/>
  <c r="H22" i="73"/>
  <c r="H23" i="73" s="1"/>
  <c r="H22" i="71"/>
  <c r="H23" i="71" s="1"/>
  <c r="E3" i="71"/>
  <c r="E4" i="5" s="1"/>
  <c r="F4" i="5" s="1"/>
  <c r="H22" i="72"/>
  <c r="H23" i="72" s="1"/>
  <c r="I4" i="70"/>
  <c r="I5" i="70"/>
  <c r="I3" i="70"/>
  <c r="E20" i="70"/>
  <c r="E3" i="70" s="1"/>
  <c r="E3" i="5" s="1"/>
  <c r="F3" i="5" s="1"/>
  <c r="E6" i="5" l="1"/>
  <c r="F6" i="5" s="1"/>
  <c r="F7" i="5"/>
  <c r="H22" i="70"/>
  <c r="H23" i="70" s="1"/>
  <c r="G3" i="5" l="1"/>
</calcChain>
</file>

<file path=xl/sharedStrings.xml><?xml version="1.0" encoding="utf-8"?>
<sst xmlns="http://schemas.openxmlformats.org/spreadsheetml/2006/main" count="210" uniqueCount="60">
  <si>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</si>
  <si>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</si>
  <si>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</si>
  <si>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</si>
  <si>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</si>
  <si>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</si>
  <si>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</si>
  <si>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</si>
  <si>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</si>
  <si>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</si>
  <si>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</si>
  <si>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</si>
  <si>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</si>
  <si>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</si>
  <si>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</si>
  <si>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</si>
  <si>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</si>
  <si>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</si>
  <si>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</si>
  <si>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</si>
  <si>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</si>
  <si>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</si>
  <si>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</si>
  <si>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</si>
  <si>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</si>
  <si>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</si>
  <si>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</si>
  <si>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</si>
  <si>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</si>
  <si>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</si>
  <si>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</si>
  <si>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</si>
  <si>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</si>
  <si>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</si>
  <si>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</si>
  <si>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</si>
  <si>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</si>
  <si>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</si>
  <si>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</si>
  <si>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</si>
  <si>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CARRO ARMAZÉM, seguintes características:
* Estrutura tubular em aço;
* Comprimento mínimo: 320 mm;
* Profundidade mínima: 250 mm;
* Altura mínima: 1.250 mm;
* Capacidade mínima de carga: 300 kg;
* Rodas de borracha maciça, com diâmetro
mínimo de 8 (oito)polegadas;</t>
  </si>
  <si>
    <t>CARRINHO DE TRANSPORTE, com as
seguintes características:
* Tipo supermercado;
* Composto de única cesta, com estrutura em
arame galvanizado ou zincado;
* Capacidade mínima de carga de 140 litros;
* Quatro rodas em borracha termoplástica;</t>
  </si>
  <si>
    <t>TRANSPALETE HIDRÁULICA MANUAL,
com as seguintes características:
* Capacidade mínima de carga: 3.000 kg;
* Largura útil mínima dos garfos: 650 mm;
* Comprimento útil mínimo dos garfos: 1.150
mm;
* Altura dos garfos:
Abaixados: igual ou inferior a 85 mm;
Elevados: igual ou superior a 180 mm;
* Rodas em nylon;
* Rodagem ‘tandem’;</t>
  </si>
  <si>
    <t>EMPILHADEIRA MANUAL, HIDRÁULICA,
com as seguintes características:
* Capacidade mínima de 2000 kg
* Altura dos garfos:
Abaixados: igual ou inferior a 90 mm;
Elevados: igual ou superior a 1600 mm;
* Comprimento mínimo dos garfos: 900 mm
* Largura ajustável dos garfos: amplitude 360-740
mm ou maior.
* Tração manual e elevação hidráulica
* Rodas em Nylon</t>
  </si>
  <si>
    <t>Americanas</t>
  </si>
  <si>
    <t>LFMaquinas</t>
  </si>
  <si>
    <t>Jnsantos</t>
  </si>
  <si>
    <t>Efácil</t>
  </si>
  <si>
    <t>Nowak</t>
  </si>
  <si>
    <t>Magazine Luiza</t>
  </si>
  <si>
    <t>Agrotama</t>
  </si>
  <si>
    <t>Madeiramadeira</t>
  </si>
  <si>
    <t>RRMáquinas</t>
  </si>
  <si>
    <t>ITEM 4</t>
  </si>
  <si>
    <t>ITEM 5</t>
  </si>
  <si>
    <t>ITEM 6</t>
  </si>
  <si>
    <t>CARRO PLATAFORMA, com as seguintes
características:
* Assoalho em aço ou madeira de lei.
* Capacidade mínima de carga: 600 kg;
* Cabo de tração em forma de “T” com
articulação e com altura mínima de 800 mm.
* Com sistema 5ª roda.
* 4 rodas de borracha maciça, com diâmetro
mínimo de 6 polegadas;
* Comprimento: 1.000 a 1600 mm;
* Largura: 600 a 900 mm;</t>
  </si>
  <si>
    <t>Godotti</t>
  </si>
  <si>
    <t>GCL Carrinhos</t>
  </si>
  <si>
    <t>Movimente Brasil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</si>
</sst>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5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6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5" fontId="14" fillId="0" borderId="0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Border="1" applyAlignment="1" applyProtection="1">
      <protection locked="0"/>
    </xf>
    <xf numFmtId="165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5" fontId="15" fillId="9" borderId="5" xfId="0" applyNumberFormat="1" applyFont="1" applyFill="1" applyBorder="1" applyAlignment="1" applyProtection="1">
      <alignment horizontal="center" shrinkToFit="1"/>
    </xf>
    <xf numFmtId="165" fontId="15" fillId="9" borderId="3" xfId="0" applyNumberFormat="1" applyFont="1" applyFill="1" applyBorder="1" applyAlignment="1" applyProtection="1">
      <alignment horizontal="center" shrinkToFit="1"/>
    </xf>
    <xf numFmtId="165" fontId="12" fillId="9" borderId="3" xfId="0" applyNumberFormat="1" applyFont="1" applyFill="1" applyBorder="1" applyAlignment="1" applyProtection="1">
      <alignment horizontal="left"/>
    </xf>
    <xf numFmtId="165" fontId="11" fillId="9" borderId="3" xfId="0" applyNumberFormat="1" applyFont="1" applyFill="1" applyBorder="1" applyAlignment="1" applyProtection="1">
      <alignment horizontal="right" shrinkToFit="1"/>
    </xf>
    <xf numFmtId="165" fontId="14" fillId="9" borderId="16" xfId="0" applyNumberFormat="1" applyFont="1" applyFill="1" applyBorder="1" applyAlignment="1" applyProtection="1">
      <alignment horizontal="center" vertical="center"/>
    </xf>
    <xf numFmtId="165" fontId="15" fillId="9" borderId="16" xfId="0" applyNumberFormat="1" applyFont="1" applyFill="1" applyBorder="1" applyAlignment="1" applyProtection="1">
      <alignment horizontal="right" shrinkToFit="1"/>
    </xf>
    <xf numFmtId="0" fontId="12" fillId="9" borderId="16" xfId="0" applyFont="1" applyFill="1" applyBorder="1" applyAlignment="1" applyProtection="1">
      <alignment horizontal="center" vertical="center"/>
    </xf>
    <xf numFmtId="165" fontId="11" fillId="9" borderId="16" xfId="0" applyNumberFormat="1" applyFont="1" applyFill="1" applyBorder="1" applyAlignment="1" applyProtection="1">
      <alignment horizontal="right" shrinkToFit="1"/>
    </xf>
    <xf numFmtId="165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5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5" fontId="11" fillId="0" borderId="5" xfId="0" applyNumberFormat="1" applyFont="1" applyBorder="1" applyAlignment="1" applyProtection="1">
      <alignment horizontal="left"/>
      <protection locked="0"/>
    </xf>
    <xf numFmtId="165" fontId="11" fillId="0" borderId="0" xfId="0" applyNumberFormat="1" applyFont="1" applyBorder="1" applyAlignment="1" applyProtection="1">
      <alignment horizontal="right"/>
      <protection locked="0"/>
    </xf>
    <xf numFmtId="165" fontId="15" fillId="0" borderId="0" xfId="0" applyNumberFormat="1" applyFont="1" applyFill="1" applyBorder="1" applyAlignment="1" applyProtection="1">
      <protection locked="0"/>
    </xf>
    <xf numFmtId="165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wrapText="1"/>
      <protection locked="0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17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164" fontId="16" fillId="11" borderId="21" xfId="0" applyNumberFormat="1" applyFont="1" applyFill="1" applyBorder="1" applyAlignment="1">
      <alignment wrapText="1"/>
    </xf>
    <xf numFmtId="0" fontId="12" fillId="9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vertical="center" wrapText="1"/>
    </xf>
    <xf numFmtId="164" fontId="11" fillId="9" borderId="17" xfId="12" applyFont="1" applyFill="1" applyBorder="1" applyAlignment="1">
      <alignment vertical="center" wrapText="1"/>
    </xf>
    <xf numFmtId="164" fontId="11" fillId="9" borderId="17" xfId="12" applyFont="1" applyFill="1" applyBorder="1" applyAlignment="1">
      <alignment horizontal="center" vertical="center" wrapText="1"/>
    </xf>
    <xf numFmtId="0" fontId="12" fillId="11" borderId="17" xfId="0" applyFont="1" applyFill="1" applyBorder="1" applyAlignment="1">
      <alignment horizontal="center" vertical="center" wrapText="1"/>
    </xf>
    <xf numFmtId="164" fontId="16" fillId="11" borderId="17" xfId="0" applyNumberFormat="1" applyFont="1" applyFill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9" borderId="8" xfId="0" applyFont="1" applyFill="1" applyBorder="1" applyAlignment="1" applyProtection="1">
      <alignment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7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7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4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4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165" fontId="14" fillId="9" borderId="6" xfId="0" applyNumberFormat="1" applyFont="1" applyFill="1" applyBorder="1" applyAlignment="1" applyProtection="1">
      <alignment horizontal="center" vertical="center" shrinkToFit="1"/>
    </xf>
    <xf numFmtId="165" fontId="14" fillId="9" borderId="14" xfId="0" applyNumberFormat="1" applyFont="1" applyFill="1" applyBorder="1" applyAlignment="1" applyProtection="1">
      <alignment horizontal="center" vertical="center" shrinkToFit="1"/>
    </xf>
    <xf numFmtId="165" fontId="14" fillId="9" borderId="15" xfId="0" applyNumberFormat="1" applyFont="1" applyFill="1" applyBorder="1" applyAlignment="1" applyProtection="1">
      <alignment horizontal="center" vertical="center" shrinkToFit="1"/>
    </xf>
    <xf numFmtId="0" fontId="16" fillId="11" borderId="17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7" xfId="0" applyFont="1" applyFill="1" applyBorder="1" applyAlignment="1">
      <alignment horizontal="left" vertical="center" wrapText="1"/>
    </xf>
  </cellXfs>
  <cellStyles count="21">
    <cellStyle name="Accent 1 1" xfId="1" xr:uid="{00000000-0005-0000-0000-000000000000}"/>
    <cellStyle name="Accent 2 1" xfId="2" xr:uid="{00000000-0005-0000-0000-000001000000}"/>
    <cellStyle name="Accent 3 1" xfId="3" xr:uid="{00000000-0005-0000-0000-000002000000}"/>
    <cellStyle name="Accent 4" xfId="4" xr:uid="{00000000-0005-0000-0000-000003000000}"/>
    <cellStyle name="Bad 1" xfId="5" xr:uid="{00000000-0005-0000-0000-000004000000}"/>
    <cellStyle name="Error 1" xfId="6" xr:uid="{00000000-0005-0000-0000-000005000000}"/>
    <cellStyle name="Footnote 1" xfId="7" xr:uid="{00000000-0005-0000-0000-000006000000}"/>
    <cellStyle name="Good 1" xfId="8" xr:uid="{00000000-0005-0000-0000-000007000000}"/>
    <cellStyle name="Heading 1 1" xfId="9" xr:uid="{00000000-0005-0000-0000-000008000000}"/>
    <cellStyle name="Heading 2 1" xfId="10" xr:uid="{00000000-0005-0000-0000-000009000000}"/>
    <cellStyle name="Heading 3" xfId="11" xr:uid="{00000000-0005-0000-0000-00000A000000}"/>
    <cellStyle name="Moeda" xfId="12" builtinId="4"/>
    <cellStyle name="Neutral 1" xfId="13" xr:uid="{00000000-0005-0000-0000-00000C000000}"/>
    <cellStyle name="Normal" xfId="0" builtinId="0"/>
    <cellStyle name="Note 1" xfId="14" xr:uid="{00000000-0005-0000-0000-00000E000000}"/>
    <cellStyle name="Resultado" xfId="15" xr:uid="{00000000-0005-0000-0000-00000F000000}"/>
    <cellStyle name="Resultado2" xfId="16" xr:uid="{00000000-0005-0000-0000-000010000000}"/>
    <cellStyle name="Status 1" xfId="17" xr:uid="{00000000-0005-0000-0000-000011000000}"/>
    <cellStyle name="Text 1" xfId="18" xr:uid="{00000000-0005-0000-0000-000012000000}"/>
    <cellStyle name="Título1" xfId="19" xr:uid="{00000000-0005-0000-0000-000013000000}"/>
    <cellStyle name="Warning 1" xfId="20" xr:uid="{00000000-0005-0000-0000-00001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5" t="s">
        <v>12</v>
      </c>
      <c r="B1" s="66"/>
      <c r="C1" s="66"/>
      <c r="D1" s="66"/>
      <c r="E1" s="66"/>
      <c r="F1" s="66"/>
      <c r="G1" s="66"/>
      <c r="H1" s="66"/>
      <c r="I1" s="67"/>
    </row>
    <row r="2" spans="1:9" ht="25.5" x14ac:dyDescent="0.2">
      <c r="A2" s="68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8"/>
      <c r="B3" s="69" t="s">
        <v>40</v>
      </c>
      <c r="C3" s="72" t="s">
        <v>8</v>
      </c>
      <c r="D3" s="75">
        <v>50</v>
      </c>
      <c r="E3" s="78">
        <f>IF(C20&lt;=25%,D20,MIN(E20:F20))</f>
        <v>561.46</v>
      </c>
      <c r="F3" s="78">
        <f>MIN(H3:H17)</f>
        <v>500</v>
      </c>
      <c r="G3" s="5" t="s">
        <v>49</v>
      </c>
      <c r="H3" s="14">
        <v>634.79999999999995</v>
      </c>
      <c r="I3" s="30" t="str">
        <f>IF(H3="","",(IF($C$20&lt;25%,"N/A",IF(H3&lt;=($D$20+$A$20),H3,"Descartado"))))</f>
        <v>N/A</v>
      </c>
    </row>
    <row r="4" spans="1:9" x14ac:dyDescent="0.2">
      <c r="A4" s="68"/>
      <c r="B4" s="70"/>
      <c r="C4" s="73"/>
      <c r="D4" s="76"/>
      <c r="E4" s="79"/>
      <c r="F4" s="79"/>
      <c r="G4" s="5" t="s">
        <v>44</v>
      </c>
      <c r="H4" s="14">
        <v>549.57000000000005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8"/>
      <c r="B5" s="70"/>
      <c r="C5" s="73"/>
      <c r="D5" s="76"/>
      <c r="E5" s="79"/>
      <c r="F5" s="79"/>
      <c r="G5" s="5" t="s">
        <v>45</v>
      </c>
      <c r="H5" s="14">
        <v>500</v>
      </c>
      <c r="I5" s="30" t="str">
        <f t="shared" si="0"/>
        <v>N/A</v>
      </c>
    </row>
    <row r="6" spans="1:9" x14ac:dyDescent="0.2">
      <c r="A6" s="68"/>
      <c r="B6" s="70"/>
      <c r="C6" s="73"/>
      <c r="D6" s="76"/>
      <c r="E6" s="79"/>
      <c r="F6" s="79"/>
      <c r="G6" s="5"/>
      <c r="H6" s="14"/>
      <c r="I6" s="30" t="str">
        <f t="shared" si="0"/>
        <v/>
      </c>
    </row>
    <row r="7" spans="1:9" x14ac:dyDescent="0.2">
      <c r="A7" s="68"/>
      <c r="B7" s="70"/>
      <c r="C7" s="73"/>
      <c r="D7" s="76"/>
      <c r="E7" s="79"/>
      <c r="F7" s="79"/>
      <c r="G7" s="5"/>
      <c r="H7" s="14"/>
      <c r="I7" s="30" t="str">
        <f t="shared" si="0"/>
        <v/>
      </c>
    </row>
    <row r="8" spans="1:9" x14ac:dyDescent="0.2">
      <c r="A8" s="68"/>
      <c r="B8" s="70"/>
      <c r="C8" s="73"/>
      <c r="D8" s="76"/>
      <c r="E8" s="79"/>
      <c r="F8" s="79"/>
      <c r="G8" s="5"/>
      <c r="H8" s="14"/>
      <c r="I8" s="30" t="str">
        <f t="shared" si="0"/>
        <v/>
      </c>
    </row>
    <row r="9" spans="1:9" x14ac:dyDescent="0.2">
      <c r="A9" s="68"/>
      <c r="B9" s="70"/>
      <c r="C9" s="73"/>
      <c r="D9" s="76"/>
      <c r="E9" s="79"/>
      <c r="F9" s="79"/>
      <c r="G9" s="5"/>
      <c r="H9" s="14"/>
      <c r="I9" s="30" t="str">
        <f t="shared" si="0"/>
        <v/>
      </c>
    </row>
    <row r="10" spans="1:9" x14ac:dyDescent="0.2">
      <c r="A10" s="68"/>
      <c r="B10" s="70"/>
      <c r="C10" s="73"/>
      <c r="D10" s="76"/>
      <c r="E10" s="79"/>
      <c r="F10" s="79"/>
      <c r="G10" s="5"/>
      <c r="H10" s="14"/>
      <c r="I10" s="30" t="str">
        <f t="shared" si="0"/>
        <v/>
      </c>
    </row>
    <row r="11" spans="1:9" x14ac:dyDescent="0.2">
      <c r="A11" s="68"/>
      <c r="B11" s="70"/>
      <c r="C11" s="73"/>
      <c r="D11" s="76"/>
      <c r="E11" s="79"/>
      <c r="F11" s="79"/>
      <c r="G11" s="5"/>
      <c r="H11" s="14"/>
      <c r="I11" s="30" t="str">
        <f t="shared" si="0"/>
        <v/>
      </c>
    </row>
    <row r="12" spans="1:9" x14ac:dyDescent="0.2">
      <c r="A12" s="68"/>
      <c r="B12" s="70"/>
      <c r="C12" s="73"/>
      <c r="D12" s="76"/>
      <c r="E12" s="79"/>
      <c r="F12" s="79"/>
      <c r="G12" s="5"/>
      <c r="H12" s="14"/>
      <c r="I12" s="30" t="str">
        <f t="shared" si="0"/>
        <v/>
      </c>
    </row>
    <row r="13" spans="1:9" x14ac:dyDescent="0.2">
      <c r="A13" s="68"/>
      <c r="B13" s="70"/>
      <c r="C13" s="73"/>
      <c r="D13" s="76"/>
      <c r="E13" s="79"/>
      <c r="F13" s="79"/>
      <c r="G13" s="5"/>
      <c r="H13" s="14"/>
      <c r="I13" s="30" t="str">
        <f t="shared" si="0"/>
        <v/>
      </c>
    </row>
    <row r="14" spans="1:9" x14ac:dyDescent="0.2">
      <c r="A14" s="68"/>
      <c r="B14" s="70"/>
      <c r="C14" s="73"/>
      <c r="D14" s="76"/>
      <c r="E14" s="79"/>
      <c r="F14" s="79"/>
      <c r="G14" s="5"/>
      <c r="H14" s="14"/>
      <c r="I14" s="30" t="str">
        <f t="shared" si="0"/>
        <v/>
      </c>
    </row>
    <row r="15" spans="1:9" x14ac:dyDescent="0.2">
      <c r="A15" s="68"/>
      <c r="B15" s="70"/>
      <c r="C15" s="73"/>
      <c r="D15" s="76"/>
      <c r="E15" s="79"/>
      <c r="F15" s="79"/>
      <c r="G15" s="5"/>
      <c r="H15" s="14"/>
      <c r="I15" s="30" t="str">
        <f t="shared" si="0"/>
        <v/>
      </c>
    </row>
    <row r="16" spans="1:9" x14ac:dyDescent="0.2">
      <c r="A16" s="68"/>
      <c r="B16" s="70"/>
      <c r="C16" s="73"/>
      <c r="D16" s="76"/>
      <c r="E16" s="79"/>
      <c r="F16" s="79"/>
      <c r="G16" s="5"/>
      <c r="H16" s="14"/>
      <c r="I16" s="30" t="str">
        <f t="shared" si="0"/>
        <v/>
      </c>
    </row>
    <row r="17" spans="1:11" x14ac:dyDescent="0.2">
      <c r="A17" s="68"/>
      <c r="B17" s="71"/>
      <c r="C17" s="74"/>
      <c r="D17" s="77"/>
      <c r="E17" s="80"/>
      <c r="F17" s="80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2" t="s">
        <v>34</v>
      </c>
      <c r="H19" s="63"/>
      <c r="I19" s="32"/>
    </row>
    <row r="20" spans="1:11" x14ac:dyDescent="0.2">
      <c r="A20" s="20">
        <f>IF(B20&lt;2,"N/A",(STDEV(H3:H17)))</f>
        <v>68.181593068315209</v>
      </c>
      <c r="B20" s="20">
        <f>COUNT(H3:H17)</f>
        <v>3</v>
      </c>
      <c r="C20" s="21">
        <f>IF(B20&lt;2,"N/A",(A20/D20))</f>
        <v>0.1214362431309714</v>
      </c>
      <c r="D20" s="22">
        <f>ROUND(AVERAGE(H3:H17),2)</f>
        <v>561.46</v>
      </c>
      <c r="E20" s="23" t="str">
        <f>IFERROR(ROUND(IF(B20&lt;2,"N/A",(IF(C20&lt;=25%,"N/A",AVERAGE(I3:I17)))),2),"N/A")</f>
        <v>N/A</v>
      </c>
      <c r="F20" s="23">
        <f>ROUND(MEDIAN(H3:H17),2)</f>
        <v>549.57000000000005</v>
      </c>
      <c r="G20" s="24" t="str">
        <f>INDEX(G3:G17,MATCH(H20,H3:H17,0))</f>
        <v>LFMaquinas</v>
      </c>
      <c r="H20" s="25">
        <f>MIN(H3:H17)</f>
        <v>500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4"/>
      <c r="E22" s="64"/>
      <c r="F22" s="36"/>
      <c r="G22" s="26" t="s">
        <v>37</v>
      </c>
      <c r="H22" s="27">
        <f>IF(C20&lt;=25%,D20,MIN(E20:F20))</f>
        <v>561.46</v>
      </c>
    </row>
    <row r="23" spans="1:11" x14ac:dyDescent="0.2">
      <c r="B23" s="33"/>
      <c r="C23" s="33"/>
      <c r="D23" s="64"/>
      <c r="E23" s="64"/>
      <c r="F23" s="37"/>
      <c r="G23" s="28" t="s">
        <v>9</v>
      </c>
      <c r="H23" s="29">
        <f>ROUND(H22,2)*D3</f>
        <v>28073</v>
      </c>
    </row>
    <row r="24" spans="1:11" x14ac:dyDescent="0.2">
      <c r="B24" s="38"/>
      <c r="C24" s="38"/>
      <c r="D24" s="32"/>
      <c r="E24" s="32"/>
    </row>
    <row r="26" spans="1:11" x14ac:dyDescent="0.2">
      <c r="A26" s="56" t="s">
        <v>25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 x14ac:dyDescent="0.2">
      <c r="A27" s="56" t="s">
        <v>26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 x14ac:dyDescent="0.2">
      <c r="A28" s="56" t="s">
        <v>27</v>
      </c>
      <c r="B28" s="57"/>
      <c r="C28" s="57"/>
      <c r="D28" s="57"/>
      <c r="E28" s="57"/>
      <c r="F28" s="57"/>
      <c r="G28" s="57"/>
      <c r="H28" s="57"/>
      <c r="I28" s="58"/>
    </row>
    <row r="29" spans="1:11" x14ac:dyDescent="0.2">
      <c r="A29" s="56" t="s">
        <v>28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 x14ac:dyDescent="0.2">
      <c r="A30" s="56" t="s">
        <v>29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 x14ac:dyDescent="0.2">
      <c r="A31" s="56" t="s">
        <v>30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 x14ac:dyDescent="0.2">
      <c r="A32" s="59" t="s">
        <v>31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5" t="s">
        <v>12</v>
      </c>
      <c r="B1" s="66"/>
      <c r="C1" s="66"/>
      <c r="D1" s="66"/>
      <c r="E1" s="66"/>
      <c r="F1" s="66"/>
      <c r="G1" s="66"/>
      <c r="H1" s="66"/>
      <c r="I1" s="67"/>
    </row>
    <row r="2" spans="1:9" ht="25.5" x14ac:dyDescent="0.2">
      <c r="A2" s="68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8"/>
      <c r="B3" s="69" t="s">
        <v>56</v>
      </c>
      <c r="C3" s="72" t="s">
        <v>8</v>
      </c>
      <c r="D3" s="75">
        <v>50</v>
      </c>
      <c r="E3" s="78">
        <f>IF(C20&lt;=25%,D20,MIN(E20:F20))</f>
        <v>864.26</v>
      </c>
      <c r="F3" s="78">
        <f>MIN(H3:H17)</f>
        <v>799.9</v>
      </c>
      <c r="G3" s="5" t="s">
        <v>57</v>
      </c>
      <c r="H3" s="14">
        <v>799.9</v>
      </c>
      <c r="I3" s="30" t="str">
        <f>IF(H3="","",(IF($C$20&lt;25%,"N/A",IF(H3&lt;=($D$20+$A$20),H3,"Descartado"))))</f>
        <v>N/A</v>
      </c>
    </row>
    <row r="4" spans="1:9" x14ac:dyDescent="0.2">
      <c r="A4" s="68"/>
      <c r="B4" s="70"/>
      <c r="C4" s="73"/>
      <c r="D4" s="76"/>
      <c r="E4" s="79"/>
      <c r="F4" s="79"/>
      <c r="G4" s="5" t="s">
        <v>58</v>
      </c>
      <c r="H4" s="14">
        <v>829.9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8"/>
      <c r="B5" s="70"/>
      <c r="C5" s="73"/>
      <c r="D5" s="76"/>
      <c r="E5" s="79"/>
      <c r="F5" s="79"/>
      <c r="G5" s="42" t="s">
        <v>59</v>
      </c>
      <c r="H5" s="14">
        <v>962.99</v>
      </c>
      <c r="I5" s="30" t="str">
        <f t="shared" si="0"/>
        <v>N/A</v>
      </c>
    </row>
    <row r="6" spans="1:9" x14ac:dyDescent="0.2">
      <c r="A6" s="68"/>
      <c r="B6" s="70"/>
      <c r="C6" s="73"/>
      <c r="D6" s="76"/>
      <c r="E6" s="79"/>
      <c r="F6" s="79"/>
      <c r="G6" s="5"/>
      <c r="H6" s="14"/>
      <c r="I6" s="30" t="str">
        <f t="shared" si="0"/>
        <v/>
      </c>
    </row>
    <row r="7" spans="1:9" x14ac:dyDescent="0.2">
      <c r="A7" s="68"/>
      <c r="B7" s="70"/>
      <c r="C7" s="73"/>
      <c r="D7" s="76"/>
      <c r="E7" s="79"/>
      <c r="F7" s="79"/>
      <c r="G7" s="5"/>
      <c r="H7" s="14"/>
      <c r="I7" s="30" t="str">
        <f>IF(H7="","",(IF($C$20&lt;25%,"N/A",IF(H7&lt;=($D$20+$A$20),H7,"Descartado"))))</f>
        <v/>
      </c>
    </row>
    <row r="8" spans="1:9" x14ac:dyDescent="0.2">
      <c r="A8" s="68"/>
      <c r="B8" s="70"/>
      <c r="C8" s="73"/>
      <c r="D8" s="76"/>
      <c r="E8" s="79"/>
      <c r="F8" s="79"/>
      <c r="G8" s="5"/>
      <c r="H8" s="14"/>
      <c r="I8" s="30" t="str">
        <f t="shared" si="0"/>
        <v/>
      </c>
    </row>
    <row r="9" spans="1:9" x14ac:dyDescent="0.2">
      <c r="A9" s="68"/>
      <c r="B9" s="70"/>
      <c r="C9" s="73"/>
      <c r="D9" s="76"/>
      <c r="E9" s="79"/>
      <c r="F9" s="79"/>
      <c r="G9" s="5"/>
      <c r="H9" s="14"/>
      <c r="I9" s="30" t="str">
        <f t="shared" si="0"/>
        <v/>
      </c>
    </row>
    <row r="10" spans="1:9" x14ac:dyDescent="0.2">
      <c r="A10" s="68"/>
      <c r="B10" s="70"/>
      <c r="C10" s="73"/>
      <c r="D10" s="76"/>
      <c r="E10" s="79"/>
      <c r="F10" s="79"/>
      <c r="G10" s="5"/>
      <c r="H10" s="14"/>
      <c r="I10" s="30" t="str">
        <f t="shared" si="0"/>
        <v/>
      </c>
    </row>
    <row r="11" spans="1:9" x14ac:dyDescent="0.2">
      <c r="A11" s="68"/>
      <c r="B11" s="70"/>
      <c r="C11" s="73"/>
      <c r="D11" s="76"/>
      <c r="E11" s="79"/>
      <c r="F11" s="79"/>
      <c r="G11" s="5"/>
      <c r="H11" s="14"/>
      <c r="I11" s="30" t="str">
        <f t="shared" si="0"/>
        <v/>
      </c>
    </row>
    <row r="12" spans="1:9" x14ac:dyDescent="0.2">
      <c r="A12" s="68"/>
      <c r="B12" s="70"/>
      <c r="C12" s="73"/>
      <c r="D12" s="76"/>
      <c r="E12" s="79"/>
      <c r="F12" s="79"/>
      <c r="G12" s="5"/>
      <c r="H12" s="14"/>
      <c r="I12" s="30" t="str">
        <f t="shared" si="0"/>
        <v/>
      </c>
    </row>
    <row r="13" spans="1:9" x14ac:dyDescent="0.2">
      <c r="A13" s="68"/>
      <c r="B13" s="70"/>
      <c r="C13" s="73"/>
      <c r="D13" s="76"/>
      <c r="E13" s="79"/>
      <c r="F13" s="79"/>
      <c r="G13" s="5"/>
      <c r="H13" s="14"/>
      <c r="I13" s="30" t="str">
        <f t="shared" si="0"/>
        <v/>
      </c>
    </row>
    <row r="14" spans="1:9" x14ac:dyDescent="0.2">
      <c r="A14" s="68"/>
      <c r="B14" s="70"/>
      <c r="C14" s="73"/>
      <c r="D14" s="76"/>
      <c r="E14" s="79"/>
      <c r="F14" s="79"/>
      <c r="G14" s="5"/>
      <c r="H14" s="14"/>
      <c r="I14" s="30" t="str">
        <f t="shared" si="0"/>
        <v/>
      </c>
    </row>
    <row r="15" spans="1:9" x14ac:dyDescent="0.2">
      <c r="A15" s="68"/>
      <c r="B15" s="70"/>
      <c r="C15" s="73"/>
      <c r="D15" s="76"/>
      <c r="E15" s="79"/>
      <c r="F15" s="79"/>
      <c r="G15" s="5"/>
      <c r="H15" s="14"/>
      <c r="I15" s="30" t="str">
        <f t="shared" si="0"/>
        <v/>
      </c>
    </row>
    <row r="16" spans="1:9" x14ac:dyDescent="0.2">
      <c r="A16" s="68"/>
      <c r="B16" s="70"/>
      <c r="C16" s="73"/>
      <c r="D16" s="76"/>
      <c r="E16" s="79"/>
      <c r="F16" s="79"/>
      <c r="G16" s="5"/>
      <c r="H16" s="14"/>
      <c r="I16" s="30" t="str">
        <f t="shared" si="0"/>
        <v/>
      </c>
    </row>
    <row r="17" spans="1:11" x14ac:dyDescent="0.2">
      <c r="A17" s="68"/>
      <c r="B17" s="71"/>
      <c r="C17" s="74"/>
      <c r="D17" s="77"/>
      <c r="E17" s="80"/>
      <c r="F17" s="80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2" t="s">
        <v>34</v>
      </c>
      <c r="H19" s="63"/>
      <c r="I19" s="32"/>
    </row>
    <row r="20" spans="1:11" x14ac:dyDescent="0.2">
      <c r="A20" s="20">
        <f>IF(B20&lt;2,"N/A",(STDEV(H3:H17)))</f>
        <v>86.805622129752265</v>
      </c>
      <c r="B20" s="20">
        <f>COUNT(H3:H17)</f>
        <v>3</v>
      </c>
      <c r="C20" s="21">
        <f>IF(B20&lt;2,"N/A",(A20/D20))</f>
        <v>0.10043924528469704</v>
      </c>
      <c r="D20" s="22">
        <f>ROUND(AVERAGE(H3:H17),2)</f>
        <v>864.26</v>
      </c>
      <c r="E20" s="23" t="str">
        <f>IFERROR(ROUND(IF(B20&lt;2,"N/A",(IF(C20&lt;=25%,"N/A",AVERAGE(I3:I17)))),2),"N/A")</f>
        <v>N/A</v>
      </c>
      <c r="F20" s="23">
        <f>ROUND(MEDIAN(H3:H17),2)</f>
        <v>829.9</v>
      </c>
      <c r="G20" s="24" t="str">
        <f>INDEX(G3:G17,MATCH(H20,H3:H17,0))</f>
        <v>Godotti</v>
      </c>
      <c r="H20" s="25">
        <f>MIN(H3:H17)</f>
        <v>799.9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4"/>
      <c r="E22" s="64"/>
      <c r="F22" s="36"/>
      <c r="G22" s="26" t="s">
        <v>37</v>
      </c>
      <c r="H22" s="27">
        <f>IF(C20&lt;=25%,D20,MIN(E20:F20))</f>
        <v>864.26</v>
      </c>
    </row>
    <row r="23" spans="1:11" x14ac:dyDescent="0.2">
      <c r="B23" s="33"/>
      <c r="C23" s="33"/>
      <c r="D23" s="64"/>
      <c r="E23" s="64"/>
      <c r="F23" s="37"/>
      <c r="G23" s="28" t="s">
        <v>9</v>
      </c>
      <c r="H23" s="29">
        <f>ROUND(H22,2)*D3</f>
        <v>43213</v>
      </c>
    </row>
    <row r="24" spans="1:11" x14ac:dyDescent="0.2">
      <c r="B24" s="38"/>
      <c r="C24" s="38"/>
      <c r="D24" s="32"/>
      <c r="E24" s="32"/>
    </row>
    <row r="26" spans="1:11" x14ac:dyDescent="0.2">
      <c r="A26" s="56" t="s">
        <v>25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 x14ac:dyDescent="0.2">
      <c r="A27" s="56" t="s">
        <v>26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 x14ac:dyDescent="0.2">
      <c r="A28" s="56" t="s">
        <v>27</v>
      </c>
      <c r="B28" s="57"/>
      <c r="C28" s="57"/>
      <c r="D28" s="57"/>
      <c r="E28" s="57"/>
      <c r="F28" s="57"/>
      <c r="G28" s="57"/>
      <c r="H28" s="57"/>
      <c r="I28" s="58"/>
    </row>
    <row r="29" spans="1:11" x14ac:dyDescent="0.2">
      <c r="A29" s="56" t="s">
        <v>28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 x14ac:dyDescent="0.2">
      <c r="A30" s="56" t="s">
        <v>29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 x14ac:dyDescent="0.2">
      <c r="A31" s="56" t="s">
        <v>30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 x14ac:dyDescent="0.2">
      <c r="A32" s="59" t="s">
        <v>31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5" t="s">
        <v>12</v>
      </c>
      <c r="B1" s="66"/>
      <c r="C1" s="66"/>
      <c r="D1" s="66"/>
      <c r="E1" s="66"/>
      <c r="F1" s="66"/>
      <c r="G1" s="66"/>
      <c r="H1" s="66"/>
      <c r="I1" s="67"/>
    </row>
    <row r="2" spans="1:9" ht="25.5" x14ac:dyDescent="0.2">
      <c r="A2" s="68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8"/>
      <c r="B3" s="69" t="s">
        <v>41</v>
      </c>
      <c r="C3" s="72" t="s">
        <v>8</v>
      </c>
      <c r="D3" s="75">
        <v>20</v>
      </c>
      <c r="E3" s="78">
        <f>IF(C20&lt;=25%,D20,MIN(E20:F20))</f>
        <v>434.02</v>
      </c>
      <c r="F3" s="78">
        <f>MIN(H3:H17)</f>
        <v>329</v>
      </c>
      <c r="G3" s="5" t="s">
        <v>46</v>
      </c>
      <c r="H3" s="14">
        <v>329</v>
      </c>
      <c r="I3" s="30" t="str">
        <f>IF(H3="","",(IF($C$20&lt;25%,"N/A",IF(H3&lt;=($D$20+$A$20),H3,"Descartado"))))</f>
        <v>N/A</v>
      </c>
    </row>
    <row r="4" spans="1:9" x14ac:dyDescent="0.2">
      <c r="A4" s="68"/>
      <c r="B4" s="70"/>
      <c r="C4" s="73"/>
      <c r="D4" s="76"/>
      <c r="E4" s="79"/>
      <c r="F4" s="79"/>
      <c r="G4" s="5" t="s">
        <v>47</v>
      </c>
      <c r="H4" s="14">
        <v>474.05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8"/>
      <c r="B5" s="70"/>
      <c r="C5" s="73"/>
      <c r="D5" s="76"/>
      <c r="E5" s="79"/>
      <c r="F5" s="79"/>
      <c r="G5" s="5" t="s">
        <v>44</v>
      </c>
      <c r="H5" s="14">
        <v>499</v>
      </c>
      <c r="I5" s="30" t="str">
        <f t="shared" si="0"/>
        <v>N/A</v>
      </c>
    </row>
    <row r="6" spans="1:9" x14ac:dyDescent="0.2">
      <c r="A6" s="68"/>
      <c r="B6" s="70"/>
      <c r="C6" s="73"/>
      <c r="D6" s="76"/>
      <c r="E6" s="79"/>
      <c r="F6" s="79"/>
      <c r="G6" s="5"/>
      <c r="H6" s="14"/>
      <c r="I6" s="30" t="str">
        <f t="shared" si="0"/>
        <v/>
      </c>
    </row>
    <row r="7" spans="1:9" x14ac:dyDescent="0.2">
      <c r="A7" s="68"/>
      <c r="B7" s="70"/>
      <c r="C7" s="73"/>
      <c r="D7" s="76"/>
      <c r="E7" s="79"/>
      <c r="F7" s="79"/>
      <c r="G7" s="5"/>
      <c r="H7" s="14"/>
      <c r="I7" s="30" t="str">
        <f t="shared" si="0"/>
        <v/>
      </c>
    </row>
    <row r="8" spans="1:9" x14ac:dyDescent="0.2">
      <c r="A8" s="68"/>
      <c r="B8" s="70"/>
      <c r="C8" s="73"/>
      <c r="D8" s="76"/>
      <c r="E8" s="79"/>
      <c r="F8" s="79"/>
      <c r="G8" s="5"/>
      <c r="H8" s="14"/>
      <c r="I8" s="30" t="str">
        <f t="shared" si="0"/>
        <v/>
      </c>
    </row>
    <row r="9" spans="1:9" x14ac:dyDescent="0.2">
      <c r="A9" s="68"/>
      <c r="B9" s="70"/>
      <c r="C9" s="73"/>
      <c r="D9" s="76"/>
      <c r="E9" s="79"/>
      <c r="F9" s="79"/>
      <c r="G9" s="5"/>
      <c r="H9" s="14"/>
      <c r="I9" s="30" t="str">
        <f t="shared" si="0"/>
        <v/>
      </c>
    </row>
    <row r="10" spans="1:9" x14ac:dyDescent="0.2">
      <c r="A10" s="68"/>
      <c r="B10" s="70"/>
      <c r="C10" s="73"/>
      <c r="D10" s="76"/>
      <c r="E10" s="79"/>
      <c r="F10" s="79"/>
      <c r="G10" s="5"/>
      <c r="H10" s="14"/>
      <c r="I10" s="30" t="str">
        <f t="shared" si="0"/>
        <v/>
      </c>
    </row>
    <row r="11" spans="1:9" x14ac:dyDescent="0.2">
      <c r="A11" s="68"/>
      <c r="B11" s="70"/>
      <c r="C11" s="73"/>
      <c r="D11" s="76"/>
      <c r="E11" s="79"/>
      <c r="F11" s="79"/>
      <c r="G11" s="5"/>
      <c r="H11" s="14"/>
      <c r="I11" s="30" t="str">
        <f t="shared" si="0"/>
        <v/>
      </c>
    </row>
    <row r="12" spans="1:9" x14ac:dyDescent="0.2">
      <c r="A12" s="68"/>
      <c r="B12" s="70"/>
      <c r="C12" s="73"/>
      <c r="D12" s="76"/>
      <c r="E12" s="79"/>
      <c r="F12" s="79"/>
      <c r="G12" s="5"/>
      <c r="H12" s="14"/>
      <c r="I12" s="30" t="str">
        <f t="shared" si="0"/>
        <v/>
      </c>
    </row>
    <row r="13" spans="1:9" x14ac:dyDescent="0.2">
      <c r="A13" s="68"/>
      <c r="B13" s="70"/>
      <c r="C13" s="73"/>
      <c r="D13" s="76"/>
      <c r="E13" s="79"/>
      <c r="F13" s="79"/>
      <c r="G13" s="5"/>
      <c r="H13" s="14"/>
      <c r="I13" s="30" t="str">
        <f t="shared" si="0"/>
        <v/>
      </c>
    </row>
    <row r="14" spans="1:9" x14ac:dyDescent="0.2">
      <c r="A14" s="68"/>
      <c r="B14" s="70"/>
      <c r="C14" s="73"/>
      <c r="D14" s="76"/>
      <c r="E14" s="79"/>
      <c r="F14" s="79"/>
      <c r="G14" s="5"/>
      <c r="H14" s="14"/>
      <c r="I14" s="30" t="str">
        <f t="shared" si="0"/>
        <v/>
      </c>
    </row>
    <row r="15" spans="1:9" x14ac:dyDescent="0.2">
      <c r="A15" s="68"/>
      <c r="B15" s="70"/>
      <c r="C15" s="73"/>
      <c r="D15" s="76"/>
      <c r="E15" s="79"/>
      <c r="F15" s="79"/>
      <c r="G15" s="5"/>
      <c r="H15" s="14"/>
      <c r="I15" s="30" t="str">
        <f t="shared" si="0"/>
        <v/>
      </c>
    </row>
    <row r="16" spans="1:9" x14ac:dyDescent="0.2">
      <c r="A16" s="68"/>
      <c r="B16" s="70"/>
      <c r="C16" s="73"/>
      <c r="D16" s="76"/>
      <c r="E16" s="79"/>
      <c r="F16" s="79"/>
      <c r="G16" s="5"/>
      <c r="H16" s="14"/>
      <c r="I16" s="30" t="str">
        <f t="shared" si="0"/>
        <v/>
      </c>
    </row>
    <row r="17" spans="1:11" x14ac:dyDescent="0.2">
      <c r="A17" s="68"/>
      <c r="B17" s="71"/>
      <c r="C17" s="74"/>
      <c r="D17" s="77"/>
      <c r="E17" s="80"/>
      <c r="F17" s="80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2" t="s">
        <v>34</v>
      </c>
      <c r="H19" s="63"/>
      <c r="I19" s="32"/>
    </row>
    <row r="20" spans="1:11" x14ac:dyDescent="0.2">
      <c r="A20" s="20">
        <f>IF(B20&lt;2,"N/A",(STDEV(H3:H17)))</f>
        <v>91.798697340067704</v>
      </c>
      <c r="B20" s="20">
        <f>COUNT(H3:H17)</f>
        <v>3</v>
      </c>
      <c r="C20" s="21">
        <f>IF(B20&lt;2,"N/A",(A20/D20))</f>
        <v>0.21150798889467698</v>
      </c>
      <c r="D20" s="22">
        <f>ROUND(AVERAGE(H3:H17),2)</f>
        <v>434.02</v>
      </c>
      <c r="E20" s="23" t="str">
        <f>IFERROR(ROUND(IF(B20&lt;2,"N/A",(IF(C20&lt;=25%,"N/A",AVERAGE(I3:I17)))),2),"N/A")</f>
        <v>N/A</v>
      </c>
      <c r="F20" s="23">
        <f>ROUND(MEDIAN(H3:H17),2)</f>
        <v>474.05</v>
      </c>
      <c r="G20" s="24" t="str">
        <f>INDEX(G3:G17,MATCH(H20,H3:H17,0))</f>
        <v>Jnsantos</v>
      </c>
      <c r="H20" s="25">
        <f>MIN(H3:H17)</f>
        <v>329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4"/>
      <c r="E22" s="64"/>
      <c r="F22" s="36"/>
      <c r="G22" s="26" t="s">
        <v>37</v>
      </c>
      <c r="H22" s="27">
        <f>IF(C20&lt;=25%,D20,MIN(E20:F20))</f>
        <v>434.02</v>
      </c>
    </row>
    <row r="23" spans="1:11" x14ac:dyDescent="0.2">
      <c r="B23" s="33"/>
      <c r="C23" s="33"/>
      <c r="D23" s="64"/>
      <c r="E23" s="64"/>
      <c r="F23" s="37"/>
      <c r="G23" s="28" t="s">
        <v>9</v>
      </c>
      <c r="H23" s="29">
        <f>ROUND(H22,2)*D3</f>
        <v>8680.4</v>
      </c>
    </row>
    <row r="24" spans="1:11" x14ac:dyDescent="0.2">
      <c r="B24" s="38"/>
      <c r="C24" s="38"/>
      <c r="D24" s="32"/>
      <c r="E24" s="32"/>
    </row>
    <row r="26" spans="1:11" x14ac:dyDescent="0.2">
      <c r="A26" s="56" t="s">
        <v>25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 x14ac:dyDescent="0.2">
      <c r="A27" s="56" t="s">
        <v>26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 x14ac:dyDescent="0.2">
      <c r="A28" s="56" t="s">
        <v>27</v>
      </c>
      <c r="B28" s="57"/>
      <c r="C28" s="57"/>
      <c r="D28" s="57"/>
      <c r="E28" s="57"/>
      <c r="F28" s="57"/>
      <c r="G28" s="57"/>
      <c r="H28" s="57"/>
      <c r="I28" s="58"/>
    </row>
    <row r="29" spans="1:11" x14ac:dyDescent="0.2">
      <c r="A29" s="56" t="s">
        <v>28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 x14ac:dyDescent="0.2">
      <c r="A30" s="56" t="s">
        <v>29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 x14ac:dyDescent="0.2">
      <c r="A31" s="56" t="s">
        <v>30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 x14ac:dyDescent="0.2">
      <c r="A32" s="59" t="s">
        <v>31</v>
      </c>
      <c r="B32" s="60"/>
      <c r="C32" s="60"/>
      <c r="D32" s="60"/>
      <c r="E32" s="60"/>
      <c r="F32" s="60"/>
      <c r="G32" s="60"/>
      <c r="H32" s="60"/>
      <c r="I32" s="6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9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151AE-4067-4786-8E63-7BD581C6C323}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5" t="s">
        <v>12</v>
      </c>
      <c r="B1" s="66"/>
      <c r="C1" s="66"/>
      <c r="D1" s="66"/>
      <c r="E1" s="66"/>
      <c r="F1" s="66"/>
      <c r="G1" s="66"/>
      <c r="H1" s="66"/>
      <c r="I1" s="67"/>
    </row>
    <row r="2" spans="1:9" ht="25.5" x14ac:dyDescent="0.2">
      <c r="A2" s="68" t="s">
        <v>53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 x14ac:dyDescent="0.2">
      <c r="A3" s="68"/>
      <c r="B3" s="69" t="s">
        <v>42</v>
      </c>
      <c r="C3" s="72" t="s">
        <v>8</v>
      </c>
      <c r="D3" s="75">
        <v>12</v>
      </c>
      <c r="E3" s="78">
        <f>IF(C20&lt;=25%,D20,MIN(E20:F20))</f>
        <v>1952.78</v>
      </c>
      <c r="F3" s="78">
        <f>MIN(H3:H17)</f>
        <v>1950</v>
      </c>
      <c r="G3" s="5" t="s">
        <v>48</v>
      </c>
      <c r="H3" s="14">
        <v>1950</v>
      </c>
      <c r="I3" s="30" t="str">
        <f>IF(H3="","",(IF($C$20&lt;25%,"N/A",IF(H3&lt;=($D$20+$A$20),H3,"Descartado"))))</f>
        <v>N/A</v>
      </c>
    </row>
    <row r="4" spans="1:9" x14ac:dyDescent="0.2">
      <c r="A4" s="68"/>
      <c r="B4" s="70"/>
      <c r="C4" s="73"/>
      <c r="D4" s="76"/>
      <c r="E4" s="79"/>
      <c r="F4" s="79"/>
      <c r="G4" s="5" t="s">
        <v>49</v>
      </c>
      <c r="H4" s="14">
        <v>1950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8"/>
      <c r="B5" s="70"/>
      <c r="C5" s="73"/>
      <c r="D5" s="76"/>
      <c r="E5" s="79"/>
      <c r="F5" s="79"/>
      <c r="G5" s="5" t="s">
        <v>44</v>
      </c>
      <c r="H5" s="14">
        <v>1950</v>
      </c>
      <c r="I5" s="30" t="str">
        <f t="shared" si="0"/>
        <v>N/A</v>
      </c>
    </row>
    <row r="6" spans="1:9" x14ac:dyDescent="0.2">
      <c r="A6" s="68"/>
      <c r="B6" s="70"/>
      <c r="C6" s="73"/>
      <c r="D6" s="76"/>
      <c r="E6" s="79"/>
      <c r="F6" s="79"/>
      <c r="G6" s="5" t="s">
        <v>52</v>
      </c>
      <c r="H6" s="14">
        <v>1961.1</v>
      </c>
      <c r="I6" s="30" t="str">
        <f t="shared" si="0"/>
        <v>N/A</v>
      </c>
    </row>
    <row r="7" spans="1:9" x14ac:dyDescent="0.2">
      <c r="A7" s="68"/>
      <c r="B7" s="70"/>
      <c r="C7" s="73"/>
      <c r="D7" s="76"/>
      <c r="E7" s="79"/>
      <c r="F7" s="79"/>
      <c r="G7" s="5"/>
      <c r="H7" s="14"/>
      <c r="I7" s="30" t="str">
        <f t="shared" si="0"/>
        <v/>
      </c>
    </row>
    <row r="8" spans="1:9" x14ac:dyDescent="0.2">
      <c r="A8" s="68"/>
      <c r="B8" s="70"/>
      <c r="C8" s="73"/>
      <c r="D8" s="76"/>
      <c r="E8" s="79"/>
      <c r="F8" s="79"/>
      <c r="G8" s="5"/>
      <c r="H8" s="14"/>
      <c r="I8" s="30" t="str">
        <f t="shared" si="0"/>
        <v/>
      </c>
    </row>
    <row r="9" spans="1:9" x14ac:dyDescent="0.2">
      <c r="A9" s="68"/>
      <c r="B9" s="70"/>
      <c r="C9" s="73"/>
      <c r="D9" s="76"/>
      <c r="E9" s="79"/>
      <c r="F9" s="79"/>
      <c r="G9" s="5"/>
      <c r="H9" s="14"/>
      <c r="I9" s="30" t="str">
        <f t="shared" si="0"/>
        <v/>
      </c>
    </row>
    <row r="10" spans="1:9" x14ac:dyDescent="0.2">
      <c r="A10" s="68"/>
      <c r="B10" s="70"/>
      <c r="C10" s="73"/>
      <c r="D10" s="76"/>
      <c r="E10" s="79"/>
      <c r="F10" s="79"/>
      <c r="G10" s="5"/>
      <c r="H10" s="14"/>
      <c r="I10" s="30" t="str">
        <f t="shared" si="0"/>
        <v/>
      </c>
    </row>
    <row r="11" spans="1:9" x14ac:dyDescent="0.2">
      <c r="A11" s="68"/>
      <c r="B11" s="70"/>
      <c r="C11" s="73"/>
      <c r="D11" s="76"/>
      <c r="E11" s="79"/>
      <c r="F11" s="79"/>
      <c r="G11" s="5"/>
      <c r="H11" s="14"/>
      <c r="I11" s="30" t="str">
        <f t="shared" si="0"/>
        <v/>
      </c>
    </row>
    <row r="12" spans="1:9" x14ac:dyDescent="0.2">
      <c r="A12" s="68"/>
      <c r="B12" s="70"/>
      <c r="C12" s="73"/>
      <c r="D12" s="76"/>
      <c r="E12" s="79"/>
      <c r="F12" s="79"/>
      <c r="G12" s="5"/>
      <c r="H12" s="14"/>
      <c r="I12" s="30" t="str">
        <f t="shared" si="0"/>
        <v/>
      </c>
    </row>
    <row r="13" spans="1:9" x14ac:dyDescent="0.2">
      <c r="A13" s="68"/>
      <c r="B13" s="70"/>
      <c r="C13" s="73"/>
      <c r="D13" s="76"/>
      <c r="E13" s="79"/>
      <c r="F13" s="79"/>
      <c r="G13" s="5"/>
      <c r="H13" s="14"/>
      <c r="I13" s="30" t="str">
        <f t="shared" si="0"/>
        <v/>
      </c>
    </row>
    <row r="14" spans="1:9" x14ac:dyDescent="0.2">
      <c r="A14" s="68"/>
      <c r="B14" s="70"/>
      <c r="C14" s="73"/>
      <c r="D14" s="76"/>
      <c r="E14" s="79"/>
      <c r="F14" s="79"/>
      <c r="G14" s="5"/>
      <c r="H14" s="14"/>
      <c r="I14" s="30" t="str">
        <f t="shared" si="0"/>
        <v/>
      </c>
    </row>
    <row r="15" spans="1:9" x14ac:dyDescent="0.2">
      <c r="A15" s="68"/>
      <c r="B15" s="70"/>
      <c r="C15" s="73"/>
      <c r="D15" s="76"/>
      <c r="E15" s="79"/>
      <c r="F15" s="79"/>
      <c r="G15" s="5"/>
      <c r="H15" s="14"/>
      <c r="I15" s="30" t="str">
        <f t="shared" si="0"/>
        <v/>
      </c>
    </row>
    <row r="16" spans="1:9" x14ac:dyDescent="0.2">
      <c r="A16" s="68"/>
      <c r="B16" s="70"/>
      <c r="C16" s="73"/>
      <c r="D16" s="76"/>
      <c r="E16" s="79"/>
      <c r="F16" s="79"/>
      <c r="G16" s="5"/>
      <c r="H16" s="14"/>
      <c r="I16" s="30" t="str">
        <f t="shared" si="0"/>
        <v/>
      </c>
    </row>
    <row r="17" spans="1:11" x14ac:dyDescent="0.2">
      <c r="A17" s="68"/>
      <c r="B17" s="71"/>
      <c r="C17" s="74"/>
      <c r="D17" s="77"/>
      <c r="E17" s="80"/>
      <c r="F17" s="80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2" t="s">
        <v>34</v>
      </c>
      <c r="H19" s="63"/>
      <c r="I19" s="32"/>
    </row>
    <row r="20" spans="1:11" x14ac:dyDescent="0.2">
      <c r="A20" s="20">
        <f>IF(B20&lt;2,"N/A",(STDEV(H3:H17)))</f>
        <v>5.5499999999999545</v>
      </c>
      <c r="B20" s="20">
        <f>COUNT(H3:H17)</f>
        <v>4</v>
      </c>
      <c r="C20" s="21">
        <f>IF(B20&lt;2,"N/A",(A20/D20))</f>
        <v>2.8421020289023623E-3</v>
      </c>
      <c r="D20" s="22">
        <f>ROUND(AVERAGE(H3:H17),2)</f>
        <v>1952.78</v>
      </c>
      <c r="E20" s="23" t="str">
        <f>IFERROR(ROUND(IF(B20&lt;2,"N/A",(IF(C20&lt;=25%,"N/A",AVERAGE(I3:I17)))),2),"N/A")</f>
        <v>N/A</v>
      </c>
      <c r="F20" s="23">
        <f>ROUND(MEDIAN(H3:H17),2)</f>
        <v>1950</v>
      </c>
      <c r="G20" s="24" t="str">
        <f>INDEX(G3:G17,MATCH(H20,H3:H17,0))</f>
        <v>Nowak</v>
      </c>
      <c r="H20" s="25">
        <f>MIN(H3:H17)</f>
        <v>1950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4"/>
      <c r="E22" s="64"/>
      <c r="F22" s="36"/>
      <c r="G22" s="26" t="s">
        <v>37</v>
      </c>
      <c r="H22" s="27">
        <f>IF(C20&lt;=25%,D20,MIN(E20:F20))</f>
        <v>1952.78</v>
      </c>
    </row>
    <row r="23" spans="1:11" x14ac:dyDescent="0.2">
      <c r="B23" s="33"/>
      <c r="C23" s="33"/>
      <c r="D23" s="64"/>
      <c r="E23" s="64"/>
      <c r="F23" s="37"/>
      <c r="G23" s="28" t="s">
        <v>9</v>
      </c>
      <c r="H23" s="29">
        <f>ROUND(H22,2)*D3</f>
        <v>23433.360000000001</v>
      </c>
    </row>
    <row r="24" spans="1:11" x14ac:dyDescent="0.2">
      <c r="B24" s="41"/>
      <c r="C24" s="41"/>
      <c r="D24" s="32"/>
      <c r="E24" s="32"/>
    </row>
    <row r="26" spans="1:11" x14ac:dyDescent="0.2">
      <c r="A26" s="56" t="s">
        <v>25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 x14ac:dyDescent="0.2">
      <c r="A27" s="56" t="s">
        <v>26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 x14ac:dyDescent="0.2">
      <c r="A28" s="56" t="s">
        <v>27</v>
      </c>
      <c r="B28" s="57"/>
      <c r="C28" s="57"/>
      <c r="D28" s="57"/>
      <c r="E28" s="57"/>
      <c r="F28" s="57"/>
      <c r="G28" s="57"/>
      <c r="H28" s="57"/>
      <c r="I28" s="58"/>
    </row>
    <row r="29" spans="1:11" x14ac:dyDescent="0.2">
      <c r="A29" s="56" t="s">
        <v>28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 x14ac:dyDescent="0.2">
      <c r="A30" s="56" t="s">
        <v>29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 x14ac:dyDescent="0.2">
      <c r="A31" s="56" t="s">
        <v>30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 x14ac:dyDescent="0.2">
      <c r="A32" s="59" t="s">
        <v>31</v>
      </c>
      <c r="B32" s="60"/>
      <c r="C32" s="60"/>
      <c r="D32" s="60"/>
      <c r="E32" s="60"/>
      <c r="F32" s="60"/>
      <c r="G32" s="60"/>
      <c r="H32" s="60"/>
      <c r="I32" s="6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9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9A28A-AE98-4C6C-A70D-8393B6690B7D}">
  <sheetPr>
    <pageSetUpPr fitToPage="1"/>
  </sheetPr>
  <dimension ref="A1:K32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5" t="s">
        <v>12</v>
      </c>
      <c r="B1" s="66"/>
      <c r="C1" s="66"/>
      <c r="D1" s="66"/>
      <c r="E1" s="66"/>
      <c r="F1" s="66"/>
      <c r="G1" s="66"/>
      <c r="H1" s="66"/>
      <c r="I1" s="67"/>
    </row>
    <row r="2" spans="1:9" ht="25.5" x14ac:dyDescent="0.2">
      <c r="A2" s="68" t="s">
        <v>54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 x14ac:dyDescent="0.2">
      <c r="A3" s="68"/>
      <c r="B3" s="69" t="s">
        <v>43</v>
      </c>
      <c r="C3" s="72" t="s">
        <v>8</v>
      </c>
      <c r="D3" s="75">
        <v>10</v>
      </c>
      <c r="E3" s="78">
        <f>IF(C20&lt;=25%,D20,MIN(E20:F20))</f>
        <v>5159.03</v>
      </c>
      <c r="F3" s="78">
        <f>MIN(H3:H17)</f>
        <v>4679.1000000000004</v>
      </c>
      <c r="G3" s="5" t="s">
        <v>50</v>
      </c>
      <c r="H3" s="14">
        <v>4679.1000000000004</v>
      </c>
      <c r="I3" s="30" t="str">
        <f>IF(H3="","",(IF($C$20&lt;25%,"N/A",IF(H3&lt;=($D$20+$A$20),H3,"Descartado"))))</f>
        <v>N/A</v>
      </c>
    </row>
    <row r="4" spans="1:9" x14ac:dyDescent="0.2">
      <c r="A4" s="68"/>
      <c r="B4" s="70"/>
      <c r="C4" s="73"/>
      <c r="D4" s="76"/>
      <c r="E4" s="79"/>
      <c r="F4" s="79"/>
      <c r="G4" s="5" t="s">
        <v>44</v>
      </c>
      <c r="H4" s="14">
        <v>5399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8"/>
      <c r="B5" s="70"/>
      <c r="C5" s="73"/>
      <c r="D5" s="76"/>
      <c r="E5" s="79"/>
      <c r="F5" s="79"/>
      <c r="G5" s="5" t="s">
        <v>51</v>
      </c>
      <c r="H5" s="14">
        <v>5399</v>
      </c>
      <c r="I5" s="30" t="str">
        <f t="shared" si="0"/>
        <v>N/A</v>
      </c>
    </row>
    <row r="6" spans="1:9" x14ac:dyDescent="0.2">
      <c r="A6" s="68"/>
      <c r="B6" s="70"/>
      <c r="C6" s="73"/>
      <c r="D6" s="76"/>
      <c r="E6" s="79"/>
      <c r="F6" s="79"/>
      <c r="G6" s="5"/>
      <c r="H6" s="14"/>
      <c r="I6" s="30" t="str">
        <f t="shared" si="0"/>
        <v/>
      </c>
    </row>
    <row r="7" spans="1:9" x14ac:dyDescent="0.2">
      <c r="A7" s="68"/>
      <c r="B7" s="70"/>
      <c r="C7" s="73"/>
      <c r="D7" s="76"/>
      <c r="E7" s="79"/>
      <c r="F7" s="79"/>
      <c r="G7" s="5"/>
      <c r="H7" s="14"/>
      <c r="I7" s="30" t="str">
        <f t="shared" si="0"/>
        <v/>
      </c>
    </row>
    <row r="8" spans="1:9" x14ac:dyDescent="0.2">
      <c r="A8" s="68"/>
      <c r="B8" s="70"/>
      <c r="C8" s="73"/>
      <c r="D8" s="76"/>
      <c r="E8" s="79"/>
      <c r="F8" s="79"/>
      <c r="G8" s="5"/>
      <c r="H8" s="14"/>
      <c r="I8" s="30" t="str">
        <f t="shared" si="0"/>
        <v/>
      </c>
    </row>
    <row r="9" spans="1:9" x14ac:dyDescent="0.2">
      <c r="A9" s="68"/>
      <c r="B9" s="70"/>
      <c r="C9" s="73"/>
      <c r="D9" s="76"/>
      <c r="E9" s="79"/>
      <c r="F9" s="79"/>
      <c r="G9" s="5"/>
      <c r="H9" s="14"/>
      <c r="I9" s="30" t="str">
        <f t="shared" si="0"/>
        <v/>
      </c>
    </row>
    <row r="10" spans="1:9" x14ac:dyDescent="0.2">
      <c r="A10" s="68"/>
      <c r="B10" s="70"/>
      <c r="C10" s="73"/>
      <c r="D10" s="76"/>
      <c r="E10" s="79"/>
      <c r="F10" s="79"/>
      <c r="G10" s="5"/>
      <c r="H10" s="14"/>
      <c r="I10" s="30" t="str">
        <f t="shared" si="0"/>
        <v/>
      </c>
    </row>
    <row r="11" spans="1:9" x14ac:dyDescent="0.2">
      <c r="A11" s="68"/>
      <c r="B11" s="70"/>
      <c r="C11" s="73"/>
      <c r="D11" s="76"/>
      <c r="E11" s="79"/>
      <c r="F11" s="79"/>
      <c r="G11" s="5"/>
      <c r="H11" s="14"/>
      <c r="I11" s="30" t="str">
        <f t="shared" si="0"/>
        <v/>
      </c>
    </row>
    <row r="12" spans="1:9" x14ac:dyDescent="0.2">
      <c r="A12" s="68"/>
      <c r="B12" s="70"/>
      <c r="C12" s="73"/>
      <c r="D12" s="76"/>
      <c r="E12" s="79"/>
      <c r="F12" s="79"/>
      <c r="G12" s="5"/>
      <c r="H12" s="14"/>
      <c r="I12" s="30" t="str">
        <f t="shared" si="0"/>
        <v/>
      </c>
    </row>
    <row r="13" spans="1:9" x14ac:dyDescent="0.2">
      <c r="A13" s="68"/>
      <c r="B13" s="70"/>
      <c r="C13" s="73"/>
      <c r="D13" s="76"/>
      <c r="E13" s="79"/>
      <c r="F13" s="79"/>
      <c r="G13" s="5"/>
      <c r="H13" s="14"/>
      <c r="I13" s="30" t="str">
        <f t="shared" si="0"/>
        <v/>
      </c>
    </row>
    <row r="14" spans="1:9" x14ac:dyDescent="0.2">
      <c r="A14" s="68"/>
      <c r="B14" s="70"/>
      <c r="C14" s="73"/>
      <c r="D14" s="76"/>
      <c r="E14" s="79"/>
      <c r="F14" s="79"/>
      <c r="G14" s="5"/>
      <c r="H14" s="14"/>
      <c r="I14" s="30" t="str">
        <f t="shared" si="0"/>
        <v/>
      </c>
    </row>
    <row r="15" spans="1:9" x14ac:dyDescent="0.2">
      <c r="A15" s="68"/>
      <c r="B15" s="70"/>
      <c r="C15" s="73"/>
      <c r="D15" s="76"/>
      <c r="E15" s="79"/>
      <c r="F15" s="79"/>
      <c r="G15" s="5"/>
      <c r="H15" s="14"/>
      <c r="I15" s="30" t="str">
        <f t="shared" si="0"/>
        <v/>
      </c>
    </row>
    <row r="16" spans="1:9" x14ac:dyDescent="0.2">
      <c r="A16" s="68"/>
      <c r="B16" s="70"/>
      <c r="C16" s="73"/>
      <c r="D16" s="76"/>
      <c r="E16" s="79"/>
      <c r="F16" s="79"/>
      <c r="G16" s="5"/>
      <c r="H16" s="14"/>
      <c r="I16" s="30" t="str">
        <f t="shared" si="0"/>
        <v/>
      </c>
    </row>
    <row r="17" spans="1:11" x14ac:dyDescent="0.2">
      <c r="A17" s="68"/>
      <c r="B17" s="71"/>
      <c r="C17" s="74"/>
      <c r="D17" s="77"/>
      <c r="E17" s="80"/>
      <c r="F17" s="80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2" t="s">
        <v>34</v>
      </c>
      <c r="H19" s="63"/>
      <c r="I19" s="32"/>
    </row>
    <row r="20" spans="1:11" x14ac:dyDescent="0.2">
      <c r="A20" s="20">
        <f>IF(B20&lt;2,"N/A",(STDEV(H3:H17)))</f>
        <v>415.63445878961136</v>
      </c>
      <c r="B20" s="20">
        <f>COUNT(H3:H17)</f>
        <v>3</v>
      </c>
      <c r="C20" s="21">
        <f>IF(B20&lt;2,"N/A",(A20/D20))</f>
        <v>8.0564458588070112E-2</v>
      </c>
      <c r="D20" s="22">
        <f>ROUND(AVERAGE(H3:H17),2)</f>
        <v>5159.03</v>
      </c>
      <c r="E20" s="23" t="str">
        <f>IFERROR(ROUND(IF(B20&lt;2,"N/A",(IF(C20&lt;=25%,"N/A",AVERAGE(I3:I17)))),2),"N/A")</f>
        <v>N/A</v>
      </c>
      <c r="F20" s="23">
        <f>ROUND(MEDIAN(H3:H17),2)</f>
        <v>5399</v>
      </c>
      <c r="G20" s="24" t="str">
        <f>INDEX(G3:G17,MATCH(H20,H3:H17,0))</f>
        <v>Agrotama</v>
      </c>
      <c r="H20" s="25">
        <f>MIN(H3:H17)</f>
        <v>4679.1000000000004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4"/>
      <c r="E22" s="64"/>
      <c r="F22" s="36"/>
      <c r="G22" s="26" t="s">
        <v>37</v>
      </c>
      <c r="H22" s="27">
        <f>IF(C20&lt;=25%,D20,MIN(E20:F20))</f>
        <v>5159.03</v>
      </c>
    </row>
    <row r="23" spans="1:11" x14ac:dyDescent="0.2">
      <c r="B23" s="33"/>
      <c r="C23" s="33"/>
      <c r="D23" s="64"/>
      <c r="E23" s="64"/>
      <c r="F23" s="37"/>
      <c r="G23" s="28" t="s">
        <v>9</v>
      </c>
      <c r="H23" s="29">
        <f>ROUND(H22,2)*D3</f>
        <v>51590.299999999996</v>
      </c>
    </row>
    <row r="24" spans="1:11" x14ac:dyDescent="0.2">
      <c r="B24" s="41"/>
      <c r="C24" s="41"/>
      <c r="D24" s="32"/>
      <c r="E24" s="32"/>
    </row>
    <row r="26" spans="1:11" x14ac:dyDescent="0.2">
      <c r="A26" s="56" t="s">
        <v>25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 x14ac:dyDescent="0.2">
      <c r="A27" s="56" t="s">
        <v>26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 x14ac:dyDescent="0.2">
      <c r="A28" s="56" t="s">
        <v>27</v>
      </c>
      <c r="B28" s="57"/>
      <c r="C28" s="57"/>
      <c r="D28" s="57"/>
      <c r="E28" s="57"/>
      <c r="F28" s="57"/>
      <c r="G28" s="57"/>
      <c r="H28" s="57"/>
      <c r="I28" s="58"/>
    </row>
    <row r="29" spans="1:11" x14ac:dyDescent="0.2">
      <c r="A29" s="56" t="s">
        <v>28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 x14ac:dyDescent="0.2">
      <c r="A30" s="56" t="s">
        <v>29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 x14ac:dyDescent="0.2">
      <c r="A31" s="56" t="s">
        <v>30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 x14ac:dyDescent="0.2">
      <c r="A32" s="59" t="s">
        <v>31</v>
      </c>
      <c r="B32" s="60"/>
      <c r="C32" s="60"/>
      <c r="D32" s="60"/>
      <c r="E32" s="60"/>
      <c r="F32" s="60"/>
      <c r="G32" s="60"/>
      <c r="H32" s="60"/>
      <c r="I32" s="6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59DF6-2DDF-4EAE-AFFB-D0622743C9DA}">
  <sheetPr>
    <pageSetUpPr fitToPage="1"/>
  </sheetPr>
  <dimension ref="A1:K32"/>
  <sheetViews>
    <sheetView view="pageBreakPreview" zoomScaleNormal="100" zoomScaleSheetLayoutView="100" workbookViewId="0">
      <selection activeCell="I20" sqref="I20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5" t="s">
        <v>12</v>
      </c>
      <c r="B1" s="66"/>
      <c r="C1" s="66"/>
      <c r="D1" s="66"/>
      <c r="E1" s="66"/>
      <c r="F1" s="66"/>
      <c r="G1" s="66"/>
      <c r="H1" s="66"/>
      <c r="I1" s="67"/>
    </row>
    <row r="2" spans="1:9" ht="25.5" x14ac:dyDescent="0.2">
      <c r="A2" s="68" t="s">
        <v>55</v>
      </c>
      <c r="B2" s="43" t="s">
        <v>24</v>
      </c>
      <c r="C2" s="43" t="s">
        <v>1</v>
      </c>
      <c r="D2" s="43" t="s">
        <v>2</v>
      </c>
      <c r="E2" s="15" t="s">
        <v>32</v>
      </c>
      <c r="F2" s="15" t="s">
        <v>33</v>
      </c>
      <c r="G2" s="43" t="s">
        <v>3</v>
      </c>
      <c r="H2" s="16" t="s">
        <v>4</v>
      </c>
      <c r="I2" s="17" t="s">
        <v>10</v>
      </c>
    </row>
    <row r="3" spans="1:9" ht="12.75" customHeight="1" x14ac:dyDescent="0.2">
      <c r="A3" s="68"/>
      <c r="B3" s="69" t="s">
        <v>42</v>
      </c>
      <c r="C3" s="72" t="s">
        <v>8</v>
      </c>
      <c r="D3" s="75">
        <v>38</v>
      </c>
      <c r="E3" s="78">
        <f>IF(C20&lt;=25%,D20,MIN(E20:F20))</f>
        <v>1952.78</v>
      </c>
      <c r="F3" s="78">
        <f>MIN(H3:H17)</f>
        <v>1950</v>
      </c>
      <c r="G3" s="5" t="s">
        <v>48</v>
      </c>
      <c r="H3" s="14">
        <v>1950</v>
      </c>
      <c r="I3" s="30" t="str">
        <f>IF(H3="","",(IF($C$20&lt;25%,"N/A",IF(H3&lt;=($D$20+$A$20),H3,"Descartado"))))</f>
        <v>N/A</v>
      </c>
    </row>
    <row r="4" spans="1:9" x14ac:dyDescent="0.2">
      <c r="A4" s="68"/>
      <c r="B4" s="70"/>
      <c r="C4" s="73"/>
      <c r="D4" s="76"/>
      <c r="E4" s="79"/>
      <c r="F4" s="79"/>
      <c r="G4" s="5" t="s">
        <v>49</v>
      </c>
      <c r="H4" s="14">
        <v>1950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8"/>
      <c r="B5" s="70"/>
      <c r="C5" s="73"/>
      <c r="D5" s="76"/>
      <c r="E5" s="79"/>
      <c r="F5" s="79"/>
      <c r="G5" s="5" t="s">
        <v>44</v>
      </c>
      <c r="H5" s="14">
        <v>1950</v>
      </c>
      <c r="I5" s="30" t="str">
        <f t="shared" si="0"/>
        <v>N/A</v>
      </c>
    </row>
    <row r="6" spans="1:9" x14ac:dyDescent="0.2">
      <c r="A6" s="68"/>
      <c r="B6" s="70"/>
      <c r="C6" s="73"/>
      <c r="D6" s="76"/>
      <c r="E6" s="79"/>
      <c r="F6" s="79"/>
      <c r="G6" s="5" t="s">
        <v>52</v>
      </c>
      <c r="H6" s="14">
        <v>1961.1</v>
      </c>
      <c r="I6" s="30" t="str">
        <f t="shared" si="0"/>
        <v>N/A</v>
      </c>
    </row>
    <row r="7" spans="1:9" x14ac:dyDescent="0.2">
      <c r="A7" s="68"/>
      <c r="B7" s="70"/>
      <c r="C7" s="73"/>
      <c r="D7" s="76"/>
      <c r="E7" s="79"/>
      <c r="F7" s="79"/>
      <c r="G7" s="5"/>
      <c r="H7" s="14"/>
      <c r="I7" s="30" t="str">
        <f t="shared" si="0"/>
        <v/>
      </c>
    </row>
    <row r="8" spans="1:9" x14ac:dyDescent="0.2">
      <c r="A8" s="68"/>
      <c r="B8" s="70"/>
      <c r="C8" s="73"/>
      <c r="D8" s="76"/>
      <c r="E8" s="79"/>
      <c r="F8" s="79"/>
      <c r="G8" s="5"/>
      <c r="H8" s="14"/>
      <c r="I8" s="30" t="str">
        <f t="shared" si="0"/>
        <v/>
      </c>
    </row>
    <row r="9" spans="1:9" x14ac:dyDescent="0.2">
      <c r="A9" s="68"/>
      <c r="B9" s="70"/>
      <c r="C9" s="73"/>
      <c r="D9" s="76"/>
      <c r="E9" s="79"/>
      <c r="F9" s="79"/>
      <c r="G9" s="5"/>
      <c r="H9" s="14"/>
      <c r="I9" s="30" t="str">
        <f t="shared" si="0"/>
        <v/>
      </c>
    </row>
    <row r="10" spans="1:9" x14ac:dyDescent="0.2">
      <c r="A10" s="68"/>
      <c r="B10" s="70"/>
      <c r="C10" s="73"/>
      <c r="D10" s="76"/>
      <c r="E10" s="79"/>
      <c r="F10" s="79"/>
      <c r="G10" s="5"/>
      <c r="H10" s="14"/>
      <c r="I10" s="30" t="str">
        <f t="shared" si="0"/>
        <v/>
      </c>
    </row>
    <row r="11" spans="1:9" x14ac:dyDescent="0.2">
      <c r="A11" s="68"/>
      <c r="B11" s="70"/>
      <c r="C11" s="73"/>
      <c r="D11" s="76"/>
      <c r="E11" s="79"/>
      <c r="F11" s="79"/>
      <c r="G11" s="5"/>
      <c r="H11" s="14"/>
      <c r="I11" s="30" t="str">
        <f t="shared" si="0"/>
        <v/>
      </c>
    </row>
    <row r="12" spans="1:9" x14ac:dyDescent="0.2">
      <c r="A12" s="68"/>
      <c r="B12" s="70"/>
      <c r="C12" s="73"/>
      <c r="D12" s="76"/>
      <c r="E12" s="79"/>
      <c r="F12" s="79"/>
      <c r="G12" s="5"/>
      <c r="H12" s="14"/>
      <c r="I12" s="30" t="str">
        <f t="shared" si="0"/>
        <v/>
      </c>
    </row>
    <row r="13" spans="1:9" x14ac:dyDescent="0.2">
      <c r="A13" s="68"/>
      <c r="B13" s="70"/>
      <c r="C13" s="73"/>
      <c r="D13" s="76"/>
      <c r="E13" s="79"/>
      <c r="F13" s="79"/>
      <c r="G13" s="5"/>
      <c r="H13" s="14"/>
      <c r="I13" s="30" t="str">
        <f t="shared" si="0"/>
        <v/>
      </c>
    </row>
    <row r="14" spans="1:9" x14ac:dyDescent="0.2">
      <c r="A14" s="68"/>
      <c r="B14" s="70"/>
      <c r="C14" s="73"/>
      <c r="D14" s="76"/>
      <c r="E14" s="79"/>
      <c r="F14" s="79"/>
      <c r="G14" s="5"/>
      <c r="H14" s="14"/>
      <c r="I14" s="30" t="str">
        <f t="shared" si="0"/>
        <v/>
      </c>
    </row>
    <row r="15" spans="1:9" x14ac:dyDescent="0.2">
      <c r="A15" s="68"/>
      <c r="B15" s="70"/>
      <c r="C15" s="73"/>
      <c r="D15" s="76"/>
      <c r="E15" s="79"/>
      <c r="F15" s="79"/>
      <c r="G15" s="5"/>
      <c r="H15" s="14"/>
      <c r="I15" s="30" t="str">
        <f t="shared" si="0"/>
        <v/>
      </c>
    </row>
    <row r="16" spans="1:9" x14ac:dyDescent="0.2">
      <c r="A16" s="68"/>
      <c r="B16" s="70"/>
      <c r="C16" s="73"/>
      <c r="D16" s="76"/>
      <c r="E16" s="79"/>
      <c r="F16" s="79"/>
      <c r="G16" s="5"/>
      <c r="H16" s="14"/>
      <c r="I16" s="30" t="str">
        <f t="shared" si="0"/>
        <v/>
      </c>
    </row>
    <row r="17" spans="1:11" x14ac:dyDescent="0.2">
      <c r="A17" s="68"/>
      <c r="B17" s="71"/>
      <c r="C17" s="74"/>
      <c r="D17" s="77"/>
      <c r="E17" s="80"/>
      <c r="F17" s="80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2" t="s">
        <v>34</v>
      </c>
      <c r="H19" s="63"/>
      <c r="I19" s="32"/>
    </row>
    <row r="20" spans="1:11" x14ac:dyDescent="0.2">
      <c r="A20" s="20">
        <f>IF(B20&lt;2,"N/A",(STDEV(H3:H17)))</f>
        <v>5.5499999999999545</v>
      </c>
      <c r="B20" s="20">
        <f>COUNT(H3:H17)</f>
        <v>4</v>
      </c>
      <c r="C20" s="21">
        <f>IF(B20&lt;2,"N/A",(A20/D20))</f>
        <v>2.8421020289023623E-3</v>
      </c>
      <c r="D20" s="22">
        <f>ROUND(AVERAGE(H3:H17),2)</f>
        <v>1952.78</v>
      </c>
      <c r="E20" s="23" t="str">
        <f>IFERROR(ROUND(IF(B20&lt;2,"N/A",(IF(C20&lt;=25%,"N/A",AVERAGE(I3:I17)))),2),"N/A")</f>
        <v>N/A</v>
      </c>
      <c r="F20" s="23">
        <f>ROUND(MEDIAN(H3:H17),2)</f>
        <v>1950</v>
      </c>
      <c r="G20" s="24" t="str">
        <f>INDEX(G3:G17,MATCH(H20,H3:H17,0))</f>
        <v>Nowak</v>
      </c>
      <c r="H20" s="25">
        <f>MIN(H3:H17)</f>
        <v>1950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4"/>
      <c r="E22" s="64"/>
      <c r="F22" s="36"/>
      <c r="G22" s="26" t="s">
        <v>37</v>
      </c>
      <c r="H22" s="27">
        <f>IF(C20&lt;=25%,D20,MIN(E20:F20))</f>
        <v>1952.78</v>
      </c>
    </row>
    <row r="23" spans="1:11" x14ac:dyDescent="0.2">
      <c r="B23" s="33"/>
      <c r="C23" s="33"/>
      <c r="D23" s="64"/>
      <c r="E23" s="64"/>
      <c r="F23" s="37"/>
      <c r="G23" s="28" t="s">
        <v>9</v>
      </c>
      <c r="H23" s="29">
        <f>ROUND(H22,2)*D3</f>
        <v>74205.64</v>
      </c>
    </row>
    <row r="24" spans="1:11" x14ac:dyDescent="0.2">
      <c r="B24" s="44"/>
      <c r="C24" s="44"/>
      <c r="D24" s="32"/>
      <c r="E24" s="32"/>
    </row>
    <row r="26" spans="1:11" x14ac:dyDescent="0.2">
      <c r="A26" s="56" t="s">
        <v>25</v>
      </c>
      <c r="B26" s="57"/>
      <c r="C26" s="57"/>
      <c r="D26" s="57"/>
      <c r="E26" s="57"/>
      <c r="F26" s="57"/>
      <c r="G26" s="57"/>
      <c r="H26" s="57"/>
      <c r="I26" s="58"/>
    </row>
    <row r="27" spans="1:11" ht="12.75" customHeight="1" x14ac:dyDescent="0.2">
      <c r="A27" s="56" t="s">
        <v>26</v>
      </c>
      <c r="B27" s="57"/>
      <c r="C27" s="57"/>
      <c r="D27" s="57"/>
      <c r="E27" s="57"/>
      <c r="F27" s="57"/>
      <c r="G27" s="57"/>
      <c r="H27" s="57"/>
      <c r="I27" s="58"/>
    </row>
    <row r="28" spans="1:11" ht="12.75" customHeight="1" x14ac:dyDescent="0.2">
      <c r="A28" s="56" t="s">
        <v>27</v>
      </c>
      <c r="B28" s="57"/>
      <c r="C28" s="57"/>
      <c r="D28" s="57"/>
      <c r="E28" s="57"/>
      <c r="F28" s="57"/>
      <c r="G28" s="57"/>
      <c r="H28" s="57"/>
      <c r="I28" s="58"/>
    </row>
    <row r="29" spans="1:11" x14ac:dyDescent="0.2">
      <c r="A29" s="56" t="s">
        <v>28</v>
      </c>
      <c r="B29" s="57"/>
      <c r="C29" s="57"/>
      <c r="D29" s="57"/>
      <c r="E29" s="57"/>
      <c r="F29" s="57"/>
      <c r="G29" s="57"/>
      <c r="H29" s="57"/>
      <c r="I29" s="58"/>
    </row>
    <row r="30" spans="1:11" ht="12.75" customHeight="1" x14ac:dyDescent="0.2">
      <c r="A30" s="56" t="s">
        <v>29</v>
      </c>
      <c r="B30" s="57"/>
      <c r="C30" s="57"/>
      <c r="D30" s="57"/>
      <c r="E30" s="57"/>
      <c r="F30" s="57"/>
      <c r="G30" s="57"/>
      <c r="H30" s="57"/>
      <c r="I30" s="58"/>
    </row>
    <row r="31" spans="1:11" ht="12.75" customHeight="1" x14ac:dyDescent="0.2">
      <c r="A31" s="56" t="s">
        <v>30</v>
      </c>
      <c r="B31" s="57"/>
      <c r="C31" s="57"/>
      <c r="D31" s="57"/>
      <c r="E31" s="57"/>
      <c r="F31" s="57"/>
      <c r="G31" s="57"/>
      <c r="H31" s="57"/>
      <c r="I31" s="58"/>
    </row>
    <row r="32" spans="1:11" ht="24.75" customHeight="1" x14ac:dyDescent="0.2">
      <c r="A32" s="59" t="s">
        <v>31</v>
      </c>
      <c r="B32" s="60"/>
      <c r="C32" s="60"/>
      <c r="D32" s="60"/>
      <c r="E32" s="60"/>
      <c r="F32" s="60"/>
      <c r="G32" s="60"/>
      <c r="H32" s="60"/>
      <c r="I32" s="6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92" orientation="landscape" horizontalDpi="203" verticalDpi="20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4"/>
  <sheetViews>
    <sheetView view="pageBreakPreview" topLeftCell="A2" zoomScaleNormal="100" zoomScaleSheetLayoutView="100" workbookViewId="0">
      <selection activeCell="I20" sqref="I20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 x14ac:dyDescent="0.25">
      <c r="A1" s="81" t="s">
        <v>14</v>
      </c>
      <c r="B1" s="81"/>
      <c r="C1" s="81"/>
      <c r="D1" s="81"/>
      <c r="E1" s="81"/>
      <c r="F1" s="81"/>
    </row>
    <row r="2" spans="1:7" ht="25.5" x14ac:dyDescent="0.2">
      <c r="A2" s="49" t="s">
        <v>15</v>
      </c>
      <c r="B2" s="49" t="s">
        <v>16</v>
      </c>
      <c r="C2" s="49" t="s">
        <v>17</v>
      </c>
      <c r="D2" s="49" t="s">
        <v>18</v>
      </c>
      <c r="E2" s="49" t="s">
        <v>13</v>
      </c>
      <c r="F2" s="49" t="s">
        <v>19</v>
      </c>
    </row>
    <row r="3" spans="1:7" ht="102" x14ac:dyDescent="0.2">
      <c r="A3" s="45">
        <v>1</v>
      </c>
      <c r="B3" s="50" t="str">
        <f>Item1!B3</f>
        <v>CARRO ARMAZÉM, seguintes características:
* Estrutura tubular em aço;
* Comprimento mínimo: 320 mm;
* Profundidade mínima: 250 mm;
* Altura mínima: 1.250 mm;
* Capacidade mínima de carga: 300 kg;
* Rodas de borracha maciça, com diâmetro
mínimo de 8 (oito)polegadas;</v>
      </c>
      <c r="C3" s="45" t="str">
        <f>Item1!C3</f>
        <v>unidade</v>
      </c>
      <c r="D3" s="45">
        <f>Item1!D3</f>
        <v>50</v>
      </c>
      <c r="E3" s="51">
        <f>Item1!E3</f>
        <v>561.46</v>
      </c>
      <c r="F3" s="51">
        <f t="shared" ref="F3:F8" si="0">(ROUND(E3,2)*D3)</f>
        <v>28073</v>
      </c>
      <c r="G3" s="3" t="str">
        <f>IF(F3&gt;80000,"necessária a subdivisão deste item em cotas!","")</f>
        <v/>
      </c>
    </row>
    <row r="4" spans="1:7" ht="140.25" x14ac:dyDescent="0.2">
      <c r="A4" s="45">
        <v>2</v>
      </c>
      <c r="B4" s="50" t="str">
        <f>Item2!B3</f>
        <v>CARRO PLATAFORMA, com as seguintes
características:
* Assoalho em aço ou madeira de lei.
* Capacidade mínima de carga: 600 kg;
* Cabo de tração em forma de “T” com
articulação e com altura mínima de 800 mm.
* Com sistema 5ª roda.
* 4 rodas de borracha maciça, com diâmetro
mínimo de 6 polegadas;
* Comprimento: 1.000 a 1600 mm;
* Largura: 600 a 900 mm;</v>
      </c>
      <c r="C4" s="45" t="str">
        <f>Item2!C3</f>
        <v>unidade</v>
      </c>
      <c r="D4" s="45">
        <f>Item2!D3</f>
        <v>50</v>
      </c>
      <c r="E4" s="52">
        <f>Item2!E3</f>
        <v>864.26</v>
      </c>
      <c r="F4" s="51">
        <f t="shared" si="0"/>
        <v>43213</v>
      </c>
    </row>
    <row r="5" spans="1:7" ht="89.25" x14ac:dyDescent="0.2">
      <c r="A5" s="45">
        <v>3</v>
      </c>
      <c r="B5" s="50" t="str">
        <f>Item3!B3</f>
        <v>CARRINHO DE TRANSPORTE, com as
seguintes características:
* Tipo supermercado;
* Composto de única cesta, com estrutura em
arame galvanizado ou zincado;
* Capacidade mínima de carga de 140 litros;
* Quatro rodas em borracha termoplástica;</v>
      </c>
      <c r="C5" s="45" t="str">
        <f>Item3!C3</f>
        <v>unidade</v>
      </c>
      <c r="D5" s="45">
        <f>Item3!D3</f>
        <v>20</v>
      </c>
      <c r="E5" s="51">
        <f>Item3!E3</f>
        <v>434.02</v>
      </c>
      <c r="F5" s="51">
        <f t="shared" si="0"/>
        <v>8680.4</v>
      </c>
    </row>
    <row r="6" spans="1:7" ht="140.25" x14ac:dyDescent="0.2">
      <c r="A6" s="45">
        <v>4</v>
      </c>
      <c r="B6" s="50" t="str">
        <f>Item4!B3</f>
        <v>TRANSPALETE HIDRÁULICA MANUAL,
com as seguintes características:
* Capacidade mínima de carga: 3.000 kg;
* Largura útil mínima dos garfos: 650 mm;
* Comprimento útil mínimo dos garfos: 1.150
mm;
* Altura dos garfos:
Abaixados: igual ou inferior a 85 mm;
Elevados: igual ou superior a 180 mm;
* Rodas em nylon;
* Rodagem ‘tandem’;</v>
      </c>
      <c r="C6" s="45" t="str">
        <f>Item4!C3</f>
        <v>unidade</v>
      </c>
      <c r="D6" s="45">
        <f>Item4!D3</f>
        <v>12</v>
      </c>
      <c r="E6" s="51">
        <f>Item4!E3</f>
        <v>1952.78</v>
      </c>
      <c r="F6" s="51">
        <f t="shared" si="0"/>
        <v>23433.360000000001</v>
      </c>
    </row>
    <row r="7" spans="1:7" ht="140.25" x14ac:dyDescent="0.2">
      <c r="A7" s="45">
        <v>5</v>
      </c>
      <c r="B7" s="50" t="str">
        <f>Item5!B3</f>
        <v>EMPILHADEIRA MANUAL, HIDRÁULICA,
com as seguintes características:
* Capacidade mínima de 2000 kg
* Altura dos garfos:
Abaixados: igual ou inferior a 90 mm;
Elevados: igual ou superior a 1600 mm;
* Comprimento mínimo dos garfos: 900 mm
* Largura ajustável dos garfos: amplitude 360-740
mm ou maior.
* Tração manual e elevação hidráulica
* Rodas em Nylon</v>
      </c>
      <c r="C7" s="45" t="str">
        <f>Item5!C3</f>
        <v>unidade</v>
      </c>
      <c r="D7" s="45">
        <f>Item5!D3</f>
        <v>10</v>
      </c>
      <c r="E7" s="51">
        <f>Item5!E3</f>
        <v>5159.03</v>
      </c>
      <c r="F7" s="51">
        <f t="shared" si="0"/>
        <v>51590.299999999996</v>
      </c>
    </row>
    <row r="8" spans="1:7" ht="140.25" x14ac:dyDescent="0.2">
      <c r="A8" s="45">
        <v>6</v>
      </c>
      <c r="B8" s="50" t="str">
        <f>Item6!B3</f>
        <v>TRANSPALETE HIDRÁULICA MANUAL,
com as seguintes características:
* Capacidade mínima de carga: 3.000 kg;
* Largura útil mínima dos garfos: 650 mm;
* Comprimento útil mínimo dos garfos: 1.150
mm;
* Altura dos garfos:
Abaixados: igual ou inferior a 85 mm;
Elevados: igual ou superior a 180 mm;
* Rodas em nylon;
* Rodagem ‘tandem’;</v>
      </c>
      <c r="C8" s="45" t="str">
        <f>Item6!C3</f>
        <v>unidade</v>
      </c>
      <c r="D8" s="45">
        <f>Item6!D3</f>
        <v>38</v>
      </c>
      <c r="E8" s="51">
        <f>Item6!E3</f>
        <v>1952.78</v>
      </c>
      <c r="F8" s="51">
        <f t="shared" si="0"/>
        <v>74205.64</v>
      </c>
    </row>
    <row r="9" spans="1:7" ht="15.75" x14ac:dyDescent="0.25">
      <c r="A9" s="46"/>
      <c r="B9" s="46"/>
      <c r="C9" s="81" t="s">
        <v>20</v>
      </c>
      <c r="D9" s="81"/>
      <c r="E9" s="81"/>
      <c r="F9" s="54">
        <f>SUM(F3:F8)</f>
        <v>229195.7</v>
      </c>
    </row>
    <row r="10" spans="1:7" x14ac:dyDescent="0.2">
      <c r="A10" s="55"/>
      <c r="B10" s="55"/>
      <c r="C10" s="55"/>
      <c r="D10" s="55"/>
      <c r="E10" s="55"/>
      <c r="F10" s="55"/>
    </row>
    <row r="11" spans="1:7" x14ac:dyDescent="0.2">
      <c r="A11" s="55"/>
      <c r="B11" s="55"/>
      <c r="C11" s="55"/>
      <c r="D11" s="55"/>
      <c r="E11" s="55"/>
      <c r="F11" s="55"/>
    </row>
    <row r="12" spans="1:7" x14ac:dyDescent="0.2">
      <c r="A12" s="55"/>
      <c r="B12" s="55"/>
      <c r="C12" s="55"/>
      <c r="D12" s="55"/>
      <c r="E12" s="55"/>
      <c r="F12" s="55"/>
    </row>
    <row r="13" spans="1:7" x14ac:dyDescent="0.2">
      <c r="A13" s="55"/>
      <c r="B13" s="55"/>
      <c r="C13" s="55"/>
      <c r="D13" s="55"/>
      <c r="E13" s="55"/>
      <c r="F13" s="55"/>
    </row>
    <row r="14" spans="1:7" x14ac:dyDescent="0.2">
      <c r="A14" s="55"/>
      <c r="B14" s="55"/>
      <c r="C14" s="55"/>
      <c r="D14" s="55"/>
      <c r="E14" s="55"/>
      <c r="F14" s="55"/>
    </row>
  </sheetData>
  <mergeCells count="2">
    <mergeCell ref="A1:F1"/>
    <mergeCell ref="C9:E9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5"/>
  <sheetViews>
    <sheetView view="pageBreakPreview" topLeftCell="A7" zoomScaleNormal="100" zoomScaleSheetLayoutView="100" workbookViewId="0">
      <selection activeCell="I20" sqref="I20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39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 x14ac:dyDescent="0.25">
      <c r="A1" s="81" t="s">
        <v>21</v>
      </c>
      <c r="B1" s="81"/>
      <c r="C1" s="81"/>
      <c r="D1" s="81"/>
      <c r="E1" s="81"/>
      <c r="F1" s="81"/>
    </row>
    <row r="2" spans="1:6" s="2" customFormat="1" ht="25.5" x14ac:dyDescent="0.2">
      <c r="A2" s="49" t="s">
        <v>15</v>
      </c>
      <c r="B2" s="49" t="s">
        <v>16</v>
      </c>
      <c r="C2" s="49" t="s">
        <v>17</v>
      </c>
      <c r="D2" s="49" t="s">
        <v>18</v>
      </c>
      <c r="E2" s="49" t="s">
        <v>13</v>
      </c>
      <c r="F2" s="49" t="s">
        <v>19</v>
      </c>
    </row>
    <row r="3" spans="1:6" s="2" customFormat="1" ht="17.25" x14ac:dyDescent="0.2">
      <c r="A3" s="53" t="s">
        <v>22</v>
      </c>
      <c r="B3" s="85" t="str">
        <f>Item1!G20</f>
        <v>LFMaquinas</v>
      </c>
      <c r="C3" s="85"/>
      <c r="D3" s="85"/>
      <c r="E3" s="85"/>
      <c r="F3" s="85"/>
    </row>
    <row r="4" spans="1:6" s="2" customFormat="1" ht="102" x14ac:dyDescent="0.2">
      <c r="A4" s="45">
        <v>1</v>
      </c>
      <c r="B4" s="50" t="str">
        <f>Item1!B3</f>
        <v>CARRO ARMAZÉM, seguintes características:
* Estrutura tubular em aço;
* Comprimento mínimo: 320 mm;
* Profundidade mínima: 250 mm;
* Altura mínima: 1.250 mm;
* Capacidade mínima de carga: 300 kg;
* Rodas de borracha maciça, com diâmetro
mínimo de 8 (oito)polegadas;</v>
      </c>
      <c r="C4" s="45" t="str">
        <f>Item1!C3</f>
        <v>unidade</v>
      </c>
      <c r="D4" s="45">
        <f>Item1!D3</f>
        <v>50</v>
      </c>
      <c r="E4" s="51">
        <f>Item1!F3</f>
        <v>500</v>
      </c>
      <c r="F4" s="51">
        <f>(ROUND(E4,2)*D4)</f>
        <v>25000</v>
      </c>
    </row>
    <row r="5" spans="1:6" s="2" customFormat="1" ht="17.25" x14ac:dyDescent="0.2">
      <c r="A5" s="53" t="s">
        <v>22</v>
      </c>
      <c r="B5" s="85" t="str">
        <f>Item2!G20</f>
        <v>Godotti</v>
      </c>
      <c r="C5" s="85"/>
      <c r="D5" s="85"/>
      <c r="E5" s="85"/>
      <c r="F5" s="85"/>
    </row>
    <row r="6" spans="1:6" ht="127.5" customHeight="1" x14ac:dyDescent="0.2">
      <c r="A6" s="45">
        <v>2</v>
      </c>
      <c r="B6" s="50" t="str">
        <f>Item2!B3</f>
        <v>CARRO PLATAFORMA, com as seguintes
características:
* Assoalho em aço ou madeira de lei.
* Capacidade mínima de carga: 600 kg;
* Cabo de tração em forma de “T” com
articulação e com altura mínima de 800 mm.
* Com sistema 5ª roda.
* 4 rodas de borracha maciça, com diâmetro
mínimo de 6 polegadas;
* Comprimento: 1.000 a 1600 mm;
* Largura: 600 a 900 mm;</v>
      </c>
      <c r="C6" s="45" t="str">
        <f>Item2!C3</f>
        <v>unidade</v>
      </c>
      <c r="D6" s="45">
        <f>Item2!D3</f>
        <v>50</v>
      </c>
      <c r="E6" s="51">
        <f>Item2!F3</f>
        <v>799.9</v>
      </c>
      <c r="F6" s="51">
        <f>(ROUND(E6,2)*D6)</f>
        <v>39995</v>
      </c>
    </row>
    <row r="7" spans="1:6" ht="17.25" x14ac:dyDescent="0.2">
      <c r="A7" s="53" t="s">
        <v>22</v>
      </c>
      <c r="B7" s="85" t="str">
        <f>Item3!G20</f>
        <v>Jnsantos</v>
      </c>
      <c r="C7" s="85"/>
      <c r="D7" s="85"/>
      <c r="E7" s="85"/>
      <c r="F7" s="85"/>
    </row>
    <row r="8" spans="1:6" ht="127.5" customHeight="1" x14ac:dyDescent="0.2">
      <c r="A8" s="45">
        <v>3</v>
      </c>
      <c r="B8" s="50" t="str">
        <f>Item3!B3</f>
        <v>CARRINHO DE TRANSPORTE, com as
seguintes características:
* Tipo supermercado;
* Composto de única cesta, com estrutura em
arame galvanizado ou zincado;
* Capacidade mínima de carga de 140 litros;
* Quatro rodas em borracha termoplástica;</v>
      </c>
      <c r="C8" s="45" t="str">
        <f>Item3!C3</f>
        <v>unidade</v>
      </c>
      <c r="D8" s="45">
        <f>Item3!D3</f>
        <v>20</v>
      </c>
      <c r="E8" s="51">
        <f>Item3!F3</f>
        <v>329</v>
      </c>
      <c r="F8" s="51">
        <f>(ROUND(E8,2)*D8)</f>
        <v>6580</v>
      </c>
    </row>
    <row r="9" spans="1:6" ht="17.25" customHeight="1" x14ac:dyDescent="0.2">
      <c r="A9" s="53" t="s">
        <v>22</v>
      </c>
      <c r="B9" s="85" t="str">
        <f>Item4!G20</f>
        <v>Nowak</v>
      </c>
      <c r="C9" s="85"/>
      <c r="D9" s="85"/>
      <c r="E9" s="85"/>
      <c r="F9" s="85"/>
    </row>
    <row r="10" spans="1:6" ht="127.5" customHeight="1" x14ac:dyDescent="0.2">
      <c r="A10" s="45">
        <v>4</v>
      </c>
      <c r="B10" s="50" t="str">
        <f>Item4!B3</f>
        <v>TRANSPALETE HIDRÁULICA MANUAL,
com as seguintes características:
* Capacidade mínima de carga: 3.000 kg;
* Largura útil mínima dos garfos: 650 mm;
* Comprimento útil mínimo dos garfos: 1.150
mm;
* Altura dos garfos:
Abaixados: igual ou inferior a 85 mm;
Elevados: igual ou superior a 180 mm;
* Rodas em nylon;
* Rodagem ‘tandem’;</v>
      </c>
      <c r="C10" s="45" t="str">
        <f>Item4!C3</f>
        <v>unidade</v>
      </c>
      <c r="D10" s="45">
        <f>Item4!D3</f>
        <v>12</v>
      </c>
      <c r="E10" s="51">
        <f>Item4!F3</f>
        <v>1950</v>
      </c>
      <c r="F10" s="51">
        <f>(ROUND(E10,2)*D10)</f>
        <v>23400</v>
      </c>
    </row>
    <row r="11" spans="1:6" ht="17.25" customHeight="1" x14ac:dyDescent="0.2">
      <c r="A11" s="53" t="s">
        <v>22</v>
      </c>
      <c r="B11" s="85" t="str">
        <f>Item5!G20</f>
        <v>Agrotama</v>
      </c>
      <c r="C11" s="85"/>
      <c r="D11" s="85"/>
      <c r="E11" s="85"/>
      <c r="F11" s="85"/>
    </row>
    <row r="12" spans="1:6" ht="127.5" customHeight="1" x14ac:dyDescent="0.2">
      <c r="A12" s="45">
        <v>5</v>
      </c>
      <c r="B12" s="50" t="str">
        <f>Item5!B3</f>
        <v>EMPILHADEIRA MANUAL, HIDRÁULICA,
com as seguintes características:
* Capacidade mínima de 2000 kg
* Altura dos garfos:
Abaixados: igual ou inferior a 90 mm;
Elevados: igual ou superior a 1600 mm;
* Comprimento mínimo dos garfos: 900 mm
* Largura ajustável dos garfos: amplitude 360-740
mm ou maior.
* Tração manual e elevação hidráulica
* Rodas em Nylon</v>
      </c>
      <c r="C12" s="45" t="str">
        <f>Item5!C3</f>
        <v>unidade</v>
      </c>
      <c r="D12" s="45">
        <f>Item5!D3</f>
        <v>10</v>
      </c>
      <c r="E12" s="51">
        <f>Item5!F3</f>
        <v>4679.1000000000004</v>
      </c>
      <c r="F12" s="51">
        <f>(ROUND(E12,2)*D12)</f>
        <v>46791</v>
      </c>
    </row>
    <row r="13" spans="1:6" ht="17.25" customHeight="1" x14ac:dyDescent="0.2">
      <c r="A13" s="53" t="s">
        <v>22</v>
      </c>
      <c r="B13" s="85" t="str">
        <f>Item6!G20</f>
        <v>Nowak</v>
      </c>
      <c r="C13" s="85"/>
      <c r="D13" s="85"/>
      <c r="E13" s="85"/>
      <c r="F13" s="85"/>
    </row>
    <row r="14" spans="1:6" ht="127.5" customHeight="1" x14ac:dyDescent="0.2">
      <c r="A14" s="45">
        <v>6</v>
      </c>
      <c r="B14" s="50" t="str">
        <f>Item6!B3</f>
        <v>TRANSPALETE HIDRÁULICA MANUAL,
com as seguintes características:
* Capacidade mínima de carga: 3.000 kg;
* Largura útil mínima dos garfos: 650 mm;
* Comprimento útil mínimo dos garfos: 1.150
mm;
* Altura dos garfos:
Abaixados: igual ou inferior a 85 mm;
Elevados: igual ou superior a 180 mm;
* Rodas em nylon;
* Rodagem ‘tandem’;</v>
      </c>
      <c r="C14" s="45" t="str">
        <f>Item6!C3</f>
        <v>unidade</v>
      </c>
      <c r="D14" s="45">
        <f>Item6!D3</f>
        <v>38</v>
      </c>
      <c r="E14" s="51">
        <f>Item6!F3</f>
        <v>1950</v>
      </c>
      <c r="F14" s="51">
        <f>(ROUND(E14,2)*D14)</f>
        <v>74100</v>
      </c>
    </row>
    <row r="15" spans="1:6" ht="15.75" x14ac:dyDescent="0.25">
      <c r="A15" s="47"/>
      <c r="B15" s="47"/>
      <c r="C15" s="82" t="s">
        <v>23</v>
      </c>
      <c r="D15" s="83"/>
      <c r="E15" s="84"/>
      <c r="F15" s="48">
        <f>SUM(F4:F14)</f>
        <v>215866</v>
      </c>
    </row>
  </sheetData>
  <mergeCells count="8">
    <mergeCell ref="C15:E15"/>
    <mergeCell ref="B5:F5"/>
    <mergeCell ref="B7:F7"/>
    <mergeCell ref="A1:F1"/>
    <mergeCell ref="B3:F3"/>
    <mergeCell ref="B9:F9"/>
    <mergeCell ref="B11:F11"/>
    <mergeCell ref="B13:F1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rowBreaks count="1" manualBreakCount="1">
    <brk id="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</vt:i4>
      </vt:variant>
    </vt:vector>
  </HeadingPairs>
  <TitlesOfParts>
    <vt:vector size="10" baseType="lpstr">
      <vt:lpstr>Item1</vt:lpstr>
      <vt:lpstr>Item2</vt:lpstr>
      <vt:lpstr>Item3</vt:lpstr>
      <vt:lpstr>Item4</vt:lpstr>
      <vt:lpstr>Item5</vt:lpstr>
      <vt:lpstr>Item6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Eric Nunes</cp:lastModifiedBy>
  <cp:lastPrinted>2020-07-08T12:34:54Z</cp:lastPrinted>
  <dcterms:created xsi:type="dcterms:W3CDTF">2019-01-16T20:04:04Z</dcterms:created>
  <dcterms:modified xsi:type="dcterms:W3CDTF">2020-07-08T13:38:41Z</dcterms:modified>
</cp:coreProperties>
</file>