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/>
  <mc:AlternateContent xmlns:mc="http://schemas.openxmlformats.org/markup-compatibility/2006">
    <mc:Choice Requires="x15">
      <x15ac:absPath xmlns:x15ac="http://schemas.microsoft.com/office/spreadsheetml/2010/11/ac" url="C:\Users\Milena Hereda\Desktop\SEI 0135270-10.2020 Locação Equipamentos e infraestrutura Eleição 2020\"/>
    </mc:Choice>
  </mc:AlternateContent>
  <xr:revisionPtr revIDLastSave="0" documentId="8_{EE44FCA2-E9DA-45D2-8AEC-25C388142D68}" xr6:coauthVersionLast="45" xr6:coauthVersionMax="45" xr10:uidLastSave="{00000000-0000-0000-0000-000000000000}"/>
  <bookViews>
    <workbookView xWindow="-120" yWindow="-120" windowWidth="20730" windowHeight="11160" tabRatio="661" activeTab="9" xr2:uid="{00000000-000D-0000-FFFF-FFFF00000000}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TOTAL" sheetId="5" r:id="rId11"/>
    <sheet name="menores" sheetId="6" r:id="rId12"/>
  </sheets>
  <definedNames>
    <definedName name="_xlnm.Print_Area" localSheetId="11">menores!$A$1:$F$23</definedName>
    <definedName name="_xlnm.Print_Area" localSheetId="10">TOTAL!$A$1:$F$15</definedName>
  </definedNames>
  <calcPr calcId="181029"/>
</workbook>
</file>

<file path=xl/calcChain.xml><?xml version="1.0" encoding="utf-8"?>
<calcChain xmlns="http://schemas.openxmlformats.org/spreadsheetml/2006/main">
  <c r="C22" i="6" l="1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13" i="5"/>
  <c r="D13" i="5"/>
  <c r="B13" i="5"/>
  <c r="C12" i="5"/>
  <c r="D12" i="5"/>
  <c r="B12" i="5"/>
  <c r="C11" i="5"/>
  <c r="D11" i="5"/>
  <c r="B11" i="5"/>
  <c r="C10" i="5"/>
  <c r="D10" i="5"/>
  <c r="B10" i="5"/>
  <c r="C9" i="5"/>
  <c r="D9" i="5"/>
  <c r="B9" i="5"/>
  <c r="C8" i="5"/>
  <c r="D8" i="5"/>
  <c r="B8" i="5"/>
  <c r="C7" i="5"/>
  <c r="D7" i="5"/>
  <c r="B7" i="5"/>
  <c r="C5" i="5"/>
  <c r="D5" i="5"/>
  <c r="B5" i="5"/>
  <c r="C4" i="5"/>
  <c r="D4" i="5"/>
  <c r="B4" i="5"/>
  <c r="C3" i="5"/>
  <c r="D3" i="5"/>
  <c r="B3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I7" i="73"/>
  <c r="F3" i="73"/>
  <c r="E10" i="6" s="1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I7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I9" i="71"/>
  <c r="I8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F3" i="70"/>
  <c r="E4" i="6" s="1"/>
  <c r="H20" i="41"/>
  <c r="G20" i="41"/>
  <c r="B21" i="6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F3" i="40"/>
  <c r="E20" i="6" s="1"/>
  <c r="H20" i="39"/>
  <c r="G20" i="39" s="1"/>
  <c r="B17" i="6" s="1"/>
  <c r="F20" i="39"/>
  <c r="D20" i="39"/>
  <c r="B20" i="39"/>
  <c r="A20" i="39" s="1"/>
  <c r="I17" i="39"/>
  <c r="I16" i="39"/>
  <c r="I15" i="39"/>
  <c r="I14" i="39"/>
  <c r="I13" i="39"/>
  <c r="I12" i="39"/>
  <c r="I11" i="39"/>
  <c r="I10" i="39"/>
  <c r="I9" i="39"/>
  <c r="I8" i="39"/>
  <c r="I7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F3" i="38"/>
  <c r="E16" i="6" s="1"/>
  <c r="C20" i="39" l="1"/>
  <c r="I6" i="39" s="1"/>
  <c r="C20" i="71"/>
  <c r="I5" i="71" s="1"/>
  <c r="A20" i="41"/>
  <c r="C20" i="41" s="1"/>
  <c r="I6" i="41" s="1"/>
  <c r="A20" i="72"/>
  <c r="C20" i="72" s="1"/>
  <c r="I6" i="72" s="1"/>
  <c r="F16" i="6"/>
  <c r="F8" i="6"/>
  <c r="F6" i="6"/>
  <c r="F20" i="6"/>
  <c r="F12" i="6"/>
  <c r="F22" i="6"/>
  <c r="F18" i="6"/>
  <c r="F14" i="6"/>
  <c r="F10" i="6"/>
  <c r="I3" i="71"/>
  <c r="I4" i="71"/>
  <c r="A20" i="73"/>
  <c r="C20" i="73" s="1"/>
  <c r="I6" i="73" s="1"/>
  <c r="A20" i="75"/>
  <c r="C20" i="75" s="1"/>
  <c r="I6" i="75" s="1"/>
  <c r="A20" i="70"/>
  <c r="C20" i="70" s="1"/>
  <c r="A20" i="74"/>
  <c r="C20" i="74" s="1"/>
  <c r="I6" i="74" s="1"/>
  <c r="I5" i="39"/>
  <c r="I4" i="39"/>
  <c r="E20" i="39" s="1"/>
  <c r="E3" i="39" s="1"/>
  <c r="E11" i="5" s="1"/>
  <c r="F11" i="5" s="1"/>
  <c r="I3" i="39"/>
  <c r="A20" i="38"/>
  <c r="C20" i="38" s="1"/>
  <c r="I6" i="38" s="1"/>
  <c r="A20" i="40"/>
  <c r="C20" i="40" s="1"/>
  <c r="I6" i="40" s="1"/>
  <c r="F4" i="6"/>
  <c r="E20" i="71" l="1"/>
  <c r="H22" i="71" s="1"/>
  <c r="H23" i="71" s="1"/>
  <c r="I6" i="71"/>
  <c r="I7" i="71"/>
  <c r="I7" i="70"/>
  <c r="I6" i="70"/>
  <c r="I3" i="72"/>
  <c r="I5" i="72"/>
  <c r="I4" i="72"/>
  <c r="I3" i="41"/>
  <c r="E20" i="41" s="1"/>
  <c r="I4" i="41"/>
  <c r="I5" i="41"/>
  <c r="F23" i="6"/>
  <c r="I5" i="73"/>
  <c r="I4" i="73"/>
  <c r="I3" i="73"/>
  <c r="I3" i="75"/>
  <c r="I5" i="75"/>
  <c r="I4" i="75"/>
  <c r="I4" i="74"/>
  <c r="I5" i="74"/>
  <c r="I3" i="74"/>
  <c r="E20" i="74"/>
  <c r="H22" i="74" s="1"/>
  <c r="H23" i="74" s="1"/>
  <c r="I4" i="70"/>
  <c r="I5" i="70"/>
  <c r="I3" i="70"/>
  <c r="E20" i="70"/>
  <c r="E3" i="70" s="1"/>
  <c r="E3" i="5" s="1"/>
  <c r="F3" i="5" s="1"/>
  <c r="I4" i="38"/>
  <c r="I3" i="38"/>
  <c r="I5" i="38"/>
  <c r="I5" i="40"/>
  <c r="I4" i="40"/>
  <c r="I3" i="40"/>
  <c r="H22" i="39"/>
  <c r="H23" i="39" s="1"/>
  <c r="E20" i="72" l="1"/>
  <c r="E3" i="72" s="1"/>
  <c r="E5" i="5" s="1"/>
  <c r="F5" i="5" s="1"/>
  <c r="E3" i="71"/>
  <c r="E4" i="5" s="1"/>
  <c r="F4" i="5" s="1"/>
  <c r="H22" i="41"/>
  <c r="H23" i="41" s="1"/>
  <c r="E3" i="41"/>
  <c r="E13" i="5" s="1"/>
  <c r="F13" i="5" s="1"/>
  <c r="H22" i="72"/>
  <c r="H23" i="72" s="1"/>
  <c r="E3" i="74"/>
  <c r="E8" i="5" s="1"/>
  <c r="F8" i="5" s="1"/>
  <c r="E20" i="75"/>
  <c r="E20" i="40"/>
  <c r="E20" i="38"/>
  <c r="H22" i="38" s="1"/>
  <c r="H23" i="38" s="1"/>
  <c r="E20" i="73"/>
  <c r="E3" i="73" s="1"/>
  <c r="E7" i="5" s="1"/>
  <c r="F7" i="5" s="1"/>
  <c r="H22" i="75"/>
  <c r="H23" i="75" s="1"/>
  <c r="E3" i="75"/>
  <c r="E9" i="5" s="1"/>
  <c r="F9" i="5" s="1"/>
  <c r="H22" i="70"/>
  <c r="H23" i="70" s="1"/>
  <c r="H22" i="40"/>
  <c r="H23" i="40" s="1"/>
  <c r="E3" i="40"/>
  <c r="E12" i="5" s="1"/>
  <c r="F12" i="5" s="1"/>
  <c r="H22" i="73" l="1"/>
  <c r="H23" i="73" s="1"/>
  <c r="E3" i="38"/>
  <c r="E10" i="5" s="1"/>
  <c r="F10" i="5" s="1"/>
  <c r="F15" i="5" s="1"/>
  <c r="G3" i="5"/>
</calcChain>
</file>

<file path=xl/sharedStrings.xml><?xml version="1.0" encoding="utf-8"?>
<sst xmlns="http://schemas.openxmlformats.org/spreadsheetml/2006/main" count="350" uniqueCount="71">
  <si>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</si>
  <si>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</si>
  <si>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</si>
  <si>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</si>
  <si>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</si>
  <si>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</si>
  <si>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</si>
  <si>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</si>
  <si>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</si>
  <si>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</si>
  <si>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</si>
  <si>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</si>
  <si>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</si>
  <si>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</si>
  <si>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</si>
  <si>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</si>
  <si>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</si>
  <si>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</si>
  <si>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</si>
  <si>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</si>
  <si>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</si>
  <si>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</si>
  <si>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</si>
  <si>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</si>
  <si>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</si>
  <si>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</si>
  <si>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</si>
  <si>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</si>
  <si>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</si>
  <si>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</si>
  <si>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</si>
  <si>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</si>
  <si>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</si>
  <si>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</si>
  <si>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</si>
  <si>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</si>
  <si>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</si>
  <si>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</si>
  <si>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</si>
  <si>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</si>
  <si>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</si>
  <si>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</si>
  <si>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</si>
  <si>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</si>
  <si>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</si>
  <si>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</si>
  <si>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</si>
  <si>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metro</t>
  </si>
  <si>
    <t>TAPUMES Locação de tapume metálico, altura de 2,20m, 2 portões com largura de 4,0m, 1 portão com largura de 5,0m e 1 porta com largura de 2,00m, instaladas em local indicado em planta.
Período: 13/11/20 a 16/11/20 – 1º turno (04 dias)
27/11/20 a 30/11/20 – 2º turno (04 dias) (Se houver)
Local para instalação: área externa da Sede do TRE-BA.</t>
  </si>
  <si>
    <t>CERCA METÁLICA Locação de cerca metálica tubular, com gradeamento vertical, apoio nas extremidades em V invertido, com altura de 1,10 m, comprimento de 2,00 m, instaladas em local indicado em planta.
Período: 13/11/20 a 16/11/20 – 1º turno (04 dias)
27/11/20 a 30/11/20 – 2º turno (04 dias) (Se houver)
Local de instalação: área externa/estacionamento da Sede do TRE.</t>
  </si>
  <si>
    <t>Unidade</t>
  </si>
  <si>
    <t>SANITÁRIOS QUÍMICOS Locação de sanitários químicos portáteis, de uso individual, contendo: vaso sanitário (com tampa móvel no fundo, que evite a visualização de dejetos) e cuba; iluminação e ventilação interna;
constituídos de material de alta densidade, que proporcionem grande resistência a choques e temperatura externa. Inclui também os serviços contínuos de: manutenção (abastecimento de produtos químicos, fornecimento de material de limpeza), higienização (recolhimento, transporte e destinação dos dejetos acumulados, através de caminhão de sucção) e lavagem dos sanitários.
Período: 13/11/20 a 16/11/20 – 1º turno (04 dias)
27/11/20 a 30/11/20 – 2º turno (04 dias) (Se houver)
Local de instalação: área externa da Sede do TRE-BA.</t>
  </si>
  <si>
    <t>LOTE 1 – INFRAESTRUTURA MOBILIÁRIA Para todos os itens deste lote: Período: 13/11/20 (13 horas) a 16/11/20 – 1º turno
27/11/20 (13 horas) a 30/11/20 – 2º turno (Se houver)
Local de instalação: Sede e Anexo II do Tribunal Locação de aparelho de ar-condicionado tipo split portátil de 12.000 BTUs, 220V, com tubo de saída de descarga de 3m, para ser instalado em sala com “octanorm”.
Obs: Os aparelhos devem ter mangueira para drenagem e recipiente para recepção de água.</t>
  </si>
  <si>
    <t>LOTE 1 – INFRAESTRUTURA MOBILIÁRIA Para todos os itens deste lote: Período: 13/11/20 (13 horas) a 16/11/20 – 1º turno
27/11/20 (13 horas) a 30/11/20 – 2º turno (Se houver)
Local de instalação: Sede e Anexo II do Tribunal Forro para salas com estrutura em "octanorm" com fechamento em
TS, com iluminação.</t>
  </si>
  <si>
    <t>metro²</t>
  </si>
  <si>
    <t>LOTE 1 – INFRAESTRUTURA MOBILIÁRIA Para todos os itens deste lote:
Período: 13/11/20 (13 horas) a 16/11/20 – 1º turno
27/11/20 (13 horas) a 30/11/20 – 2º turno (Se houver)
Local de instalação: Sede e Anexo II do Tribunal Luminárias com duas lâmpadas LED T8, 18W, mínimo de 1600 lúmens cada, bivolt, luz branca (6000 ou 6500K), específicas para forro de estrutura em “octanorm”.</t>
  </si>
  <si>
    <t>LOTE 1 – INFRAESTRUTURA MOBILIÁRIA Para todos os itens deste lote:
Período: 13/11/20 (13 horas) a 16/11/20 – 1º turno
27/11/20 (13 horas) a 30/11/20 – 2º turno (Se houver)
Local de instalação: Sede e Anexo II do Tribunal Luminárias com uma lâmpada LED, tipo E27, bivolt, luz branca (6000 ou 6500K), mínimo de 1300 lúmens para encaixe de estrutura em “octanorm” sem forro.</t>
  </si>
  <si>
    <t>LOTE 1 – INFRAESTRUTURA MOBILIÁRIA Para todos os itens deste lote:
Período: 13/11/20 (13 horas) a 16/11/20 – 1º turno
27/11/20 (13 horas) a 30/11/20 – 2º turno (Se houver)
Local de instalação: Sede e Anexo II do Tribunal Estrutura em “octanorm” fechamento em TS, h=2,20 (ver planta de detalhamento).
Obs.: com 8 portas com visor conforme detalhamento</t>
  </si>
  <si>
    <t>LOTE 1 – INFRAESTRUTURA MOBILIÁRIA Para todos os itens deste lote:
Período: 13/11/20 (13 horas) a 16/11/20 – 1º turno
27/11/20 (13 horas) a 30/11/20 – 2º turno (Se houver)
Local de instalação: Sede e Anexo II do Tribunal Estrutura em “octanorm” fechamento inferior em TS, e vidro a partir de 1 m de altura, h=2,20 (ver planta de detalhamento).</t>
  </si>
  <si>
    <t>LOTE 1 – INFRAESTRUTURA MOBILIÁRIA Para todos os itens deste lote:
Período: 13/11/20 (13 horas) a 16/11/20 – 1º turno
27/11/20 (13 horas) a 30/11/20 – 2º turno (Se houver)
Local de instalação: Sede e Anexo II do Tribunal Locação de organizadores de ambiente tipo “unifila”, altura mínima 1 metro.</t>
  </si>
  <si>
    <t>LOTE 01</t>
  </si>
  <si>
    <t>TOTAL LOTE 01</t>
  </si>
  <si>
    <t>RT AMBIENTAL TRANSPORTES DE AGUA E SUCCAO DE RESIDUOS</t>
  </si>
  <si>
    <t>A MODERNA SANY SANITARIO ECOLOGICO LTDA</t>
  </si>
  <si>
    <t>3D PRODUCOES LTDA</t>
  </si>
  <si>
    <t>TROPICAL AMBIENTAL RESIDUOS EIRELI</t>
  </si>
  <si>
    <t>DETALHE LOCAÇÃO DE TOLDOS LTDA</t>
  </si>
  <si>
    <t>AUDIOVIX EVENTOS LTDA</t>
  </si>
  <si>
    <t>LED E CIA LOCAÇÃO DE EQUIPAMENTOS LTDA</t>
  </si>
  <si>
    <t>LISBOA CONSTRUÇÕES, ENTRETENIMENTO E LOCAÇÃO EIRELI</t>
  </si>
  <si>
    <t>BOA ERA COMERCIO E SERVIÇOS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</si>
</sst>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5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5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5" fontId="14" fillId="0" borderId="0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Border="1" applyAlignment="1" applyProtection="1">
      <protection locked="0"/>
    </xf>
    <xf numFmtId="165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5" fontId="15" fillId="9" borderId="5" xfId="0" applyNumberFormat="1" applyFont="1" applyFill="1" applyBorder="1" applyAlignment="1" applyProtection="1">
      <alignment horizontal="center" shrinkToFit="1"/>
    </xf>
    <xf numFmtId="165" fontId="15" fillId="9" borderId="3" xfId="0" applyNumberFormat="1" applyFont="1" applyFill="1" applyBorder="1" applyAlignment="1" applyProtection="1">
      <alignment horizontal="center" shrinkToFit="1"/>
    </xf>
    <xf numFmtId="165" fontId="12" fillId="9" borderId="3" xfId="0" applyNumberFormat="1" applyFont="1" applyFill="1" applyBorder="1" applyAlignment="1" applyProtection="1">
      <alignment horizontal="left"/>
    </xf>
    <xf numFmtId="165" fontId="11" fillId="9" borderId="3" xfId="0" applyNumberFormat="1" applyFont="1" applyFill="1" applyBorder="1" applyAlignment="1" applyProtection="1">
      <alignment horizontal="right" shrinkToFit="1"/>
    </xf>
    <xf numFmtId="165" fontId="14" fillId="9" borderId="17" xfId="0" applyNumberFormat="1" applyFont="1" applyFill="1" applyBorder="1" applyAlignment="1" applyProtection="1">
      <alignment horizontal="center" vertical="center"/>
    </xf>
    <xf numFmtId="165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5" fontId="11" fillId="9" borderId="17" xfId="0" applyNumberFormat="1" applyFont="1" applyFill="1" applyBorder="1" applyAlignment="1" applyProtection="1">
      <alignment horizontal="right" shrinkToFit="1"/>
    </xf>
    <xf numFmtId="165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5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5" fontId="11" fillId="0" borderId="5" xfId="0" applyNumberFormat="1" applyFont="1" applyBorder="1" applyAlignment="1" applyProtection="1">
      <alignment horizontal="left"/>
      <protection locked="0"/>
    </xf>
    <xf numFmtId="165" fontId="11" fillId="0" borderId="0" xfId="0" applyNumberFormat="1" applyFont="1" applyBorder="1" applyAlignment="1" applyProtection="1">
      <alignment horizontal="right"/>
      <protection locked="0"/>
    </xf>
    <xf numFmtId="165" fontId="15" fillId="0" borderId="0" xfId="0" applyNumberFormat="1" applyFont="1" applyFill="1" applyBorder="1" applyAlignment="1" applyProtection="1">
      <protection locked="0"/>
    </xf>
    <xf numFmtId="165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16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16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1" borderId="19" xfId="0" applyFont="1" applyFill="1" applyBorder="1" applyAlignment="1">
      <alignment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5" fontId="14" fillId="9" borderId="6" xfId="0" applyNumberFormat="1" applyFont="1" applyFill="1" applyBorder="1" applyAlignment="1" applyProtection="1">
      <alignment horizontal="center" vertical="center" shrinkToFit="1"/>
    </xf>
    <xf numFmtId="165" fontId="14" fillId="9" borderId="15" xfId="0" applyNumberFormat="1" applyFont="1" applyFill="1" applyBorder="1" applyAlignment="1" applyProtection="1">
      <alignment horizontal="center" vertical="center" shrinkToFit="1"/>
    </xf>
    <xf numFmtId="165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6" fillId="11" borderId="21" xfId="0" applyFont="1" applyFill="1" applyBorder="1" applyAlignment="1">
      <alignment horizontal="center" wrapText="1"/>
    </xf>
    <xf numFmtId="0" fontId="16" fillId="11" borderId="22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 xr:uid="{00000000-0005-0000-0000-000000000000}"/>
    <cellStyle name="Accent 2 1" xfId="2" xr:uid="{00000000-0005-0000-0000-000001000000}"/>
    <cellStyle name="Accent 3 1" xfId="3" xr:uid="{00000000-0005-0000-0000-000002000000}"/>
    <cellStyle name="Accent 4" xfId="4" xr:uid="{00000000-0005-0000-0000-000003000000}"/>
    <cellStyle name="Bad 1" xfId="5" xr:uid="{00000000-0005-0000-0000-000004000000}"/>
    <cellStyle name="Error 1" xfId="6" xr:uid="{00000000-0005-0000-0000-000005000000}"/>
    <cellStyle name="Footnote 1" xfId="7" xr:uid="{00000000-0005-0000-0000-000006000000}"/>
    <cellStyle name="Good 1" xfId="8" xr:uid="{00000000-0005-0000-0000-000007000000}"/>
    <cellStyle name="Heading 1 1" xfId="9" xr:uid="{00000000-0005-0000-0000-000008000000}"/>
    <cellStyle name="Heading 2 1" xfId="10" xr:uid="{00000000-0005-0000-0000-000009000000}"/>
    <cellStyle name="Heading 3" xfId="11" xr:uid="{00000000-0005-0000-0000-00000A000000}"/>
    <cellStyle name="Moeda" xfId="12" builtinId="4"/>
    <cellStyle name="Neutral 1" xfId="13" xr:uid="{00000000-0005-0000-0000-00000C000000}"/>
    <cellStyle name="Normal" xfId="0" builtinId="0"/>
    <cellStyle name="Note 1" xfId="14" xr:uid="{00000000-0005-0000-0000-00000E000000}"/>
    <cellStyle name="Resultado" xfId="15" xr:uid="{00000000-0005-0000-0000-00000F000000}"/>
    <cellStyle name="Resultado2" xfId="16" xr:uid="{00000000-0005-0000-0000-000010000000}"/>
    <cellStyle name="Status 1" xfId="17" xr:uid="{00000000-0005-0000-0000-000011000000}"/>
    <cellStyle name="Text 1" xfId="18" xr:uid="{00000000-0005-0000-0000-000012000000}"/>
    <cellStyle name="Título1" xfId="19" xr:uid="{00000000-0005-0000-0000-000013000000}"/>
    <cellStyle name="Warning 1" xfId="20" xr:uid="{00000000-0005-0000-0000-00001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49</v>
      </c>
      <c r="C3" s="55" t="s">
        <v>47</v>
      </c>
      <c r="D3" s="58">
        <v>189</v>
      </c>
      <c r="E3" s="61">
        <f>IF(C20&lt;=25%,D20,MIN(E20:F20))</f>
        <v>5.26</v>
      </c>
      <c r="F3" s="61">
        <f>MIN(H3:H17)</f>
        <v>5.2036223083018864</v>
      </c>
      <c r="G3" s="5" t="s">
        <v>66</v>
      </c>
      <c r="H3" s="14">
        <v>5.2036223083018864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67</v>
      </c>
      <c r="H4" s="14">
        <v>5.2036721056367918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68</v>
      </c>
      <c r="H5" s="14">
        <v>5.2038214976415089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69</v>
      </c>
      <c r="H6" s="14">
        <v>5.3524167449999993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 t="s">
        <v>70</v>
      </c>
      <c r="H7" s="14">
        <v>5.3524167449999993</v>
      </c>
      <c r="I7" s="30" t="str">
        <f t="shared" si="0"/>
        <v>N/A</v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8.1452643852854556E-2</v>
      </c>
      <c r="B20" s="20">
        <f>COUNT(H3:H17)</f>
        <v>5</v>
      </c>
      <c r="C20" s="21">
        <f>IF(B20&lt;2,"N/A",(A20/D20))</f>
        <v>1.5485293508147254E-2</v>
      </c>
      <c r="D20" s="22">
        <f>ROUND(AVERAGE(H3:H17),2)</f>
        <v>5.26</v>
      </c>
      <c r="E20" s="23" t="str">
        <f>IFERROR(ROUND(IF(B20&lt;2,"N/A",(IF(C20&lt;=25%,"N/A",AVERAGE(I3:I17)))),2),"N/A")</f>
        <v>N/A</v>
      </c>
      <c r="F20" s="23">
        <f>ROUND(MEDIAN(H3:H17),2)</f>
        <v>5.2</v>
      </c>
      <c r="G20" s="24" t="str">
        <f>INDEX(G3:G17,MATCH(H20,H3:H17,0))</f>
        <v>DETALHE LOCAÇÃO DE TOLDOS LTDA</v>
      </c>
      <c r="H20" s="25">
        <f>MIN(H3:H17)</f>
        <v>5.2036223083018864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5.26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994.14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2"/>
  <sheetViews>
    <sheetView tabSelected="1" view="pageBreakPreview" zoomScaleNormal="100" zoomScaleSheetLayoutView="100" workbookViewId="0">
      <selection activeCell="D3" sqref="D3:D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59</v>
      </c>
      <c r="C3" s="55" t="s">
        <v>47</v>
      </c>
      <c r="D3" s="58">
        <v>60</v>
      </c>
      <c r="E3" s="61">
        <f>IF(C20&lt;=25%,D20,MIN(E20:F20))</f>
        <v>22.47</v>
      </c>
      <c r="F3" s="61">
        <f>MIN(H3:H17)</f>
        <v>22.21200164</v>
      </c>
      <c r="G3" s="5" t="s">
        <v>67</v>
      </c>
      <c r="H3" s="14">
        <v>23.225476999999998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68</v>
      </c>
      <c r="H4" s="14">
        <v>22.21200164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69</v>
      </c>
      <c r="H5" s="14">
        <v>22.21200164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70</v>
      </c>
      <c r="H6" s="14">
        <v>22.21200164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/>
      <c r="H7" s="14"/>
      <c r="I7" s="30" t="str">
        <f t="shared" si="0"/>
        <v/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0.50673767999999875</v>
      </c>
      <c r="B20" s="20">
        <f>COUNT(H3:H17)</f>
        <v>4</v>
      </c>
      <c r="C20" s="21">
        <f>IF(B20&lt;2,"N/A",(A20/D20))</f>
        <v>2.2551743658210895E-2</v>
      </c>
      <c r="D20" s="22">
        <f>ROUND(AVERAGE(H3:H17),2)</f>
        <v>22.47</v>
      </c>
      <c r="E20" s="23" t="str">
        <f>IFERROR(ROUND(IF(B20&lt;2,"N/A",(IF(C20&lt;=25%,"N/A",AVERAGE(I3:I17)))),2),"N/A")</f>
        <v>N/A</v>
      </c>
      <c r="F20" s="23">
        <f>ROUND(MEDIAN(H3:H17),2)</f>
        <v>22.21</v>
      </c>
      <c r="G20" s="24" t="str">
        <f>INDEX(G3:G17,MATCH(H20,H3:H17,0))</f>
        <v>LED E CIA LOCAÇÃO DE EQUIPAMENTOS LTDA</v>
      </c>
      <c r="H20" s="25">
        <f>MIN(H3:H17)</f>
        <v>22.21200164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22.47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1348.1999999999998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15"/>
  <sheetViews>
    <sheetView view="pageBreakPreview" zoomScaleNormal="100" zoomScaleSheetLayoutView="100" workbookViewId="0">
      <selection activeCell="E26" sqref="E26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 x14ac:dyDescent="0.25">
      <c r="A1" s="73" t="s">
        <v>14</v>
      </c>
      <c r="B1" s="73"/>
      <c r="C1" s="73"/>
      <c r="D1" s="73"/>
      <c r="E1" s="73"/>
      <c r="F1" s="73"/>
    </row>
    <row r="2" spans="1:7" ht="25.5" x14ac:dyDescent="0.2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7" ht="63.75" x14ac:dyDescent="0.2">
      <c r="A3" s="42">
        <v>1</v>
      </c>
      <c r="B3" s="43" t="str">
        <f>Item1!B3</f>
        <v>CERCA METÁLICA Locação de cerca metálica tubular, com gradeamento vertical, apoio nas extremidades em V invertido, com altura de 1,10 m, comprimento de 2,00 m, instaladas em local indicado em planta.
Período: 13/11/20 a 16/11/20 – 1º turno (04 dias)
27/11/20 a 30/11/20 – 2º turno (04 dias) (Se houver)
Local de instalação: área externa/estacionamento da Sede do TRE.</v>
      </c>
      <c r="C3" s="42" t="str">
        <f>Item1!C3</f>
        <v>metro</v>
      </c>
      <c r="D3" s="42">
        <f>Item1!D3</f>
        <v>189</v>
      </c>
      <c r="E3" s="43">
        <f>Item1!E3</f>
        <v>5.26</v>
      </c>
      <c r="F3" s="44">
        <f t="shared" ref="F3:F13" si="0">(ROUND(E3,2)*D3)</f>
        <v>994.14</v>
      </c>
      <c r="G3" s="3" t="str">
        <f>IF(F3&gt;80000,"necessária a subdivisão deste item em cotas!","")</f>
        <v/>
      </c>
    </row>
    <row r="4" spans="1:7" ht="63.75" x14ac:dyDescent="0.2">
      <c r="A4" s="42">
        <v>2</v>
      </c>
      <c r="B4" s="43" t="str">
        <f>Item2!B3</f>
        <v>TAPUMES Locação de tapume metálico, altura de 2,20m, 2 portões com largura de 4,0m, 1 portão com largura de 5,0m e 1 porta com largura de 2,00m, instaladas em local indicado em planta.
Período: 13/11/20 a 16/11/20 – 1º turno (04 dias)
27/11/20 a 30/11/20 – 2º turno (04 dias) (Se houver)
Local para instalação: área externa da Sede do TRE-BA.</v>
      </c>
      <c r="C4" s="42" t="str">
        <f>Item2!C3</f>
        <v>metro</v>
      </c>
      <c r="D4" s="42">
        <f>Item2!D3</f>
        <v>265</v>
      </c>
      <c r="E4" s="42">
        <f>Item2!E3</f>
        <v>18.95</v>
      </c>
      <c r="F4" s="44">
        <f t="shared" si="0"/>
        <v>5021.75</v>
      </c>
    </row>
    <row r="5" spans="1:7" ht="127.5" x14ac:dyDescent="0.2">
      <c r="A5" s="42">
        <v>3</v>
      </c>
      <c r="B5" s="43" t="str">
        <f>Item3!B3</f>
        <v>SANITÁRIOS QUÍMICOS Locação de sanitários químicos portáteis, de uso individual, contendo: vaso sanitário (com tampa móvel no fundo, que evite a visualização de dejetos) e cuba; iluminação e ventilação interna;
constituídos de material de alta densidade, que proporcionem grande resistência a choques e temperatura externa. Inclui também os serviços contínuos de: manutenção (abastecimento de produtos químicos, fornecimento de material de limpeza), higienização (recolhimento, transporte e destinação dos dejetos acumulados, através de caminhão de sucção) e lavagem dos sanitários.
Período: 13/11/20 a 16/11/20 – 1º turno (04 dias)
27/11/20 a 30/11/20 – 2º turno (04 dias) (Se houver)
Local de instalação: área externa da Sede do TRE-BA.</v>
      </c>
      <c r="C5" s="42" t="str">
        <f>Item3!C3</f>
        <v>Unidade</v>
      </c>
      <c r="D5" s="42">
        <f>Item3!D3</f>
        <v>4</v>
      </c>
      <c r="E5" s="43">
        <f>Item3!E3</f>
        <v>645.95000000000005</v>
      </c>
      <c r="F5" s="44">
        <f t="shared" si="0"/>
        <v>2583.8000000000002</v>
      </c>
    </row>
    <row r="6" spans="1:7" ht="15.75" x14ac:dyDescent="0.25">
      <c r="A6" s="77" t="s">
        <v>60</v>
      </c>
      <c r="B6" s="78"/>
      <c r="C6" s="78"/>
      <c r="D6" s="78"/>
      <c r="E6" s="78"/>
      <c r="F6" s="47"/>
    </row>
    <row r="7" spans="1:7" ht="89.25" x14ac:dyDescent="0.2">
      <c r="A7" s="42">
        <v>4</v>
      </c>
      <c r="B7" s="43" t="str">
        <f>Item4!B3</f>
        <v>LOTE 1 – INFRAESTRUTURA MOBILIÁRIA Para todos os itens deste lote: Período: 13/11/20 (13 horas) a 16/11/20 – 1º turno
27/11/20 (13 horas) a 30/11/20 – 2º turno (Se houver)
Local de instalação: Sede e Anexo II do Tribunal Locação de aparelho de ar-condicionado tipo split portátil de 12.000 BTUs, 220V, com tubo de saída de descarga de 3m, para ser instalado em sala com “octanorm”.
Obs: Os aparelhos devem ter mangueira para drenagem e recipiente para recepção de água.</v>
      </c>
      <c r="C7" s="42" t="str">
        <f>Item4!C3</f>
        <v>unidade</v>
      </c>
      <c r="D7" s="42">
        <f>Item4!D3</f>
        <v>10</v>
      </c>
      <c r="E7" s="43">
        <f>Item4!E3</f>
        <v>226.69</v>
      </c>
      <c r="F7" s="44">
        <f t="shared" si="0"/>
        <v>2266.9</v>
      </c>
    </row>
    <row r="8" spans="1:7" ht="76.5" x14ac:dyDescent="0.2">
      <c r="A8" s="42">
        <v>5</v>
      </c>
      <c r="B8" s="43" t="str">
        <f>Item5!B3</f>
        <v>LOTE 1 – INFRAESTRUTURA MOBILIÁRIA Para todos os itens deste lote: Período: 13/11/20 (13 horas) a 16/11/20 – 1º turno
27/11/20 (13 horas) a 30/11/20 – 2º turno (Se houver)
Local de instalação: Sede e Anexo II do Tribunal Forro para salas com estrutura em "octanorm" com fechamento em
TS, com iluminação.</v>
      </c>
      <c r="C8" s="42" t="str">
        <f>Item5!C3</f>
        <v>metro²</v>
      </c>
      <c r="D8" s="42">
        <f>Item5!D3</f>
        <v>49</v>
      </c>
      <c r="E8" s="43">
        <f>Item5!E3</f>
        <v>33.450000000000003</v>
      </c>
      <c r="F8" s="44">
        <f t="shared" si="0"/>
        <v>1639.0500000000002</v>
      </c>
    </row>
    <row r="9" spans="1:7" ht="63.75" x14ac:dyDescent="0.2">
      <c r="A9" s="42">
        <v>6</v>
      </c>
      <c r="B9" s="43" t="str">
        <f>Item6!B3</f>
        <v>LOTE 1 – INFRAESTRUTURA MOBILIÁRIA Para todos os itens deste lote:
Período: 13/11/20 (13 horas) a 16/11/20 – 1º turno
27/11/20 (13 horas) a 30/11/20 – 2º turno (Se houver)
Local de instalação: Sede e Anexo II do Tribunal Luminárias com duas lâmpadas LED T8, 18W, mínimo de 1600 lúmens cada, bivolt, luz branca (6000 ou 6500K), específicas para forro de estrutura em “octanorm”.</v>
      </c>
      <c r="C9" s="42" t="str">
        <f>Item6!C3</f>
        <v>unidade</v>
      </c>
      <c r="D9" s="42">
        <f>Item6!D3</f>
        <v>10</v>
      </c>
      <c r="E9" s="43">
        <f>Item6!E3</f>
        <v>68.540000000000006</v>
      </c>
      <c r="F9" s="44">
        <f t="shared" si="0"/>
        <v>685.40000000000009</v>
      </c>
    </row>
    <row r="10" spans="1:7" ht="63.75" x14ac:dyDescent="0.2">
      <c r="A10" s="42">
        <v>7</v>
      </c>
      <c r="B10" s="43" t="str">
        <f>Item7!B3</f>
        <v>LOTE 1 – INFRAESTRUTURA MOBILIÁRIA Para todos os itens deste lote:
Período: 13/11/20 (13 horas) a 16/11/20 – 1º turno
27/11/20 (13 horas) a 30/11/20 – 2º turno (Se houver)
Local de instalação: Sede e Anexo II do Tribunal Luminárias com uma lâmpada LED, tipo E27, bivolt, luz branca (6000 ou 6500K), mínimo de 1300 lúmens para encaixe de estrutura em “octanorm” sem forro.</v>
      </c>
      <c r="C10" s="42" t="str">
        <f>Item7!C3</f>
        <v>unidade</v>
      </c>
      <c r="D10" s="42">
        <f>Item7!D3</f>
        <v>33</v>
      </c>
      <c r="E10" s="43">
        <f>Item7!E3</f>
        <v>68.540000000000006</v>
      </c>
      <c r="F10" s="44">
        <f t="shared" si="0"/>
        <v>2261.8200000000002</v>
      </c>
    </row>
    <row r="11" spans="1:7" ht="76.5" x14ac:dyDescent="0.2">
      <c r="A11" s="42">
        <v>8</v>
      </c>
      <c r="B11" s="43" t="str">
        <f>Item8!B3</f>
        <v>LOTE 1 – INFRAESTRUTURA MOBILIÁRIA Para todos os itens deste lote:
Período: 13/11/20 (13 horas) a 16/11/20 – 1º turno
27/11/20 (13 horas) a 30/11/20 – 2º turno (Se houver)
Local de instalação: Sede e Anexo II do Tribunal Estrutura em “octanorm” fechamento em TS, h=2,20 (ver planta de detalhamento).
Obs.: com 8 portas com visor conforme detalhamento</v>
      </c>
      <c r="C11" s="42" t="str">
        <f>Item8!C3</f>
        <v>metro</v>
      </c>
      <c r="D11" s="42">
        <f>Item8!D3</f>
        <v>110</v>
      </c>
      <c r="E11" s="43">
        <f>Item8!E3</f>
        <v>77.459999999999994</v>
      </c>
      <c r="F11" s="44">
        <f t="shared" si="0"/>
        <v>8520.5999999999985</v>
      </c>
    </row>
    <row r="12" spans="1:7" ht="63.75" x14ac:dyDescent="0.2">
      <c r="A12" s="42">
        <v>9</v>
      </c>
      <c r="B12" s="43" t="str">
        <f>Item9!B3</f>
        <v>LOTE 1 – INFRAESTRUTURA MOBILIÁRIA Para todos os itens deste lote:
Período: 13/11/20 (13 horas) a 16/11/20 – 1º turno
27/11/20 (13 horas) a 30/11/20 – 2º turno (Se houver)
Local de instalação: Sede e Anexo II do Tribunal Estrutura em “octanorm” fechamento inferior em TS, e vidro a partir de 1 m de altura, h=2,20 (ver planta de detalhamento).</v>
      </c>
      <c r="C12" s="42" t="str">
        <f>Item9!C3</f>
        <v>metro</v>
      </c>
      <c r="D12" s="42">
        <f>Item9!D3</f>
        <v>23</v>
      </c>
      <c r="E12" s="43">
        <f>Item9!E3</f>
        <v>105.54</v>
      </c>
      <c r="F12" s="44">
        <f t="shared" si="0"/>
        <v>2427.42</v>
      </c>
    </row>
    <row r="13" spans="1:7" ht="63.75" x14ac:dyDescent="0.2">
      <c r="A13" s="42">
        <v>10</v>
      </c>
      <c r="B13" s="43" t="str">
        <f>Item10!B3</f>
        <v>LOTE 1 – INFRAESTRUTURA MOBILIÁRIA Para todos os itens deste lote:
Período: 13/11/20 (13 horas) a 16/11/20 – 1º turno
27/11/20 (13 horas) a 30/11/20 – 2º turno (Se houver)
Local de instalação: Sede e Anexo II do Tribunal Locação de organizadores de ambiente tipo “unifila”, altura mínima 1 metro.</v>
      </c>
      <c r="C13" s="42" t="str">
        <f>Item10!C3</f>
        <v>metro</v>
      </c>
      <c r="D13" s="42">
        <f>Item10!D3</f>
        <v>60</v>
      </c>
      <c r="E13" s="43">
        <f>Item10!E3</f>
        <v>22.47</v>
      </c>
      <c r="F13" s="44">
        <f t="shared" si="0"/>
        <v>1348.1999999999998</v>
      </c>
    </row>
    <row r="14" spans="1:7" ht="15.75" x14ac:dyDescent="0.25">
      <c r="A14" s="77" t="s">
        <v>61</v>
      </c>
      <c r="B14" s="78"/>
      <c r="C14" s="78"/>
      <c r="D14" s="78"/>
      <c r="E14" s="78"/>
      <c r="F14" s="47"/>
    </row>
    <row r="15" spans="1:7" ht="15.75" x14ac:dyDescent="0.25">
      <c r="A15" s="39"/>
      <c r="B15" s="39"/>
      <c r="C15" s="74" t="s">
        <v>20</v>
      </c>
      <c r="D15" s="75"/>
      <c r="E15" s="76"/>
      <c r="F15" s="40">
        <f>SUM(F3:F13)</f>
        <v>27749.079999999998</v>
      </c>
    </row>
  </sheetData>
  <mergeCells count="4">
    <mergeCell ref="A1:F1"/>
    <mergeCell ref="C15:E15"/>
    <mergeCell ref="A6:E6"/>
    <mergeCell ref="A14:E14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3"/>
  <sheetViews>
    <sheetView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 x14ac:dyDescent="0.25">
      <c r="A1" s="73" t="s">
        <v>21</v>
      </c>
      <c r="B1" s="73"/>
      <c r="C1" s="73"/>
      <c r="D1" s="73"/>
      <c r="E1" s="73"/>
      <c r="F1" s="73"/>
    </row>
    <row r="2" spans="1:6" s="2" customFormat="1" ht="25.5" x14ac:dyDescent="0.2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 x14ac:dyDescent="0.2">
      <c r="A3" s="45" t="s">
        <v>22</v>
      </c>
      <c r="B3" s="79" t="str">
        <f>Item1!G20</f>
        <v>DETALHE LOCAÇÃO DE TOLDOS LTDA</v>
      </c>
      <c r="C3" s="80"/>
      <c r="D3" s="80"/>
      <c r="E3" s="80"/>
      <c r="F3" s="81"/>
    </row>
    <row r="4" spans="1:6" s="2" customFormat="1" ht="63.75" x14ac:dyDescent="0.2">
      <c r="A4" s="42">
        <v>1</v>
      </c>
      <c r="B4" s="43" t="str">
        <f>Item1!B3</f>
        <v>CERCA METÁLICA Locação de cerca metálica tubular, com gradeamento vertical, apoio nas extremidades em V invertido, com altura de 1,10 m, comprimento de 2,00 m, instaladas em local indicado em planta.
Período: 13/11/20 a 16/11/20 – 1º turno (04 dias)
27/11/20 a 30/11/20 – 2º turno (04 dias) (Se houver)
Local de instalação: área externa/estacionamento da Sede do TRE.</v>
      </c>
      <c r="C4" s="42" t="str">
        <f>Item1!C3</f>
        <v>metro</v>
      </c>
      <c r="D4" s="42">
        <f>Item1!D3</f>
        <v>189</v>
      </c>
      <c r="E4" s="44">
        <f>Item1!F3</f>
        <v>5.2036223083018864</v>
      </c>
      <c r="F4" s="44">
        <f>(ROUND(E4,2)*D4)</f>
        <v>982.80000000000007</v>
      </c>
    </row>
    <row r="5" spans="1:6" s="2" customFormat="1" ht="17.25" x14ac:dyDescent="0.2">
      <c r="A5" s="45" t="s">
        <v>22</v>
      </c>
      <c r="B5" s="79" t="str">
        <f>Item2!G20</f>
        <v>DETALHE LOCAÇÃO DE TOLDOS LTDA</v>
      </c>
      <c r="C5" s="80"/>
      <c r="D5" s="80"/>
      <c r="E5" s="80"/>
      <c r="F5" s="81"/>
    </row>
    <row r="6" spans="1:6" ht="63.75" x14ac:dyDescent="0.2">
      <c r="A6" s="42">
        <v>2</v>
      </c>
      <c r="B6" s="43" t="str">
        <f>Item2!B3</f>
        <v>TAPUMES Locação de tapume metálico, altura de 2,20m, 2 portões com largura de 4,0m, 1 portão com largura de 5,0m e 1 porta com largura de 2,00m, instaladas em local indicado em planta.
Período: 13/11/20 a 16/11/20 – 1º turno (04 dias)
27/11/20 a 30/11/20 – 2º turno (04 dias) (Se houver)
Local para instalação: área externa da Sede do TRE-BA.</v>
      </c>
      <c r="C6" s="42" t="str">
        <f>Item2!C3</f>
        <v>metro</v>
      </c>
      <c r="D6" s="42">
        <f>Item2!D3</f>
        <v>265</v>
      </c>
      <c r="E6" s="44">
        <f>Item2!F3</f>
        <v>4.9616228493913042</v>
      </c>
      <c r="F6" s="44">
        <f>(ROUND(E6,2)*D6)</f>
        <v>1314.4</v>
      </c>
    </row>
    <row r="7" spans="1:6" ht="17.25" x14ac:dyDescent="0.2">
      <c r="A7" s="45" t="s">
        <v>22</v>
      </c>
      <c r="B7" s="82" t="str">
        <f>Item3!G20</f>
        <v>A MODERNA SANY SANITARIO ECOLOGICO LTDA</v>
      </c>
      <c r="C7" s="83"/>
      <c r="D7" s="83"/>
      <c r="E7" s="83"/>
      <c r="F7" s="84"/>
    </row>
    <row r="8" spans="1:6" ht="127.5" customHeight="1" x14ac:dyDescent="0.2">
      <c r="A8" s="42">
        <v>3</v>
      </c>
      <c r="B8" s="43" t="str">
        <f>Item3!B3</f>
        <v>SANITÁRIOS QUÍMICOS Locação de sanitários químicos portáteis, de uso individual, contendo: vaso sanitário (com tampa móvel no fundo, que evite a visualização de dejetos) e cuba; iluminação e ventilação interna;
constituídos de material de alta densidade, que proporcionem grande resistência a choques e temperatura externa. Inclui também os serviços contínuos de: manutenção (abastecimento de produtos químicos, fornecimento de material de limpeza), higienização (recolhimento, transporte e destinação dos dejetos acumulados, através de caminhão de sucção) e lavagem dos sanitários.
Período: 13/11/20 a 16/11/20 – 1º turno (04 dias)
27/11/20 a 30/11/20 – 2º turno (04 dias) (Se houver)
Local de instalação: área externa da Sede do TRE-BA.</v>
      </c>
      <c r="C8" s="42" t="str">
        <f>Item3!C3</f>
        <v>Unidade</v>
      </c>
      <c r="D8" s="42">
        <f>Item3!D3</f>
        <v>4</v>
      </c>
      <c r="E8" s="44">
        <f>Item3!F3</f>
        <v>350.71</v>
      </c>
      <c r="F8" s="44">
        <f>(ROUND(E8,2)*D8)</f>
        <v>1402.84</v>
      </c>
    </row>
    <row r="9" spans="1:6" ht="12.75" customHeight="1" x14ac:dyDescent="0.2">
      <c r="A9" s="45" t="s">
        <v>22</v>
      </c>
      <c r="B9" s="82" t="str">
        <f>Item4!G20</f>
        <v>LED E CIA LOCAÇÃO DE EQUIPAMENTOS LTDA</v>
      </c>
      <c r="C9" s="83"/>
      <c r="D9" s="83"/>
      <c r="E9" s="83"/>
      <c r="F9" s="84"/>
    </row>
    <row r="10" spans="1:6" ht="89.25" x14ac:dyDescent="0.2">
      <c r="A10" s="42">
        <v>4</v>
      </c>
      <c r="B10" s="43" t="str">
        <f>Item4!B3</f>
        <v>LOTE 1 – INFRAESTRUTURA MOBILIÁRIA Para todos os itens deste lote: Período: 13/11/20 (13 horas) a 16/11/20 – 1º turno
27/11/20 (13 horas) a 30/11/20 – 2º turno (Se houver)
Local de instalação: Sede e Anexo II do Tribunal Locação de aparelho de ar-condicionado tipo split portátil de 12.000 BTUs, 220V, com tubo de saída de descarga de 3m, para ser instalado em sala com “octanorm”.
Obs: Os aparelhos devem ter mangueira para drenagem e recipiente para recepção de água.</v>
      </c>
      <c r="C10" s="42" t="str">
        <f>Item4!C3</f>
        <v>unidade</v>
      </c>
      <c r="D10" s="42">
        <f>Item4!D3</f>
        <v>10</v>
      </c>
      <c r="E10" s="44">
        <f>Item4!F3</f>
        <v>226.58036368749998</v>
      </c>
      <c r="F10" s="44">
        <f>(ROUND(E10,2)*D10)</f>
        <v>2265.8000000000002</v>
      </c>
    </row>
    <row r="11" spans="1:6" ht="17.25" x14ac:dyDescent="0.2">
      <c r="A11" s="45" t="s">
        <v>22</v>
      </c>
      <c r="B11" s="79" t="str">
        <f>Item5!G20</f>
        <v>LED E CIA LOCAÇÃO DE EQUIPAMENTOS LTDA</v>
      </c>
      <c r="C11" s="80"/>
      <c r="D11" s="80"/>
      <c r="E11" s="80"/>
      <c r="F11" s="81"/>
    </row>
    <row r="12" spans="1:6" ht="76.5" x14ac:dyDescent="0.2">
      <c r="A12" s="42">
        <v>5</v>
      </c>
      <c r="B12" s="43" t="str">
        <f>Item5!B3</f>
        <v>LOTE 1 – INFRAESTRUTURA MOBILIÁRIA Para todos os itens deste lote: Período: 13/11/20 (13 horas) a 16/11/20 – 1º turno
27/11/20 (13 horas) a 30/11/20 – 2º turno (Se houver)
Local de instalação: Sede e Anexo II do Tribunal Forro para salas com estrutura em "octanorm" com fechamento em
TS, com iluminação.</v>
      </c>
      <c r="C12" s="42" t="str">
        <f>Item5!C3</f>
        <v>metro²</v>
      </c>
      <c r="D12" s="42">
        <f>Item5!D3</f>
        <v>49</v>
      </c>
      <c r="E12" s="44">
        <f>Item5!F3</f>
        <v>33.339116529999998</v>
      </c>
      <c r="F12" s="44">
        <f>(ROUND(E12,2)*D12)</f>
        <v>1633.66</v>
      </c>
    </row>
    <row r="13" spans="1:6" ht="17.25" x14ac:dyDescent="0.2">
      <c r="A13" s="45" t="s">
        <v>22</v>
      </c>
      <c r="B13" s="79" t="str">
        <f>Item6!G20</f>
        <v>LED E CIA LOCAÇÃO DE EQUIPAMENTOS LTDA</v>
      </c>
      <c r="C13" s="80"/>
      <c r="D13" s="80"/>
      <c r="E13" s="80"/>
      <c r="F13" s="81"/>
    </row>
    <row r="14" spans="1:6" ht="63.75" x14ac:dyDescent="0.2">
      <c r="A14" s="42">
        <v>6</v>
      </c>
      <c r="B14" s="43" t="str">
        <f>Item6!B3</f>
        <v>LOTE 1 – INFRAESTRUTURA MOBILIÁRIA Para todos os itens deste lote:
Período: 13/11/20 (13 horas) a 16/11/20 – 1º turno
27/11/20 (13 horas) a 30/11/20 – 2º turno (Se houver)
Local de instalação: Sede e Anexo II do Tribunal Luminárias com duas lâmpadas LED T8, 18W, mínimo de 1600 lúmens cada, bivolt, luz branca (6000 ou 6500K), específicas para forro de estrutura em “octanorm”.</v>
      </c>
      <c r="C14" s="42" t="str">
        <f>Item6!C3</f>
        <v>unidade</v>
      </c>
      <c r="D14" s="42">
        <f>Item6!D3</f>
        <v>10</v>
      </c>
      <c r="E14" s="44">
        <f>Item6!F3</f>
        <v>68.515157149999979</v>
      </c>
      <c r="F14" s="44">
        <f>(ROUND(E14,2)*D14)</f>
        <v>685.19999999999993</v>
      </c>
    </row>
    <row r="15" spans="1:6" ht="17.25" x14ac:dyDescent="0.2">
      <c r="A15" s="45" t="s">
        <v>22</v>
      </c>
      <c r="B15" s="79" t="str">
        <f>Item7!G20</f>
        <v>LED E CIA LOCAÇÃO DE EQUIPAMENTOS LTDA</v>
      </c>
      <c r="C15" s="80"/>
      <c r="D15" s="80"/>
      <c r="E15" s="80"/>
      <c r="F15" s="81"/>
    </row>
    <row r="16" spans="1:6" ht="63.75" x14ac:dyDescent="0.2">
      <c r="A16" s="42">
        <v>7</v>
      </c>
      <c r="B16" s="43" t="str">
        <f>Item7!B3</f>
        <v>LOTE 1 – INFRAESTRUTURA MOBILIÁRIA Para todos os itens deste lote:
Período: 13/11/20 (13 horas) a 16/11/20 – 1º turno
27/11/20 (13 horas) a 30/11/20 – 2º turno (Se houver)
Local de instalação: Sede e Anexo II do Tribunal Luminárias com uma lâmpada LED, tipo E27, bivolt, luz branca (6000 ou 6500K), mínimo de 1300 lúmens para encaixe de estrutura em “octanorm” sem forro.</v>
      </c>
      <c r="C16" s="42" t="str">
        <f>Item7!C3</f>
        <v>unidade</v>
      </c>
      <c r="D16" s="42">
        <f>Item7!D3</f>
        <v>33</v>
      </c>
      <c r="E16" s="44">
        <f>Item7!F3</f>
        <v>68.515157149999979</v>
      </c>
      <c r="F16" s="44">
        <f>(ROUND(E16,2)*D16)</f>
        <v>2261.16</v>
      </c>
    </row>
    <row r="17" spans="1:6" ht="17.25" x14ac:dyDescent="0.2">
      <c r="A17" s="45" t="s">
        <v>22</v>
      </c>
      <c r="B17" s="79" t="str">
        <f>Item8!G20</f>
        <v>LED E CIA LOCAÇÃO DE EQUIPAMENTOS LTDA</v>
      </c>
      <c r="C17" s="80"/>
      <c r="D17" s="80"/>
      <c r="E17" s="80"/>
      <c r="F17" s="81"/>
    </row>
    <row r="18" spans="1:6" ht="76.5" x14ac:dyDescent="0.2">
      <c r="A18" s="42">
        <v>8</v>
      </c>
      <c r="B18" s="43" t="str">
        <f>Item8!B3</f>
        <v>LOTE 1 – INFRAESTRUTURA MOBILIÁRIA Para todos os itens deste lote:
Período: 13/11/20 (13 horas) a 16/11/20 – 1º turno
27/11/20 (13 horas) a 30/11/20 – 2º turno (Se houver)
Local de instalação: Sede e Anexo II do Tribunal Estrutura em “octanorm” fechamento em TS, h=2,20 (ver planta de detalhamento).
Obs.: com 8 portas com visor conforme detalhamento</v>
      </c>
      <c r="C18" s="42" t="str">
        <f>Item8!C3</f>
        <v>metro</v>
      </c>
      <c r="D18" s="42">
        <f>Item8!D3</f>
        <v>110</v>
      </c>
      <c r="E18" s="44">
        <f>Item8!F3</f>
        <v>77.245825095000001</v>
      </c>
      <c r="F18" s="44">
        <f>(ROUND(E18,2)*D18)</f>
        <v>8497.5</v>
      </c>
    </row>
    <row r="19" spans="1:6" ht="17.25" x14ac:dyDescent="0.2">
      <c r="A19" s="45" t="s">
        <v>22</v>
      </c>
      <c r="B19" s="79" t="str">
        <f>Item9!G20</f>
        <v>LED E CIA LOCAÇÃO DE EQUIPAMENTOS LTDA</v>
      </c>
      <c r="C19" s="80"/>
      <c r="D19" s="80"/>
      <c r="E19" s="80"/>
      <c r="F19" s="81"/>
    </row>
    <row r="20" spans="1:6" ht="63.75" x14ac:dyDescent="0.2">
      <c r="A20" s="42">
        <v>9</v>
      </c>
      <c r="B20" s="43" t="str">
        <f>Item9!B3</f>
        <v>LOTE 1 – INFRAESTRUTURA MOBILIÁRIA Para todos os itens deste lote:
Período: 13/11/20 (13 horas) a 16/11/20 – 1º turno
27/11/20 (13 horas) a 30/11/20 – 2º turno (Se houver)
Local de instalação: Sede e Anexo II do Tribunal Estrutura em “octanorm” fechamento inferior em TS, e vidro a partir de 1 m de altura, h=2,20 (ver planta de detalhamento).</v>
      </c>
      <c r="C20" s="42" t="str">
        <f>Item9!C3</f>
        <v>metro</v>
      </c>
      <c r="D20" s="42">
        <f>Item9!D3</f>
        <v>23</v>
      </c>
      <c r="E20" s="44">
        <f>Item9!F3</f>
        <v>105.52812185999998</v>
      </c>
      <c r="F20" s="44">
        <f>(ROUND(E20,2)*D20)</f>
        <v>2427.19</v>
      </c>
    </row>
    <row r="21" spans="1:6" ht="17.25" x14ac:dyDescent="0.2">
      <c r="A21" s="45" t="s">
        <v>22</v>
      </c>
      <c r="B21" s="79" t="str">
        <f>Item10!G20</f>
        <v>LED E CIA LOCAÇÃO DE EQUIPAMENTOS LTDA</v>
      </c>
      <c r="C21" s="80"/>
      <c r="D21" s="80"/>
      <c r="E21" s="80"/>
      <c r="F21" s="81"/>
    </row>
    <row r="22" spans="1:6" ht="63.75" x14ac:dyDescent="0.2">
      <c r="A22" s="42">
        <v>10</v>
      </c>
      <c r="B22" s="43" t="str">
        <f>Item10!B3</f>
        <v>LOTE 1 – INFRAESTRUTURA MOBILIÁRIA Para todos os itens deste lote:
Período: 13/11/20 (13 horas) a 16/11/20 – 1º turno
27/11/20 (13 horas) a 30/11/20 – 2º turno (Se houver)
Local de instalação: Sede e Anexo II do Tribunal Locação de organizadores de ambiente tipo “unifila”, altura mínima 1 metro.</v>
      </c>
      <c r="C22" s="42" t="str">
        <f>Item10!C3</f>
        <v>metro</v>
      </c>
      <c r="D22" s="42">
        <f>Item10!D3</f>
        <v>60</v>
      </c>
      <c r="E22" s="44">
        <f>Item10!F3</f>
        <v>22.21200164</v>
      </c>
      <c r="F22" s="44">
        <f>(ROUND(E22,2)*D22)</f>
        <v>1332.6000000000001</v>
      </c>
    </row>
    <row r="23" spans="1:6" ht="15.75" x14ac:dyDescent="0.25">
      <c r="A23" s="39"/>
      <c r="B23" s="39"/>
      <c r="C23" s="74" t="s">
        <v>23</v>
      </c>
      <c r="D23" s="75"/>
      <c r="E23" s="76"/>
      <c r="F23" s="40">
        <f>SUM(F4:F22)</f>
        <v>22803.149999999998</v>
      </c>
    </row>
  </sheetData>
  <mergeCells count="12">
    <mergeCell ref="A1:F1"/>
    <mergeCell ref="B3:F3"/>
    <mergeCell ref="B21:F21"/>
    <mergeCell ref="C23:E23"/>
    <mergeCell ref="B5:F5"/>
    <mergeCell ref="B7:F7"/>
    <mergeCell ref="B9:F9"/>
    <mergeCell ref="B11:F11"/>
    <mergeCell ref="B13:F13"/>
    <mergeCell ref="B15:F15"/>
    <mergeCell ref="B17:F17"/>
    <mergeCell ref="B19:F19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2"/>
  <sheetViews>
    <sheetView view="pageBreakPreview" zoomScaleNormal="100" zoomScaleSheetLayoutView="100" workbookViewId="0">
      <selection activeCell="G4" sqref="G4:G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48</v>
      </c>
      <c r="C3" s="55" t="s">
        <v>47</v>
      </c>
      <c r="D3" s="58">
        <v>265</v>
      </c>
      <c r="E3" s="61">
        <f>IF(C20&lt;=25%,D20,MIN(E20:F20))</f>
        <v>18.95</v>
      </c>
      <c r="F3" s="61">
        <f>MIN(H3:H17)</f>
        <v>4.9616228493913042</v>
      </c>
      <c r="G3" s="5" t="s">
        <v>66</v>
      </c>
      <c r="H3" s="14">
        <v>4.9616228493913042</v>
      </c>
      <c r="I3" s="30">
        <f>IF(H3="","",(IF($C$20&lt;25%,"N/A",IF(H3&lt;=($D$20+$A$20),H3,"Descartado"))))</f>
        <v>4.9616228493913042</v>
      </c>
    </row>
    <row r="4" spans="1:9" x14ac:dyDescent="0.2">
      <c r="A4" s="51"/>
      <c r="B4" s="53"/>
      <c r="C4" s="56"/>
      <c r="D4" s="59"/>
      <c r="E4" s="62"/>
      <c r="F4" s="62"/>
      <c r="G4" s="5" t="s">
        <v>67</v>
      </c>
      <c r="H4" s="14">
        <v>4.9616687495434784</v>
      </c>
      <c r="I4" s="30">
        <f t="shared" ref="I4:I17" si="0">IF(H4="","",(IF($C$20&lt;25%,"N/A",IF(H4&lt;=($D$20+$A$20),H4,"Descartado"))))</f>
        <v>4.9616687495434784</v>
      </c>
    </row>
    <row r="5" spans="1:9" x14ac:dyDescent="0.2">
      <c r="A5" s="51"/>
      <c r="B5" s="53"/>
      <c r="C5" s="56"/>
      <c r="D5" s="59"/>
      <c r="E5" s="62"/>
      <c r="F5" s="62"/>
      <c r="G5" s="5" t="s">
        <v>68</v>
      </c>
      <c r="H5" s="14">
        <v>27.921062567391303</v>
      </c>
      <c r="I5" s="30">
        <f t="shared" si="0"/>
        <v>27.921062567391303</v>
      </c>
    </row>
    <row r="6" spans="1:9" x14ac:dyDescent="0.2">
      <c r="A6" s="51"/>
      <c r="B6" s="53"/>
      <c r="C6" s="56"/>
      <c r="D6" s="59"/>
      <c r="E6" s="62"/>
      <c r="F6" s="62"/>
      <c r="G6" s="5" t="s">
        <v>69</v>
      </c>
      <c r="H6" s="14">
        <v>28.440652289999996</v>
      </c>
      <c r="I6" s="30">
        <f t="shared" si="0"/>
        <v>28.440652289999996</v>
      </c>
    </row>
    <row r="7" spans="1:9" x14ac:dyDescent="0.2">
      <c r="A7" s="51"/>
      <c r="B7" s="53"/>
      <c r="C7" s="56"/>
      <c r="D7" s="59"/>
      <c r="E7" s="62"/>
      <c r="F7" s="62"/>
      <c r="G7" s="5" t="s">
        <v>70</v>
      </c>
      <c r="H7" s="14">
        <v>28.440652289999996</v>
      </c>
      <c r="I7" s="30">
        <f t="shared" si="0"/>
        <v>28.440652289999996</v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12.76688013326139</v>
      </c>
      <c r="B20" s="20">
        <f>COUNT(H3:H17)</f>
        <v>5</v>
      </c>
      <c r="C20" s="21">
        <f>IF(B20&lt;2,"N/A",(A20/D20))</f>
        <v>0.67371399120112874</v>
      </c>
      <c r="D20" s="22">
        <f>ROUND(AVERAGE(H3:H17),2)</f>
        <v>18.95</v>
      </c>
      <c r="E20" s="23">
        <f>IFERROR(ROUND(IF(B20&lt;2,"N/A",(IF(C20&lt;=25%,"N/A",AVERAGE(I3:I17)))),2),"N/A")</f>
        <v>18.95</v>
      </c>
      <c r="F20" s="23">
        <f>ROUND(MEDIAN(H3:H17),2)</f>
        <v>27.92</v>
      </c>
      <c r="G20" s="24" t="str">
        <f>INDEX(G3:G17,MATCH(H20,H3:H17,0))</f>
        <v>DETALHE LOCAÇÃO DE TOLDOS LTDA</v>
      </c>
      <c r="H20" s="25">
        <f>MIN(H3:H17)</f>
        <v>4.9616228493913042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18.95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5021.75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51</v>
      </c>
      <c r="C3" s="55" t="s">
        <v>50</v>
      </c>
      <c r="D3" s="58">
        <v>4</v>
      </c>
      <c r="E3" s="61">
        <f>IF(C20&lt;=25%,D20,MIN(E20:F20))</f>
        <v>645.95000000000005</v>
      </c>
      <c r="F3" s="61">
        <f>MIN(H3:H17)</f>
        <v>350.71</v>
      </c>
      <c r="G3" s="5" t="s">
        <v>62</v>
      </c>
      <c r="H3" s="14">
        <v>940.84</v>
      </c>
      <c r="I3" s="30">
        <f>IF(H3="","",(IF($C$20&lt;25%,"N/A",IF(H3&lt;=($D$20+$A$20),H3,"Descartado"))))</f>
        <v>940.84</v>
      </c>
    </row>
    <row r="4" spans="1:9" x14ac:dyDescent="0.2">
      <c r="A4" s="51"/>
      <c r="B4" s="53"/>
      <c r="C4" s="56"/>
      <c r="D4" s="59"/>
      <c r="E4" s="62"/>
      <c r="F4" s="62"/>
      <c r="G4" s="5" t="s">
        <v>63</v>
      </c>
      <c r="H4" s="14">
        <v>350.71</v>
      </c>
      <c r="I4" s="30">
        <f t="shared" ref="I4:I17" si="0">IF(H4="","",(IF($C$20&lt;25%,"N/A",IF(H4&lt;=($D$20+$A$20),H4,"Descartado"))))</f>
        <v>350.71</v>
      </c>
    </row>
    <row r="5" spans="1:9" x14ac:dyDescent="0.2">
      <c r="A5" s="51"/>
      <c r="B5" s="53"/>
      <c r="C5" s="56"/>
      <c r="D5" s="59"/>
      <c r="E5" s="62"/>
      <c r="F5" s="62"/>
      <c r="G5" s="5" t="s">
        <v>64</v>
      </c>
      <c r="H5" s="14">
        <v>351.06</v>
      </c>
      <c r="I5" s="30">
        <f t="shared" si="0"/>
        <v>351.06</v>
      </c>
    </row>
    <row r="6" spans="1:9" x14ac:dyDescent="0.2">
      <c r="A6" s="51"/>
      <c r="B6" s="53"/>
      <c r="C6" s="56"/>
      <c r="D6" s="59"/>
      <c r="E6" s="62"/>
      <c r="F6" s="62"/>
      <c r="G6" s="5" t="s">
        <v>65</v>
      </c>
      <c r="H6" s="14">
        <v>942.83</v>
      </c>
      <c r="I6" s="30">
        <f t="shared" si="0"/>
        <v>942.83</v>
      </c>
    </row>
    <row r="7" spans="1:9" x14ac:dyDescent="0.2">
      <c r="A7" s="51"/>
      <c r="B7" s="53"/>
      <c r="C7" s="56"/>
      <c r="D7" s="59"/>
      <c r="E7" s="62"/>
      <c r="F7" s="62"/>
      <c r="G7" s="5"/>
      <c r="H7" s="14"/>
      <c r="I7" s="30" t="str">
        <f t="shared" si="0"/>
        <v/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341.18613873759085</v>
      </c>
      <c r="B20" s="20">
        <f>COUNT(H3:H17)</f>
        <v>4</v>
      </c>
      <c r="C20" s="21">
        <f>IF(B20&lt;2,"N/A",(A20/D20))</f>
        <v>0.52785775533385548</v>
      </c>
      <c r="D20" s="22">
        <f>ROUND(AVERAGE(H3:H17),2)</f>
        <v>646.36</v>
      </c>
      <c r="E20" s="23">
        <f>IFERROR(ROUND(IF(B20&lt;2,"N/A",(IF(C20&lt;=25%,"N/A",AVERAGE(I3:I17)))),2),"N/A")</f>
        <v>646.36</v>
      </c>
      <c r="F20" s="23">
        <f>ROUND(MEDIAN(H3:H17),2)</f>
        <v>645.95000000000005</v>
      </c>
      <c r="G20" s="24" t="str">
        <f>INDEX(G3:G17,MATCH(H20,H3:H17,0))</f>
        <v>A MODERNA SANY SANITARIO ECOLOGICO LTDA</v>
      </c>
      <c r="H20" s="25">
        <f>MIN(H3:H17)</f>
        <v>350.71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645.95000000000005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2583.8000000000002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2"/>
  <sheetViews>
    <sheetView view="pageBreakPreview"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52</v>
      </c>
      <c r="C3" s="55" t="s">
        <v>8</v>
      </c>
      <c r="D3" s="58">
        <v>10</v>
      </c>
      <c r="E3" s="61">
        <f>IF(C20&lt;=25%,D20,MIN(E20:F20))</f>
        <v>226.69</v>
      </c>
      <c r="F3" s="61">
        <f>MIN(H3:H17)</f>
        <v>226.58036368749998</v>
      </c>
      <c r="G3" s="5" t="s">
        <v>67</v>
      </c>
      <c r="H3" s="14">
        <v>226.97625249999999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68</v>
      </c>
      <c r="H4" s="14">
        <v>226.58036368749998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69</v>
      </c>
      <c r="H5" s="14">
        <v>226.59619923999998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70</v>
      </c>
      <c r="H6" s="14">
        <v>226.59619923999998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/>
      <c r="H7" s="14"/>
      <c r="I7" s="30" t="str">
        <f t="shared" si="0"/>
        <v/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0.19281045143307105</v>
      </c>
      <c r="B20" s="20">
        <f>COUNT(H3:H17)</f>
        <v>4</v>
      </c>
      <c r="C20" s="21">
        <f>IF(B20&lt;2,"N/A",(A20/D20))</f>
        <v>8.5054678827063853E-4</v>
      </c>
      <c r="D20" s="22">
        <f>ROUND(AVERAGE(H3:H17),2)</f>
        <v>226.69</v>
      </c>
      <c r="E20" s="23" t="str">
        <f>IFERROR(ROUND(IF(B20&lt;2,"N/A",(IF(C20&lt;=25%,"N/A",AVERAGE(I3:I17)))),2),"N/A")</f>
        <v>N/A</v>
      </c>
      <c r="F20" s="23">
        <f>ROUND(MEDIAN(H3:H17),2)</f>
        <v>226.6</v>
      </c>
      <c r="G20" s="24" t="str">
        <f>INDEX(G3:G17,MATCH(H20,H3:H17,0))</f>
        <v>LED E CIA LOCAÇÃO DE EQUIPAMENTOS LTDA</v>
      </c>
      <c r="H20" s="25">
        <f>MIN(H3:H17)</f>
        <v>226.58036368749998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226.69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2266.9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2"/>
  <sheetViews>
    <sheetView view="pageBreakPreview"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53</v>
      </c>
      <c r="C3" s="55" t="s">
        <v>54</v>
      </c>
      <c r="D3" s="58">
        <v>49</v>
      </c>
      <c r="E3" s="61">
        <f>IF(C20&lt;=25%,D20,MIN(E20:F20))</f>
        <v>33.450000000000003</v>
      </c>
      <c r="F3" s="61">
        <f>MIN(H3:H17)</f>
        <v>33.339116529999998</v>
      </c>
      <c r="G3" s="5" t="s">
        <v>67</v>
      </c>
      <c r="H3" s="14">
        <v>33.782511999999997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68</v>
      </c>
      <c r="H4" s="14">
        <v>33.339116529999998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69</v>
      </c>
      <c r="H5" s="14">
        <v>33.339116529999998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70</v>
      </c>
      <c r="H6" s="14">
        <v>33.339116529999998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/>
      <c r="H7" s="14"/>
      <c r="I7" s="30" t="str">
        <f t="shared" si="0"/>
        <v/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0.22169773499999934</v>
      </c>
      <c r="B20" s="20">
        <f>COUNT(H3:H17)</f>
        <v>4</v>
      </c>
      <c r="C20" s="21">
        <f>IF(B20&lt;2,"N/A",(A20/D20))</f>
        <v>6.6277349775784554E-3</v>
      </c>
      <c r="D20" s="22">
        <f>ROUND(AVERAGE(H3:H17),2)</f>
        <v>33.450000000000003</v>
      </c>
      <c r="E20" s="23" t="str">
        <f>IFERROR(ROUND(IF(B20&lt;2,"N/A",(IF(C20&lt;=25%,"N/A",AVERAGE(I3:I17)))),2),"N/A")</f>
        <v>N/A</v>
      </c>
      <c r="F20" s="23">
        <f>ROUND(MEDIAN(H3:H17),2)</f>
        <v>33.340000000000003</v>
      </c>
      <c r="G20" s="24" t="str">
        <f>INDEX(G3:G17,MATCH(H20,H3:H17,0))</f>
        <v>LED E CIA LOCAÇÃO DE EQUIPAMENTOS LTDA</v>
      </c>
      <c r="H20" s="25">
        <f>MIN(H3:H17)</f>
        <v>33.339116529999998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33.450000000000003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1639.0500000000002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32"/>
  <sheetViews>
    <sheetView view="pageBreakPreview" zoomScaleNormal="100" zoomScaleSheetLayoutView="100" workbookViewId="0">
      <selection activeCell="G3" sqref="G3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55</v>
      </c>
      <c r="C3" s="55" t="s">
        <v>8</v>
      </c>
      <c r="D3" s="58">
        <v>10</v>
      </c>
      <c r="E3" s="61">
        <f>IF(C20&lt;=25%,D20,MIN(E20:F20))</f>
        <v>68.540000000000006</v>
      </c>
      <c r="F3" s="61">
        <f>MIN(H3:H17)</f>
        <v>68.515157149999979</v>
      </c>
      <c r="G3" s="5" t="s">
        <v>67</v>
      </c>
      <c r="H3" s="14">
        <v>68.620727499999987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68</v>
      </c>
      <c r="H4" s="14">
        <v>68.515157149999979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69</v>
      </c>
      <c r="H5" s="14">
        <v>68.515157149999979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70</v>
      </c>
      <c r="H6" s="14">
        <v>68.515157149999979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/>
      <c r="H7" s="14"/>
      <c r="I7" s="30" t="str">
        <f t="shared" si="0"/>
        <v/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5.2785175000003903E-2</v>
      </c>
      <c r="B20" s="20">
        <f>COUNT(H3:H17)</f>
        <v>4</v>
      </c>
      <c r="C20" s="21">
        <f>IF(B20&lt;2,"N/A",(A20/D20))</f>
        <v>7.7013678144155094E-4</v>
      </c>
      <c r="D20" s="22">
        <f>ROUND(AVERAGE(H3:H17),2)</f>
        <v>68.540000000000006</v>
      </c>
      <c r="E20" s="23" t="str">
        <f>IFERROR(ROUND(IF(B20&lt;2,"N/A",(IF(C20&lt;=25%,"N/A",AVERAGE(I3:I17)))),2),"N/A")</f>
        <v>N/A</v>
      </c>
      <c r="F20" s="23">
        <f>ROUND(MEDIAN(H3:H17),2)</f>
        <v>68.52</v>
      </c>
      <c r="G20" s="24" t="str">
        <f>INDEX(G3:G17,MATCH(H20,H3:H17,0))</f>
        <v>LED E CIA LOCAÇÃO DE EQUIPAMENTOS LTDA</v>
      </c>
      <c r="H20" s="25">
        <f>MIN(H3:H17)</f>
        <v>68.515157149999979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68.540000000000006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685.40000000000009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56</v>
      </c>
      <c r="C3" s="55" t="s">
        <v>8</v>
      </c>
      <c r="D3" s="58">
        <v>33</v>
      </c>
      <c r="E3" s="61">
        <f>IF(C20&lt;=25%,D20,MIN(E20:F20))</f>
        <v>68.540000000000006</v>
      </c>
      <c r="F3" s="61">
        <f>MIN(H3:H17)</f>
        <v>68.515157149999979</v>
      </c>
      <c r="G3" s="5" t="s">
        <v>67</v>
      </c>
      <c r="H3" s="14">
        <v>68.620727499999987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68</v>
      </c>
      <c r="H4" s="14">
        <v>68.515157149999979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69</v>
      </c>
      <c r="H5" s="14">
        <v>68.515157149999979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70</v>
      </c>
      <c r="H6" s="14">
        <v>68.515157149999979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/>
      <c r="H7" s="14"/>
      <c r="I7" s="30" t="str">
        <f t="shared" si="0"/>
        <v/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5.2785175000003903E-2</v>
      </c>
      <c r="B20" s="20">
        <f>COUNT(H3:H17)</f>
        <v>4</v>
      </c>
      <c r="C20" s="21">
        <f>IF(B20&lt;2,"N/A",(A20/D20))</f>
        <v>7.7013678144155094E-4</v>
      </c>
      <c r="D20" s="22">
        <f>ROUND(AVERAGE(H3:H17),2)</f>
        <v>68.540000000000006</v>
      </c>
      <c r="E20" s="23" t="str">
        <f>IFERROR(ROUND(IF(B20&lt;2,"N/A",(IF(C20&lt;=25%,"N/A",AVERAGE(I3:I17)))),2),"N/A")</f>
        <v>N/A</v>
      </c>
      <c r="F20" s="23">
        <f>ROUND(MEDIAN(H3:H17),2)</f>
        <v>68.52</v>
      </c>
      <c r="G20" s="24" t="str">
        <f>INDEX(G3:G17,MATCH(H20,H3:H17,0))</f>
        <v>LED E CIA LOCAÇÃO DE EQUIPAMENTOS LTDA</v>
      </c>
      <c r="H20" s="25">
        <f>MIN(H3:H17)</f>
        <v>68.515157149999979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68.540000000000006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2261.8200000000002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57</v>
      </c>
      <c r="C3" s="55" t="s">
        <v>47</v>
      </c>
      <c r="D3" s="58">
        <v>110</v>
      </c>
      <c r="E3" s="61">
        <f>IF(C20&lt;=25%,D20,MIN(E20:F20))</f>
        <v>77.459999999999994</v>
      </c>
      <c r="F3" s="61">
        <f>MIN(H3:H17)</f>
        <v>77.245825095000001</v>
      </c>
      <c r="G3" s="5" t="s">
        <v>67</v>
      </c>
      <c r="H3" s="14">
        <v>78.122058999999993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68</v>
      </c>
      <c r="H4" s="14">
        <v>77.245825095000001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69</v>
      </c>
      <c r="H5" s="14">
        <v>77.245825095000001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70</v>
      </c>
      <c r="H6" s="14">
        <v>77.245825095000001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/>
      <c r="H7" s="14"/>
      <c r="I7" s="30" t="str">
        <f t="shared" si="0"/>
        <v/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0.43811695249999616</v>
      </c>
      <c r="B20" s="20">
        <f>COUNT(H3:H17)</f>
        <v>4</v>
      </c>
      <c r="C20" s="21">
        <f>IF(B20&lt;2,"N/A",(A20/D20))</f>
        <v>5.6560412148205031E-3</v>
      </c>
      <c r="D20" s="22">
        <f>ROUND(AVERAGE(H3:H17),2)</f>
        <v>77.459999999999994</v>
      </c>
      <c r="E20" s="23" t="str">
        <f>IFERROR(ROUND(IF(B20&lt;2,"N/A",(IF(C20&lt;=25%,"N/A",AVERAGE(I3:I17)))),2),"N/A")</f>
        <v>N/A</v>
      </c>
      <c r="F20" s="23">
        <f>ROUND(MEDIAN(H3:H17),2)</f>
        <v>77.25</v>
      </c>
      <c r="G20" s="24" t="str">
        <f>INDEX(G3:G17,MATCH(H20,H3:H17,0))</f>
        <v>LED E CIA LOCAÇÃO DE EQUIPAMENTOS LTDA</v>
      </c>
      <c r="H20" s="25">
        <f>MIN(H3:H17)</f>
        <v>77.245825095000001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77.459999999999994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8520.5999999999985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48" t="s">
        <v>12</v>
      </c>
      <c r="B1" s="49"/>
      <c r="C1" s="49"/>
      <c r="D1" s="49"/>
      <c r="E1" s="49"/>
      <c r="F1" s="49"/>
      <c r="G1" s="49"/>
      <c r="H1" s="49"/>
      <c r="I1" s="50"/>
    </row>
    <row r="2" spans="1:9" ht="25.5" x14ac:dyDescent="0.2">
      <c r="A2" s="51" t="s">
        <v>45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51"/>
      <c r="B3" s="52" t="s">
        <v>58</v>
      </c>
      <c r="C3" s="55" t="s">
        <v>47</v>
      </c>
      <c r="D3" s="58">
        <v>23</v>
      </c>
      <c r="E3" s="61">
        <f>IF(C20&lt;=25%,D20,MIN(E20:F20))</f>
        <v>105.54</v>
      </c>
      <c r="F3" s="61">
        <f>MIN(H3:H17)</f>
        <v>105.52812185999998</v>
      </c>
      <c r="G3" s="5" t="s">
        <v>67</v>
      </c>
      <c r="H3" s="14">
        <v>105.57034999999999</v>
      </c>
      <c r="I3" s="30" t="str">
        <f>IF(H3="","",(IF($C$20&lt;25%,"N/A",IF(H3&lt;=($D$20+$A$20),H3,"Descartado"))))</f>
        <v>N/A</v>
      </c>
    </row>
    <row r="4" spans="1:9" x14ac:dyDescent="0.2">
      <c r="A4" s="51"/>
      <c r="B4" s="53"/>
      <c r="C4" s="56"/>
      <c r="D4" s="59"/>
      <c r="E4" s="62"/>
      <c r="F4" s="62"/>
      <c r="G4" s="5" t="s">
        <v>68</v>
      </c>
      <c r="H4" s="14">
        <v>105.52812185999998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51"/>
      <c r="B5" s="53"/>
      <c r="C5" s="56"/>
      <c r="D5" s="59"/>
      <c r="E5" s="62"/>
      <c r="F5" s="62"/>
      <c r="G5" s="5" t="s">
        <v>69</v>
      </c>
      <c r="H5" s="14">
        <v>105.52812185999998</v>
      </c>
      <c r="I5" s="30" t="str">
        <f t="shared" si="0"/>
        <v>N/A</v>
      </c>
    </row>
    <row r="6" spans="1:9" x14ac:dyDescent="0.2">
      <c r="A6" s="51"/>
      <c r="B6" s="53"/>
      <c r="C6" s="56"/>
      <c r="D6" s="59"/>
      <c r="E6" s="62"/>
      <c r="F6" s="62"/>
      <c r="G6" s="5" t="s">
        <v>70</v>
      </c>
      <c r="H6" s="14">
        <v>105.52812185999998</v>
      </c>
      <c r="I6" s="30" t="str">
        <f t="shared" si="0"/>
        <v>N/A</v>
      </c>
    </row>
    <row r="7" spans="1:9" x14ac:dyDescent="0.2">
      <c r="A7" s="51"/>
      <c r="B7" s="53"/>
      <c r="C7" s="56"/>
      <c r="D7" s="59"/>
      <c r="E7" s="62"/>
      <c r="F7" s="62"/>
      <c r="G7" s="5"/>
      <c r="H7" s="14"/>
      <c r="I7" s="30" t="str">
        <f t="shared" si="0"/>
        <v/>
      </c>
    </row>
    <row r="8" spans="1:9" x14ac:dyDescent="0.2">
      <c r="A8" s="51"/>
      <c r="B8" s="53"/>
      <c r="C8" s="56"/>
      <c r="D8" s="59"/>
      <c r="E8" s="62"/>
      <c r="F8" s="62"/>
      <c r="G8" s="5"/>
      <c r="H8" s="14"/>
      <c r="I8" s="30" t="str">
        <f t="shared" si="0"/>
        <v/>
      </c>
    </row>
    <row r="9" spans="1:9" x14ac:dyDescent="0.2">
      <c r="A9" s="51"/>
      <c r="B9" s="53"/>
      <c r="C9" s="56"/>
      <c r="D9" s="59"/>
      <c r="E9" s="62"/>
      <c r="F9" s="62"/>
      <c r="G9" s="5"/>
      <c r="H9" s="14"/>
      <c r="I9" s="30" t="str">
        <f t="shared" si="0"/>
        <v/>
      </c>
    </row>
    <row r="10" spans="1:9" x14ac:dyDescent="0.2">
      <c r="A10" s="51"/>
      <c r="B10" s="53"/>
      <c r="C10" s="56"/>
      <c r="D10" s="59"/>
      <c r="E10" s="62"/>
      <c r="F10" s="62"/>
      <c r="G10" s="5"/>
      <c r="H10" s="14"/>
      <c r="I10" s="30" t="str">
        <f t="shared" si="0"/>
        <v/>
      </c>
    </row>
    <row r="11" spans="1:9" x14ac:dyDescent="0.2">
      <c r="A11" s="51"/>
      <c r="B11" s="53"/>
      <c r="C11" s="56"/>
      <c r="D11" s="59"/>
      <c r="E11" s="62"/>
      <c r="F11" s="62"/>
      <c r="G11" s="5"/>
      <c r="H11" s="14"/>
      <c r="I11" s="30" t="str">
        <f t="shared" si="0"/>
        <v/>
      </c>
    </row>
    <row r="12" spans="1:9" x14ac:dyDescent="0.2">
      <c r="A12" s="51"/>
      <c r="B12" s="53"/>
      <c r="C12" s="56"/>
      <c r="D12" s="59"/>
      <c r="E12" s="62"/>
      <c r="F12" s="62"/>
      <c r="G12" s="5"/>
      <c r="H12" s="14"/>
      <c r="I12" s="30" t="str">
        <f t="shared" si="0"/>
        <v/>
      </c>
    </row>
    <row r="13" spans="1:9" x14ac:dyDescent="0.2">
      <c r="A13" s="51"/>
      <c r="B13" s="53"/>
      <c r="C13" s="56"/>
      <c r="D13" s="59"/>
      <c r="E13" s="62"/>
      <c r="F13" s="62"/>
      <c r="G13" s="5"/>
      <c r="H13" s="14"/>
      <c r="I13" s="30" t="str">
        <f t="shared" si="0"/>
        <v/>
      </c>
    </row>
    <row r="14" spans="1:9" x14ac:dyDescent="0.2">
      <c r="A14" s="51"/>
      <c r="B14" s="53"/>
      <c r="C14" s="56"/>
      <c r="D14" s="59"/>
      <c r="E14" s="62"/>
      <c r="F14" s="62"/>
      <c r="G14" s="5"/>
      <c r="H14" s="14"/>
      <c r="I14" s="30" t="str">
        <f t="shared" si="0"/>
        <v/>
      </c>
    </row>
    <row r="15" spans="1:9" x14ac:dyDescent="0.2">
      <c r="A15" s="51"/>
      <c r="B15" s="53"/>
      <c r="C15" s="56"/>
      <c r="D15" s="59"/>
      <c r="E15" s="62"/>
      <c r="F15" s="62"/>
      <c r="G15" s="5"/>
      <c r="H15" s="14"/>
      <c r="I15" s="30" t="str">
        <f t="shared" si="0"/>
        <v/>
      </c>
    </row>
    <row r="16" spans="1:9" x14ac:dyDescent="0.2">
      <c r="A16" s="51"/>
      <c r="B16" s="53"/>
      <c r="C16" s="56"/>
      <c r="D16" s="59"/>
      <c r="E16" s="62"/>
      <c r="F16" s="62"/>
      <c r="G16" s="5"/>
      <c r="H16" s="14"/>
      <c r="I16" s="30" t="str">
        <f t="shared" si="0"/>
        <v/>
      </c>
    </row>
    <row r="17" spans="1:11" x14ac:dyDescent="0.2">
      <c r="A17" s="51"/>
      <c r="B17" s="54"/>
      <c r="C17" s="57"/>
      <c r="D17" s="60"/>
      <c r="E17" s="63"/>
      <c r="F17" s="63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70" t="s">
        <v>34</v>
      </c>
      <c r="H19" s="71"/>
      <c r="I19" s="32"/>
    </row>
    <row r="20" spans="1:11" x14ac:dyDescent="0.2">
      <c r="A20" s="20">
        <f>IF(B20&lt;2,"N/A",(STDEV(H3:H17)))</f>
        <v>2.1114070000002982E-2</v>
      </c>
      <c r="B20" s="20">
        <f>COUNT(H3:H17)</f>
        <v>4</v>
      </c>
      <c r="C20" s="21">
        <f>IF(B20&lt;2,"N/A",(A20/D20))</f>
        <v>2.0005751373889502E-4</v>
      </c>
      <c r="D20" s="22">
        <f>ROUND(AVERAGE(H3:H17),2)</f>
        <v>105.54</v>
      </c>
      <c r="E20" s="23" t="str">
        <f>IFERROR(ROUND(IF(B20&lt;2,"N/A",(IF(C20&lt;=25%,"N/A",AVERAGE(I3:I17)))),2),"N/A")</f>
        <v>N/A</v>
      </c>
      <c r="F20" s="23">
        <f>ROUND(MEDIAN(H3:H17),2)</f>
        <v>105.53</v>
      </c>
      <c r="G20" s="24" t="str">
        <f>INDEX(G3:G17,MATCH(H20,H3:H17,0))</f>
        <v>LED E CIA LOCAÇÃO DE EQUIPAMENTOS LTDA</v>
      </c>
      <c r="H20" s="25">
        <f>MIN(H3:H17)</f>
        <v>105.52812185999998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72"/>
      <c r="E22" s="72"/>
      <c r="F22" s="36"/>
      <c r="G22" s="26" t="s">
        <v>37</v>
      </c>
      <c r="H22" s="27">
        <f>IF(C20&lt;=25%,D20,MIN(E20:F20))</f>
        <v>105.54</v>
      </c>
    </row>
    <row r="23" spans="1:11" x14ac:dyDescent="0.2">
      <c r="B23" s="33"/>
      <c r="C23" s="33"/>
      <c r="D23" s="72"/>
      <c r="E23" s="72"/>
      <c r="F23" s="37"/>
      <c r="G23" s="28" t="s">
        <v>9</v>
      </c>
      <c r="H23" s="29">
        <f>ROUND(H22,2)*D3</f>
        <v>2427.42</v>
      </c>
    </row>
    <row r="24" spans="1:11" x14ac:dyDescent="0.2">
      <c r="B24" s="38"/>
      <c r="C24" s="38"/>
      <c r="D24" s="32"/>
      <c r="E24" s="32"/>
    </row>
    <row r="26" spans="1:11" x14ac:dyDescent="0.2">
      <c r="A26" s="64" t="s">
        <v>25</v>
      </c>
      <c r="B26" s="65"/>
      <c r="C26" s="65"/>
      <c r="D26" s="65"/>
      <c r="E26" s="65"/>
      <c r="F26" s="65"/>
      <c r="G26" s="65"/>
      <c r="H26" s="65"/>
      <c r="I26" s="66"/>
    </row>
    <row r="27" spans="1:11" ht="12.75" customHeight="1" x14ac:dyDescent="0.2">
      <c r="A27" s="64" t="s">
        <v>26</v>
      </c>
      <c r="B27" s="65"/>
      <c r="C27" s="65"/>
      <c r="D27" s="65"/>
      <c r="E27" s="65"/>
      <c r="F27" s="65"/>
      <c r="G27" s="65"/>
      <c r="H27" s="65"/>
      <c r="I27" s="66"/>
    </row>
    <row r="28" spans="1:11" ht="12.75" customHeight="1" x14ac:dyDescent="0.2">
      <c r="A28" s="64" t="s">
        <v>27</v>
      </c>
      <c r="B28" s="65"/>
      <c r="C28" s="65"/>
      <c r="D28" s="65"/>
      <c r="E28" s="65"/>
      <c r="F28" s="65"/>
      <c r="G28" s="65"/>
      <c r="H28" s="65"/>
      <c r="I28" s="66"/>
    </row>
    <row r="29" spans="1:11" x14ac:dyDescent="0.2">
      <c r="A29" s="64" t="s">
        <v>28</v>
      </c>
      <c r="B29" s="65"/>
      <c r="C29" s="65"/>
      <c r="D29" s="65"/>
      <c r="E29" s="65"/>
      <c r="F29" s="65"/>
      <c r="G29" s="65"/>
      <c r="H29" s="65"/>
      <c r="I29" s="66"/>
    </row>
    <row r="30" spans="1:11" ht="12.75" customHeight="1" x14ac:dyDescent="0.2">
      <c r="A30" s="64" t="s">
        <v>29</v>
      </c>
      <c r="B30" s="65"/>
      <c r="C30" s="65"/>
      <c r="D30" s="65"/>
      <c r="E30" s="65"/>
      <c r="F30" s="65"/>
      <c r="G30" s="65"/>
      <c r="H30" s="65"/>
      <c r="I30" s="66"/>
    </row>
    <row r="31" spans="1:11" ht="12.75" customHeight="1" x14ac:dyDescent="0.2">
      <c r="A31" s="64" t="s">
        <v>30</v>
      </c>
      <c r="B31" s="65"/>
      <c r="C31" s="65"/>
      <c r="D31" s="65"/>
      <c r="E31" s="65"/>
      <c r="F31" s="65"/>
      <c r="G31" s="65"/>
      <c r="H31" s="65"/>
      <c r="I31" s="66"/>
    </row>
    <row r="32" spans="1:11" ht="24.75" customHeight="1" x14ac:dyDescent="0.2">
      <c r="A32" s="67" t="s">
        <v>31</v>
      </c>
      <c r="B32" s="68"/>
      <c r="C32" s="68"/>
      <c r="D32" s="68"/>
      <c r="E32" s="68"/>
      <c r="F32" s="68"/>
      <c r="G32" s="68"/>
      <c r="H32" s="68"/>
      <c r="I32" s="69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</vt:i4>
      </vt:variant>
    </vt:vector>
  </HeadingPairs>
  <TitlesOfParts>
    <vt:vector size="1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Hereda</cp:lastModifiedBy>
  <cp:lastPrinted>2019-03-26T20:50:54Z</cp:lastPrinted>
  <dcterms:created xsi:type="dcterms:W3CDTF">2019-01-16T20:04:04Z</dcterms:created>
  <dcterms:modified xsi:type="dcterms:W3CDTF">2020-08-10T19:01:13Z</dcterms:modified>
</cp:coreProperties>
</file>