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C:\Users\Milena Hereda\Desktop\RP Condicionadores de Ar\1ª Minuta\"/>
    </mc:Choice>
  </mc:AlternateContent>
  <xr:revisionPtr revIDLastSave="0" documentId="8_{2524EDA1-B8EE-4CFA-8F42-E876CF4C63B6}" xr6:coauthVersionLast="45" xr6:coauthVersionMax="45" xr10:uidLastSave="{00000000-0000-0000-0000-000000000000}"/>
  <bookViews>
    <workbookView xWindow="-120" yWindow="-120" windowWidth="20730" windowHeight="11160" tabRatio="833" firstSheet="8" activeTab="19" xr2:uid="{00000000-000D-0000-FFFF-FFFF00000000}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76" r:id="rId11"/>
    <sheet name="Item12" sheetId="77" r:id="rId12"/>
    <sheet name="Item13" sheetId="78" r:id="rId13"/>
    <sheet name="Item14" sheetId="79" r:id="rId14"/>
    <sheet name="Item15" sheetId="80" r:id="rId15"/>
    <sheet name="Item16" sheetId="81" r:id="rId16"/>
    <sheet name="Item17" sheetId="82" r:id="rId17"/>
    <sheet name="Item18" sheetId="83" r:id="rId18"/>
    <sheet name="Item19" sheetId="84" r:id="rId19"/>
    <sheet name="TOTAL" sheetId="5" r:id="rId20"/>
    <sheet name="menores" sheetId="6" r:id="rId21"/>
  </sheets>
  <definedNames>
    <definedName name="_xlnm.Print_Area" localSheetId="20">menores!$A$1:$F$41</definedName>
    <definedName name="_xlnm.Print_Area" localSheetId="19">TOTAL!$A$1:$F$22</definedName>
  </definedNames>
  <calcPr calcId="181029"/>
</workbook>
</file>

<file path=xl/calcChain.xml><?xml version="1.0" encoding="utf-8"?>
<calcChain xmlns="http://schemas.openxmlformats.org/spreadsheetml/2006/main">
  <c r="E4" i="5" l="1"/>
  <c r="D40" i="6" l="1"/>
  <c r="D38" i="6"/>
  <c r="C38" i="6"/>
  <c r="D36" i="6"/>
  <c r="C40" i="6"/>
  <c r="C36" i="6"/>
  <c r="B40" i="6"/>
  <c r="B38" i="6"/>
  <c r="B36" i="6"/>
  <c r="D34" i="6"/>
  <c r="C34" i="6"/>
  <c r="B34" i="6"/>
  <c r="D32" i="6"/>
  <c r="C32" i="6"/>
  <c r="B32" i="6"/>
  <c r="D30" i="6"/>
  <c r="C30" i="6"/>
  <c r="B30" i="6"/>
  <c r="D21" i="5"/>
  <c r="D20" i="5"/>
  <c r="D19" i="5"/>
  <c r="D18" i="5"/>
  <c r="D17" i="5"/>
  <c r="D16" i="5"/>
  <c r="C21" i="5"/>
  <c r="C20" i="5"/>
  <c r="C19" i="5"/>
  <c r="C18" i="5"/>
  <c r="C17" i="5"/>
  <c r="C16" i="5"/>
  <c r="C15" i="5"/>
  <c r="C14" i="5"/>
  <c r="C13" i="5"/>
  <c r="B21" i="5"/>
  <c r="B20" i="5"/>
  <c r="B19" i="5"/>
  <c r="B18" i="5"/>
  <c r="B17" i="5"/>
  <c r="B16" i="5"/>
  <c r="H20" i="84" l="1"/>
  <c r="G20" i="84" s="1"/>
  <c r="B39" i="6" s="1"/>
  <c r="F20" i="84"/>
  <c r="D20" i="84"/>
  <c r="B20" i="84"/>
  <c r="I17" i="84"/>
  <c r="I16" i="84"/>
  <c r="I15" i="84"/>
  <c r="I14" i="84"/>
  <c r="I13" i="84"/>
  <c r="I12" i="84"/>
  <c r="I11" i="84"/>
  <c r="I10" i="84"/>
  <c r="I9" i="84"/>
  <c r="I8" i="84"/>
  <c r="F3" i="84"/>
  <c r="E40" i="6" s="1"/>
  <c r="F40" i="6" s="1"/>
  <c r="H20" i="83"/>
  <c r="G20" i="83" s="1"/>
  <c r="B37" i="6" s="1"/>
  <c r="F20" i="83"/>
  <c r="D20" i="83"/>
  <c r="B20" i="83"/>
  <c r="I17" i="83"/>
  <c r="I16" i="83"/>
  <c r="I15" i="83"/>
  <c r="I14" i="83"/>
  <c r="I13" i="83"/>
  <c r="I12" i="83"/>
  <c r="I11" i="83"/>
  <c r="I10" i="83"/>
  <c r="I9" i="83"/>
  <c r="I8" i="83"/>
  <c r="F3" i="83"/>
  <c r="E38" i="6" s="1"/>
  <c r="F38" i="6" s="1"/>
  <c r="H20" i="82"/>
  <c r="G20" i="82" s="1"/>
  <c r="B35" i="6" s="1"/>
  <c r="F20" i="82"/>
  <c r="D20" i="82"/>
  <c r="B20" i="82"/>
  <c r="I17" i="82"/>
  <c r="I16" i="82"/>
  <c r="I15" i="82"/>
  <c r="I14" i="82"/>
  <c r="I13" i="82"/>
  <c r="I12" i="82"/>
  <c r="I11" i="82"/>
  <c r="I10" i="82"/>
  <c r="I9" i="82"/>
  <c r="I8" i="82"/>
  <c r="I7" i="82"/>
  <c r="I6" i="82"/>
  <c r="F3" i="82"/>
  <c r="E36" i="6" s="1"/>
  <c r="F36" i="6" s="1"/>
  <c r="H20" i="81"/>
  <c r="G20" i="81"/>
  <c r="B33" i="6" s="1"/>
  <c r="F20" i="81"/>
  <c r="D20" i="81"/>
  <c r="B20" i="81"/>
  <c r="I17" i="81"/>
  <c r="I16" i="81"/>
  <c r="I15" i="81"/>
  <c r="I14" i="81"/>
  <c r="I13" i="81"/>
  <c r="I12" i="81"/>
  <c r="I11" i="81"/>
  <c r="I10" i="81"/>
  <c r="I9" i="81"/>
  <c r="I8" i="81"/>
  <c r="F3" i="81"/>
  <c r="E34" i="6" s="1"/>
  <c r="F34" i="6" s="1"/>
  <c r="H20" i="80"/>
  <c r="G20" i="80" s="1"/>
  <c r="B31" i="6" s="1"/>
  <c r="F20" i="80"/>
  <c r="D20" i="80"/>
  <c r="B20" i="80"/>
  <c r="I17" i="80"/>
  <c r="I16" i="80"/>
  <c r="I15" i="80"/>
  <c r="I14" i="80"/>
  <c r="I13" i="80"/>
  <c r="I12" i="80"/>
  <c r="I11" i="80"/>
  <c r="I10" i="80"/>
  <c r="I9" i="80"/>
  <c r="I8" i="80"/>
  <c r="I7" i="80"/>
  <c r="F3" i="80"/>
  <c r="E32" i="6" s="1"/>
  <c r="F32" i="6" s="1"/>
  <c r="H20" i="79"/>
  <c r="G20" i="79" s="1"/>
  <c r="B29" i="6" s="1"/>
  <c r="F20" i="79"/>
  <c r="D20" i="79"/>
  <c r="B20" i="79"/>
  <c r="I17" i="79"/>
  <c r="I16" i="79"/>
  <c r="I15" i="79"/>
  <c r="I14" i="79"/>
  <c r="I13" i="79"/>
  <c r="I12" i="79"/>
  <c r="I11" i="79"/>
  <c r="I10" i="79"/>
  <c r="I9" i="79"/>
  <c r="I8" i="79"/>
  <c r="I7" i="79"/>
  <c r="F3" i="79"/>
  <c r="E30" i="6" s="1"/>
  <c r="F30" i="6" s="1"/>
  <c r="A20" i="84" l="1"/>
  <c r="C20" i="84" s="1"/>
  <c r="A20" i="83"/>
  <c r="C20" i="83" s="1"/>
  <c r="A20" i="82"/>
  <c r="C20" i="82" s="1"/>
  <c r="A20" i="81"/>
  <c r="C20" i="81" s="1"/>
  <c r="A20" i="80"/>
  <c r="C20" i="80" s="1"/>
  <c r="A20" i="79"/>
  <c r="C20" i="79" s="1"/>
  <c r="I6" i="79" s="1"/>
  <c r="D24" i="6"/>
  <c r="D15" i="5"/>
  <c r="D14" i="5"/>
  <c r="D13" i="5"/>
  <c r="D12" i="5"/>
  <c r="C12" i="5"/>
  <c r="I7" i="84" l="1"/>
  <c r="I6" i="84"/>
  <c r="I6" i="81"/>
  <c r="I7" i="81"/>
  <c r="I3" i="84"/>
  <c r="H22" i="84"/>
  <c r="H23" i="84" s="1"/>
  <c r="E3" i="84"/>
  <c r="E21" i="5" s="1"/>
  <c r="F21" i="5" s="1"/>
  <c r="I5" i="84"/>
  <c r="I4" i="84"/>
  <c r="E20" i="84"/>
  <c r="I6" i="83"/>
  <c r="I5" i="83"/>
  <c r="I4" i="83"/>
  <c r="I7" i="83"/>
  <c r="I3" i="83"/>
  <c r="E20" i="83"/>
  <c r="H22" i="83" s="1"/>
  <c r="H23" i="83" s="1"/>
  <c r="I3" i="82"/>
  <c r="I4" i="82"/>
  <c r="H22" i="82"/>
  <c r="H23" i="82" s="1"/>
  <c r="I5" i="82"/>
  <c r="E3" i="82"/>
  <c r="E19" i="5" s="1"/>
  <c r="F19" i="5" s="1"/>
  <c r="E20" i="82"/>
  <c r="I3" i="81"/>
  <c r="I4" i="81"/>
  <c r="H22" i="81"/>
  <c r="H23" i="81" s="1"/>
  <c r="E3" i="81"/>
  <c r="E18" i="5" s="1"/>
  <c r="F18" i="5" s="1"/>
  <c r="I5" i="81"/>
  <c r="E20" i="81"/>
  <c r="I3" i="80"/>
  <c r="E3" i="80"/>
  <c r="E17" i="5" s="1"/>
  <c r="F17" i="5" s="1"/>
  <c r="I4" i="80"/>
  <c r="H22" i="80"/>
  <c r="H23" i="80" s="1"/>
  <c r="I6" i="80"/>
  <c r="I5" i="80"/>
  <c r="E20" i="80"/>
  <c r="I3" i="79"/>
  <c r="H22" i="79"/>
  <c r="H23" i="79" s="1"/>
  <c r="I5" i="79"/>
  <c r="I4" i="79"/>
  <c r="E3" i="79"/>
  <c r="E16" i="5" s="1"/>
  <c r="F16" i="5" s="1"/>
  <c r="E20" i="79"/>
  <c r="D28" i="6"/>
  <c r="D26" i="6"/>
  <c r="D22" i="6"/>
  <c r="B24" i="6"/>
  <c r="C28" i="6"/>
  <c r="C26" i="6"/>
  <c r="C24" i="6"/>
  <c r="B28" i="6"/>
  <c r="B26" i="6"/>
  <c r="B13" i="5"/>
  <c r="B14" i="5"/>
  <c r="B15" i="5"/>
  <c r="H20" i="78"/>
  <c r="G20" i="78" s="1"/>
  <c r="B27" i="6" s="1"/>
  <c r="F20" i="78"/>
  <c r="D20" i="78"/>
  <c r="B20" i="78"/>
  <c r="I17" i="78"/>
  <c r="I16" i="78"/>
  <c r="I15" i="78"/>
  <c r="I14" i="78"/>
  <c r="I13" i="78"/>
  <c r="I12" i="78"/>
  <c r="I11" i="78"/>
  <c r="I10" i="78"/>
  <c r="I9" i="78"/>
  <c r="I8" i="78"/>
  <c r="I7" i="78"/>
  <c r="F3" i="78"/>
  <c r="E28" i="6" s="1"/>
  <c r="H20" i="77"/>
  <c r="G20" i="77" s="1"/>
  <c r="B25" i="6" s="1"/>
  <c r="F20" i="77"/>
  <c r="D20" i="77"/>
  <c r="B20" i="77"/>
  <c r="I17" i="77"/>
  <c r="I16" i="77"/>
  <c r="I15" i="77"/>
  <c r="I14" i="77"/>
  <c r="I13" i="77"/>
  <c r="I12" i="77"/>
  <c r="I11" i="77"/>
  <c r="I10" i="77"/>
  <c r="I9" i="77"/>
  <c r="I8" i="77"/>
  <c r="I7" i="77"/>
  <c r="F3" i="77"/>
  <c r="E26" i="6" s="1"/>
  <c r="H20" i="76"/>
  <c r="G20" i="76" s="1"/>
  <c r="B23" i="6" s="1"/>
  <c r="F20" i="76"/>
  <c r="D20" i="76"/>
  <c r="B20" i="76"/>
  <c r="I17" i="76"/>
  <c r="I16" i="76"/>
  <c r="I15" i="76"/>
  <c r="I14" i="76"/>
  <c r="I13" i="76"/>
  <c r="I12" i="76"/>
  <c r="I11" i="76"/>
  <c r="I10" i="76"/>
  <c r="I9" i="76"/>
  <c r="I8" i="76"/>
  <c r="F3" i="76"/>
  <c r="E3" i="83" l="1"/>
  <c r="E20" i="5" s="1"/>
  <c r="F20" i="5" s="1"/>
  <c r="F28" i="6"/>
  <c r="F26" i="6"/>
  <c r="E24" i="6"/>
  <c r="F24" i="6" s="1"/>
  <c r="A20" i="78"/>
  <c r="C20" i="78" s="1"/>
  <c r="I6" i="78" s="1"/>
  <c r="A20" i="77"/>
  <c r="C20" i="77" s="1"/>
  <c r="I6" i="77" s="1"/>
  <c r="A20" i="76"/>
  <c r="C20" i="76" s="1"/>
  <c r="C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B12" i="5"/>
  <c r="C11" i="5"/>
  <c r="D11" i="5"/>
  <c r="B11" i="5"/>
  <c r="C10" i="5"/>
  <c r="D10" i="5"/>
  <c r="B10" i="5"/>
  <c r="C9" i="5"/>
  <c r="D9" i="5"/>
  <c r="B9" i="5"/>
  <c r="C8" i="5"/>
  <c r="D8" i="5"/>
  <c r="B8" i="5"/>
  <c r="C7" i="5"/>
  <c r="D7" i="5"/>
  <c r="B7" i="5"/>
  <c r="C6" i="5"/>
  <c r="D6" i="5"/>
  <c r="B6" i="5"/>
  <c r="C5" i="5"/>
  <c r="D5" i="5"/>
  <c r="B5" i="5"/>
  <c r="C4" i="5"/>
  <c r="D4" i="5"/>
  <c r="B4" i="5"/>
  <c r="C3" i="5"/>
  <c r="D3" i="5"/>
  <c r="B3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F3" i="73"/>
  <c r="E10" i="6" s="1"/>
  <c r="H20" i="72"/>
  <c r="G20" i="72" s="1"/>
  <c r="B7" i="6" s="1"/>
  <c r="F20" i="72"/>
  <c r="D20" i="72"/>
  <c r="B20" i="72"/>
  <c r="A20" i="72"/>
  <c r="I17" i="72"/>
  <c r="I16" i="72"/>
  <c r="I15" i="72"/>
  <c r="I14" i="72"/>
  <c r="I13" i="72"/>
  <c r="I12" i="72"/>
  <c r="I11" i="72"/>
  <c r="I10" i="72"/>
  <c r="I9" i="72"/>
  <c r="I8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F3" i="70"/>
  <c r="E4" i="6" s="1"/>
  <c r="H20" i="41"/>
  <c r="G20" i="41" s="1"/>
  <c r="B21" i="6" s="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E20" i="6" s="1"/>
  <c r="F20" i="6" s="1"/>
  <c r="H20" i="39"/>
  <c r="G20" i="39" s="1"/>
  <c r="B17" i="6" s="1"/>
  <c r="F20" i="39"/>
  <c r="D20" i="39"/>
  <c r="B20" i="39"/>
  <c r="A20" i="39" s="1"/>
  <c r="C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F3" i="38"/>
  <c r="E16" i="6" s="1"/>
  <c r="I6" i="76" l="1"/>
  <c r="I7" i="76"/>
  <c r="A20" i="41"/>
  <c r="C20" i="41" s="1"/>
  <c r="I3" i="78"/>
  <c r="I5" i="78"/>
  <c r="I4" i="78"/>
  <c r="I3" i="77"/>
  <c r="I5" i="77"/>
  <c r="E20" i="77" s="1"/>
  <c r="I4" i="77"/>
  <c r="I3" i="76"/>
  <c r="I4" i="76"/>
  <c r="I5" i="76"/>
  <c r="E20" i="76" s="1"/>
  <c r="C20" i="72"/>
  <c r="C20" i="71"/>
  <c r="F16" i="6"/>
  <c r="F8" i="6"/>
  <c r="F6" i="6"/>
  <c r="F12" i="6"/>
  <c r="F22" i="6"/>
  <c r="F18" i="6"/>
  <c r="F14" i="6"/>
  <c r="F10" i="6"/>
  <c r="A20" i="73"/>
  <c r="C20" i="73" s="1"/>
  <c r="A20" i="75"/>
  <c r="C20" i="75" s="1"/>
  <c r="I6" i="75" s="1"/>
  <c r="A20" i="70"/>
  <c r="C20" i="70" s="1"/>
  <c r="I8" i="70" s="1"/>
  <c r="A20" i="74"/>
  <c r="C20" i="74" s="1"/>
  <c r="I5" i="39"/>
  <c r="I4" i="39"/>
  <c r="E20" i="39" s="1"/>
  <c r="E3" i="39" s="1"/>
  <c r="E10" i="5" s="1"/>
  <c r="F10" i="5" s="1"/>
  <c r="I3" i="39"/>
  <c r="A20" i="38"/>
  <c r="C20" i="38" s="1"/>
  <c r="I6" i="38" s="1"/>
  <c r="I5" i="41"/>
  <c r="A20" i="40"/>
  <c r="C20" i="40" s="1"/>
  <c r="F4" i="6"/>
  <c r="E20" i="78" l="1"/>
  <c r="I6" i="74"/>
  <c r="I7" i="74"/>
  <c r="I6" i="73"/>
  <c r="I7" i="73"/>
  <c r="I5" i="72"/>
  <c r="I7" i="72"/>
  <c r="I4" i="72"/>
  <c r="I4" i="71"/>
  <c r="I7" i="71"/>
  <c r="I5" i="71"/>
  <c r="F41" i="6"/>
  <c r="I6" i="70"/>
  <c r="I7" i="70"/>
  <c r="I6" i="41"/>
  <c r="I7" i="41"/>
  <c r="I4" i="41"/>
  <c r="I3" i="41"/>
  <c r="E20" i="41"/>
  <c r="H22" i="41" s="1"/>
  <c r="H23" i="41" s="1"/>
  <c r="I3" i="72"/>
  <c r="E20" i="72" s="1"/>
  <c r="E3" i="72" s="1"/>
  <c r="E5" i="5" s="1"/>
  <c r="F5" i="5" s="1"/>
  <c r="I6" i="72"/>
  <c r="I3" i="71"/>
  <c r="E20" i="71" s="1"/>
  <c r="E3" i="71" s="1"/>
  <c r="F4" i="5" s="1"/>
  <c r="I6" i="71"/>
  <c r="H22" i="78"/>
  <c r="H23" i="78" s="1"/>
  <c r="E3" i="78"/>
  <c r="E15" i="5" s="1"/>
  <c r="F15" i="5" s="1"/>
  <c r="E3" i="77"/>
  <c r="E14" i="5" s="1"/>
  <c r="F14" i="5" s="1"/>
  <c r="H22" i="77"/>
  <c r="H23" i="77" s="1"/>
  <c r="E3" i="76"/>
  <c r="E13" i="5" s="1"/>
  <c r="F13" i="5" s="1"/>
  <c r="H22" i="76"/>
  <c r="H23" i="76" s="1"/>
  <c r="I5" i="73"/>
  <c r="I4" i="73"/>
  <c r="I3" i="73"/>
  <c r="E20" i="73" s="1"/>
  <c r="I3" i="75"/>
  <c r="E20" i="75" s="1"/>
  <c r="I5" i="75"/>
  <c r="I4" i="75"/>
  <c r="I4" i="74"/>
  <c r="I5" i="74"/>
  <c r="I3" i="74"/>
  <c r="E20" i="74" s="1"/>
  <c r="I4" i="70"/>
  <c r="I5" i="70"/>
  <c r="I3" i="70"/>
  <c r="E20" i="70" s="1"/>
  <c r="E3" i="70" s="1"/>
  <c r="E3" i="5" s="1"/>
  <c r="F3" i="5" s="1"/>
  <c r="I4" i="38"/>
  <c r="E20" i="38" s="1"/>
  <c r="I3" i="38"/>
  <c r="I5" i="38"/>
  <c r="I5" i="40"/>
  <c r="I4" i="40"/>
  <c r="I3" i="40"/>
  <c r="H22" i="39"/>
  <c r="H23" i="39" s="1"/>
  <c r="E3" i="41" l="1"/>
  <c r="E12" i="5" s="1"/>
  <c r="F12" i="5" s="1"/>
  <c r="H22" i="72"/>
  <c r="H23" i="72" s="1"/>
  <c r="H22" i="71"/>
  <c r="H23" i="71" s="1"/>
  <c r="H22" i="74"/>
  <c r="H23" i="74" s="1"/>
  <c r="E3" i="74"/>
  <c r="E7" i="5" s="1"/>
  <c r="F7" i="5" s="1"/>
  <c r="E20" i="40"/>
  <c r="H22" i="40" s="1"/>
  <c r="H23" i="40" s="1"/>
  <c r="E3" i="73"/>
  <c r="E6" i="5" s="1"/>
  <c r="F6" i="5" s="1"/>
  <c r="H22" i="73"/>
  <c r="H23" i="73" s="1"/>
  <c r="H22" i="75"/>
  <c r="H23" i="75" s="1"/>
  <c r="E3" i="75"/>
  <c r="E8" i="5" s="1"/>
  <c r="F8" i="5" s="1"/>
  <c r="H22" i="70"/>
  <c r="H23" i="70" s="1"/>
  <c r="H22" i="38"/>
  <c r="H23" i="38" s="1"/>
  <c r="E3" i="38"/>
  <c r="E9" i="5" s="1"/>
  <c r="F9" i="5" s="1"/>
  <c r="E3" i="40" l="1"/>
  <c r="E11" i="5" s="1"/>
  <c r="F11" i="5" s="1"/>
  <c r="F22" i="5" s="1"/>
  <c r="G3" i="5"/>
</calcChain>
</file>

<file path=xl/sharedStrings.xml><?xml version="1.0" encoding="utf-8"?>
<sst xmlns="http://schemas.openxmlformats.org/spreadsheetml/2006/main" count="646" uniqueCount="94">
  <si>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</si>
  <si>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</si>
  <si>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</si>
  <si>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</si>
  <si>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</si>
  <si>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</si>
  <si>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</si>
  <si>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</si>
  <si>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</si>
  <si>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</si>
  <si>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</si>
  <si>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</si>
  <si>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</si>
  <si>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</si>
  <si>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</si>
  <si>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</si>
  <si>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</si>
  <si>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</si>
  <si>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</si>
  <si>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</si>
  <si>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</si>
  <si>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</si>
  <si>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</si>
  <si>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</si>
  <si>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</si>
  <si>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</si>
  <si>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</si>
  <si>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</si>
  <si>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</si>
  <si>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</si>
  <si>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</si>
  <si>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</si>
  <si>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</si>
  <si>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</si>
  <si>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</si>
  <si>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</si>
  <si>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</si>
  <si>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</si>
  <si>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</si>
  <si>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</si>
  <si>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</si>
  <si>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</si>
  <si>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</si>
  <si>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</si>
  <si>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</si>
  <si>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</si>
  <si>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</si>
  <si>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</si>
  <si>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13</t>
  </si>
  <si>
    <t>ITEM 12</t>
  </si>
  <si>
    <t xml:space="preserve">Condicionador de ar do tipo janela, com as seguintes especificações:
Capacidade mínima de refrigeração de 10.000 BTU’s/h,  eficiência energética mínima classe B (Inmetro/PBE), tensão elétrica: 127 V, defletores horizontais e verticais de direcionamento do fluxo de ar. Cor branca. Ciclo frio. Compressor rotativo. Fluido Refrigerante Ecológico R-410A. 
</t>
  </si>
  <si>
    <t xml:space="preserve">Condicionador de ar do tipo janela, com as seguintes especificações:
Capacidade mínima de refrigeração de 10.000 BTU’s/h, eficiência energética mínima classe B (Inmetro/PBE), tensão elétrica: 220 V, defletores horizontais e verticais de direcionamento do fluxo de ar. Cor branca. Ciclo frio. Compressor rotativo. Fluido Refrigerante Ecológico R-410A.
</t>
  </si>
  <si>
    <t xml:space="preserve">Condicionador de ar do tipo janela, com as seguintes especificações:
Capacidade mínima de refrigeração de 18.000 BTU’s/h, eficiência energética mínima classe B (Inmetro/PBE), tensão elétrica: 220V, defletores horizontais e verticais de direcionamento do fluxo de ar. Cor branca. Ciclo frio. Compressor rotativo. Fluido refrigerante ecológico R-410A. 
</t>
  </si>
  <si>
    <t xml:space="preserve">Condicionador de ar do tipo janela, com as seguintes especificações:
Capacidade mínima de refrigeração de 21.000 BTU’s/h, eficiência energética mínima classe B (Inmetro/PBE), tensão elétrica: 220 V, defletores horizontais e verticais de direcionamento do fluxo de ar. Cor branca. Ciclo frio. Compressor rotativo. Fluido refrigerante ecológico R-410A. </t>
  </si>
  <si>
    <t xml:space="preserve">Condicionador de ar do tipo janela, com as seguintes especificações:
Capacidade mínima de refrigeração de 27.000 BTU’s/h, eficiência energética mínima classe B (Inmetro/PBE), tensão elétrica: 220 V, defletores horizontais e verticais de direcionamento do fluxo de ar. Cor branca. Ciclo frio. Compressor rotativo. Fluido Refrigerante Ecológico R-410A. 
</t>
  </si>
  <si>
    <t xml:space="preserve">Condicionador de ar “split system” do tipo “Hi Wall”, com as seguintes especificações:
Capacidade mínima de refrigeração de 12.000 BTU’s/h, tecnologia inverter, tensão elétrica: 220 V, Selo Procel eficiência energética classe A, ciclo frio, compressor rotativo, fluido refrigerante ecológico R-410A, controle remoto sem fio, movimento e controle automático do direcionamento do ar (swing/oscilar), acionamento de emergência na unidade interna no caso de perda ou dano do controle remoto. Cor Branca. 
</t>
  </si>
  <si>
    <t xml:space="preserve">Condicionador de ar “split system” do tipo “Hi Wall”, com as seguintes especificações:
Capacidade mínima de refrigeração de 18.000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t>
  </si>
  <si>
    <t xml:space="preserve">Condicionador de ar “split system” do tipo “Hi Wall”, com as seguintes especificações:
Capacidade mínima de refrigeração de 24.000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t>
  </si>
  <si>
    <t xml:space="preserve">Condicionador de ar “split system” do tipo “Piso-Teto”, com as seguintes especificações:
Capacidade mínima de refrigeração de 36.000 BTU/h,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
</t>
  </si>
  <si>
    <t xml:space="preserve">Condicionador de ar “split system” do tipo “Piso-Teto”, com as seguintes especificações:
Capacidade mínima de refrigeração de 48.000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t>
  </si>
  <si>
    <t xml:space="preserve">Condicionador de ar “split system” do tipo “Piso-Teto”, com as seguintes especificações:
Capacidade mínima de refrigeração de 54.000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t>
  </si>
  <si>
    <t xml:space="preserve">Condicionador de ar portátil, com as seguintes especificações:
Capacidade mínima de refrigeração de 10.000 BTU’s/h, tensão elétrica 127V ,ciclo frio, fluido refrigerante ecológico R-410A, Cor Branca, Controle remoto sem fio. Recipiente interno de acumulo de água, saída traseira de ar quente. Filtros removíveis. Kit de instalação completo.
</t>
  </si>
  <si>
    <t xml:space="preserve">Condicionador de ar portátil, com as seguintes especificações:
Capacidade mínima de refrigeração de 10.000 BTU’s/h, tensão elétrica 220V, ciclo frio, fluido refrigerante ecológico R-410A, Cor Branca, Controle remoto sem fio. Recipiente interno de acumulo de água, saída traseira de ar quente. Filtros removíveis. Kit de instalação completo.
</t>
  </si>
  <si>
    <t>Submarino</t>
  </si>
  <si>
    <t>Casas Bahia</t>
  </si>
  <si>
    <t>Magazine Luiza</t>
  </si>
  <si>
    <t>Fastshop</t>
  </si>
  <si>
    <t>Leveros</t>
  </si>
  <si>
    <t>Polo Ar</t>
  </si>
  <si>
    <t>Ricardo Eletro</t>
  </si>
  <si>
    <t>Ponto Frio</t>
  </si>
  <si>
    <t xml:space="preserve">Central Ar </t>
  </si>
  <si>
    <t>Zoom</t>
  </si>
  <si>
    <t>Dufrio</t>
  </si>
  <si>
    <t>Americanas</t>
  </si>
  <si>
    <t>Frigelar</t>
  </si>
  <si>
    <t>Central Ar</t>
  </si>
  <si>
    <t>Madeiramadeira</t>
  </si>
  <si>
    <t>Carrefour</t>
  </si>
  <si>
    <t>ITEM 14</t>
  </si>
  <si>
    <t>ITEM 15</t>
  </si>
  <si>
    <t>ITEM 16</t>
  </si>
  <si>
    <t>ITEM 17</t>
  </si>
  <si>
    <t>ITEM 18</t>
  </si>
  <si>
    <t>ITEM 19</t>
  </si>
  <si>
    <t>Clima Rio</t>
  </si>
  <si>
    <t>Efácil</t>
  </si>
  <si>
    <t>Mideastore</t>
  </si>
  <si>
    <t>Frio Peças</t>
  </si>
  <si>
    <t>Strar</t>
  </si>
  <si>
    <t>Vitor Ar Condicionado</t>
  </si>
  <si>
    <t>Extra</t>
  </si>
  <si>
    <t>Catral</t>
  </si>
  <si>
    <t>Muffato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</si>
</sst>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5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7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5" fontId="14" fillId="0" borderId="0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Border="1" applyAlignment="1" applyProtection="1">
      <protection locked="0"/>
    </xf>
    <xf numFmtId="165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5" fontId="15" fillId="9" borderId="5" xfId="0" applyNumberFormat="1" applyFont="1" applyFill="1" applyBorder="1" applyAlignment="1" applyProtection="1">
      <alignment horizontal="center" shrinkToFit="1"/>
    </xf>
    <xf numFmtId="165" fontId="15" fillId="9" borderId="3" xfId="0" applyNumberFormat="1" applyFont="1" applyFill="1" applyBorder="1" applyAlignment="1" applyProtection="1">
      <alignment horizontal="center" shrinkToFit="1"/>
    </xf>
    <xf numFmtId="165" fontId="12" fillId="9" borderId="3" xfId="0" applyNumberFormat="1" applyFont="1" applyFill="1" applyBorder="1" applyAlignment="1" applyProtection="1">
      <alignment horizontal="left"/>
    </xf>
    <xf numFmtId="165" fontId="11" fillId="9" borderId="3" xfId="0" applyNumberFormat="1" applyFont="1" applyFill="1" applyBorder="1" applyAlignment="1" applyProtection="1">
      <alignment horizontal="right" shrinkToFit="1"/>
    </xf>
    <xf numFmtId="165" fontId="14" fillId="9" borderId="17" xfId="0" applyNumberFormat="1" applyFont="1" applyFill="1" applyBorder="1" applyAlignment="1" applyProtection="1">
      <alignment horizontal="center" vertical="center"/>
    </xf>
    <xf numFmtId="165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5" fontId="11" fillId="9" borderId="17" xfId="0" applyNumberFormat="1" applyFont="1" applyFill="1" applyBorder="1" applyAlignment="1" applyProtection="1">
      <alignment horizontal="right" shrinkToFit="1"/>
    </xf>
    <xf numFmtId="165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5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5" fontId="11" fillId="0" borderId="5" xfId="0" applyNumberFormat="1" applyFont="1" applyBorder="1" applyAlignment="1" applyProtection="1">
      <alignment horizontal="left"/>
      <protection locked="0"/>
    </xf>
    <xf numFmtId="165" fontId="11" fillId="0" borderId="0" xfId="0" applyNumberFormat="1" applyFont="1" applyBorder="1" applyAlignment="1" applyProtection="1">
      <alignment horizontal="right"/>
      <protection locked="0"/>
    </xf>
    <xf numFmtId="165" fontId="15" fillId="0" borderId="0" xfId="0" applyNumberFormat="1" applyFont="1" applyFill="1" applyBorder="1" applyAlignment="1" applyProtection="1">
      <protection locked="0"/>
    </xf>
    <xf numFmtId="165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16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16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10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5" fontId="14" fillId="9" borderId="6" xfId="0" applyNumberFormat="1" applyFont="1" applyFill="1" applyBorder="1" applyAlignment="1" applyProtection="1">
      <alignment horizontal="center" vertical="center" shrinkToFit="1"/>
    </xf>
    <xf numFmtId="165" fontId="14" fillId="9" borderId="15" xfId="0" applyNumberFormat="1" applyFont="1" applyFill="1" applyBorder="1" applyAlignment="1" applyProtection="1">
      <alignment horizontal="center" vertical="center" shrinkToFit="1"/>
    </xf>
    <xf numFmtId="165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</cellXfs>
  <cellStyles count="21">
    <cellStyle name="Accent 1 1" xfId="1" xr:uid="{00000000-0005-0000-0000-000000000000}"/>
    <cellStyle name="Accent 2 1" xfId="2" xr:uid="{00000000-0005-0000-0000-000001000000}"/>
    <cellStyle name="Accent 3 1" xfId="3" xr:uid="{00000000-0005-0000-0000-000002000000}"/>
    <cellStyle name="Accent 4" xfId="4" xr:uid="{00000000-0005-0000-0000-000003000000}"/>
    <cellStyle name="Bad 1" xfId="5" xr:uid="{00000000-0005-0000-0000-000004000000}"/>
    <cellStyle name="Error 1" xfId="6" xr:uid="{00000000-0005-0000-0000-000005000000}"/>
    <cellStyle name="Footnote 1" xfId="7" xr:uid="{00000000-0005-0000-0000-000006000000}"/>
    <cellStyle name="Good 1" xfId="8" xr:uid="{00000000-0005-0000-0000-000007000000}"/>
    <cellStyle name="Heading 1 1" xfId="9" xr:uid="{00000000-0005-0000-0000-000008000000}"/>
    <cellStyle name="Heading 2 1" xfId="10" xr:uid="{00000000-0005-0000-0000-000009000000}"/>
    <cellStyle name="Heading 3" xfId="11" xr:uid="{00000000-0005-0000-0000-00000A000000}"/>
    <cellStyle name="Moeda" xfId="12" builtinId="4"/>
    <cellStyle name="Neutral 1" xfId="13" xr:uid="{00000000-0005-0000-0000-00000C000000}"/>
    <cellStyle name="Normal" xfId="0" builtinId="0"/>
    <cellStyle name="Note 1" xfId="14" xr:uid="{00000000-0005-0000-0000-00000E000000}"/>
    <cellStyle name="Resultado" xfId="15" xr:uid="{00000000-0005-0000-0000-00000F000000}"/>
    <cellStyle name="Resultado2" xfId="16" xr:uid="{00000000-0005-0000-0000-000010000000}"/>
    <cellStyle name="Status 1" xfId="17" xr:uid="{00000000-0005-0000-0000-000011000000}"/>
    <cellStyle name="Text 1" xfId="18" xr:uid="{00000000-0005-0000-0000-000012000000}"/>
    <cellStyle name="Título1" xfId="19" xr:uid="{00000000-0005-0000-0000-000013000000}"/>
    <cellStyle name="Warning 1" xfId="20" xr:uid="{00000000-0005-0000-0000-00001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50</v>
      </c>
      <c r="C3" s="68" t="s">
        <v>8</v>
      </c>
      <c r="D3" s="71">
        <v>10</v>
      </c>
      <c r="E3" s="74">
        <f>IF(C20&lt;=25%,D20,MIN(E20:F20))</f>
        <v>1215.8499999999999</v>
      </c>
      <c r="F3" s="74">
        <f>MIN(H3:H17)</f>
        <v>1097.0999999999999</v>
      </c>
      <c r="G3" s="5" t="s">
        <v>63</v>
      </c>
      <c r="H3" s="14">
        <v>1097.0999999999999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64</v>
      </c>
      <c r="H4" s="14">
        <v>1338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65</v>
      </c>
      <c r="H5" s="14">
        <v>1169.0999999999999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72</v>
      </c>
      <c r="H6" s="14">
        <v>1168.2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67</v>
      </c>
      <c r="H7" s="14">
        <v>1224.55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 t="s">
        <v>70</v>
      </c>
      <c r="H8" s="14">
        <v>1298.1300000000001</v>
      </c>
      <c r="I8" s="30" t="str">
        <f t="shared" si="0"/>
        <v>N/A</v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89.804185128905189</v>
      </c>
      <c r="B20" s="20">
        <f>COUNT(H3:H17)</f>
        <v>6</v>
      </c>
      <c r="C20" s="21">
        <f>IF(B20&lt;2,"N/A",(A20/D20))</f>
        <v>7.386123710071571E-2</v>
      </c>
      <c r="D20" s="22">
        <f>ROUND(AVERAGE(H3:H17),2)</f>
        <v>1215.8499999999999</v>
      </c>
      <c r="E20" s="23" t="str">
        <f>IFERROR(ROUND(IF(B20&lt;2,"N/A",(IF(C20&lt;=25%,"N/A",AVERAGE(I3:I17)))),2),"N/A")</f>
        <v>N/A</v>
      </c>
      <c r="F20" s="23">
        <f>ROUND(MEDIAN(H3:H17),2)</f>
        <v>1196.83</v>
      </c>
      <c r="G20" s="24" t="str">
        <f>INDEX(G3:G17,MATCH(H20,H3:H17,0))</f>
        <v>Submarino</v>
      </c>
      <c r="H20" s="25">
        <f>MIN(H3:H17)</f>
        <v>1097.0999999999999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1215.8499999999999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12158.5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2"/>
  <sheetViews>
    <sheetView view="pageBreakPreview" zoomScaleNormal="100" zoomScaleSheetLayoutView="100" workbookViewId="0">
      <selection activeCell="G3" sqref="G3:H5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59</v>
      </c>
      <c r="C3" s="68" t="s">
        <v>8</v>
      </c>
      <c r="D3" s="71">
        <v>5</v>
      </c>
      <c r="E3" s="74">
        <f>IF(C20&lt;=25%,D20,MIN(E20:F20))</f>
        <v>6263.06</v>
      </c>
      <c r="F3" s="74">
        <f>MIN(H3:H17)</f>
        <v>5811.13</v>
      </c>
      <c r="G3" s="5" t="s">
        <v>67</v>
      </c>
      <c r="H3" s="14">
        <v>6899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88</v>
      </c>
      <c r="H4" s="14">
        <v>5811.13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76</v>
      </c>
      <c r="H5" s="14">
        <v>6079.05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/>
      <c r="H6" s="14"/>
      <c r="I6" s="30" t="str">
        <f t="shared" si="0"/>
        <v/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566.79806307008482</v>
      </c>
      <c r="B20" s="20">
        <f>COUNT(H3:H17)</f>
        <v>3</v>
      </c>
      <c r="C20" s="21">
        <f>IF(B20&lt;2,"N/A",(A20/D20))</f>
        <v>9.0498584249565667E-2</v>
      </c>
      <c r="D20" s="22">
        <f>ROUND(AVERAGE(H3:H17),2)</f>
        <v>6263.06</v>
      </c>
      <c r="E20" s="23" t="str">
        <f>IFERROR(ROUND(IF(B20&lt;2,"N/A",(IF(C20&lt;=25%,"N/A",AVERAGE(I3:I17)))),2),"N/A")</f>
        <v>N/A</v>
      </c>
      <c r="F20" s="23">
        <f>ROUND(MEDIAN(H3:H17),2)</f>
        <v>6079.05</v>
      </c>
      <c r="G20" s="24" t="str">
        <f>INDEX(G3:G17,MATCH(H20,H3:H17,0))</f>
        <v>Frio Peças</v>
      </c>
      <c r="H20" s="25">
        <f>MIN(H3:H17)</f>
        <v>5811.13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6263.06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31315.300000000003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959F0-1F9A-4387-981A-E553477E6CAF}">
  <sheetPr>
    <pageSetUpPr fitToPage="1"/>
  </sheetPr>
  <dimension ref="A1:K32"/>
  <sheetViews>
    <sheetView view="pageBreakPreview" zoomScaleNormal="100" zoomScaleSheetLayoutView="100" workbookViewId="0">
      <selection activeCell="G3" sqref="G3:H5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47</v>
      </c>
      <c r="B2" s="47" t="s">
        <v>24</v>
      </c>
      <c r="C2" s="47" t="s">
        <v>1</v>
      </c>
      <c r="D2" s="47" t="s">
        <v>2</v>
      </c>
      <c r="E2" s="15" t="s">
        <v>32</v>
      </c>
      <c r="F2" s="15" t="s">
        <v>33</v>
      </c>
      <c r="G2" s="47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60</v>
      </c>
      <c r="C3" s="68" t="s">
        <v>8</v>
      </c>
      <c r="D3" s="71">
        <v>5</v>
      </c>
      <c r="E3" s="74">
        <f>IF(C20&lt;=25%,D20,MIN(E20:F20))</f>
        <v>10902.95</v>
      </c>
      <c r="F3" s="74">
        <f>MIN(H3:H17)</f>
        <v>10116.549999999999</v>
      </c>
      <c r="G3" s="5" t="s">
        <v>90</v>
      </c>
      <c r="H3" s="14">
        <v>10739.59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77</v>
      </c>
      <c r="H4" s="14">
        <v>11105.53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67</v>
      </c>
      <c r="H5" s="14">
        <v>10116.549999999999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88</v>
      </c>
      <c r="H6" s="14">
        <v>11399.13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64</v>
      </c>
      <c r="H7" s="14">
        <v>11153.97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498.83758346780576</v>
      </c>
      <c r="B20" s="20">
        <f>COUNT(H3:H17)</f>
        <v>5</v>
      </c>
      <c r="C20" s="21">
        <f>IF(B20&lt;2,"N/A",(A20/D20))</f>
        <v>4.5752533348112731E-2</v>
      </c>
      <c r="D20" s="22">
        <f>ROUND(AVERAGE(H3:H17),2)</f>
        <v>10902.95</v>
      </c>
      <c r="E20" s="23" t="str">
        <f>IFERROR(ROUND(IF(B20&lt;2,"N/A",(IF(C20&lt;=25%,"N/A",AVERAGE(I3:I17)))),2),"N/A")</f>
        <v>N/A</v>
      </c>
      <c r="F20" s="23">
        <f>ROUND(MEDIAN(H3:H17),2)</f>
        <v>11105.53</v>
      </c>
      <c r="G20" s="24" t="str">
        <f>INDEX(G3:G17,MATCH(H20,H3:H17,0))</f>
        <v>Leveros</v>
      </c>
      <c r="H20" s="25">
        <f>MIN(H3:H17)</f>
        <v>10116.549999999999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10902.95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54514.75</v>
      </c>
    </row>
    <row r="24" spans="1:11" x14ac:dyDescent="0.2">
      <c r="B24" s="48"/>
      <c r="C24" s="4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88DCD-4850-46D8-978E-405AD4141329}">
  <sheetPr>
    <pageSetUpPr fitToPage="1"/>
  </sheetPr>
  <dimension ref="A1:K32"/>
  <sheetViews>
    <sheetView view="pageBreakPreview" zoomScaleNormal="100" zoomScaleSheetLayoutView="100" workbookViewId="0">
      <selection activeCell="G3" sqref="G3:H5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8" width="14.85546875" style="4" customWidth="1"/>
    <col min="9" max="9" width="18.14062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49</v>
      </c>
      <c r="B2" s="47" t="s">
        <v>24</v>
      </c>
      <c r="C2" s="47" t="s">
        <v>1</v>
      </c>
      <c r="D2" s="47" t="s">
        <v>2</v>
      </c>
      <c r="E2" s="15" t="s">
        <v>32</v>
      </c>
      <c r="F2" s="15" t="s">
        <v>33</v>
      </c>
      <c r="G2" s="47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61</v>
      </c>
      <c r="C3" s="68" t="s">
        <v>8</v>
      </c>
      <c r="D3" s="71">
        <v>20</v>
      </c>
      <c r="E3" s="74">
        <f>IF(C20&lt;=25%,D20,MIN(E20:F20))</f>
        <v>2470.5</v>
      </c>
      <c r="F3" s="74">
        <f>MIN(H3:H17)</f>
        <v>2000</v>
      </c>
      <c r="G3" s="5" t="s">
        <v>70</v>
      </c>
      <c r="H3" s="14">
        <v>2489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66</v>
      </c>
      <c r="H4" s="14">
        <v>2594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65</v>
      </c>
      <c r="H5" s="14">
        <v>2000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74</v>
      </c>
      <c r="H6" s="14">
        <v>2799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339.05604256523731</v>
      </c>
      <c r="B20" s="20">
        <f>COUNT(H3:H17)</f>
        <v>4</v>
      </c>
      <c r="C20" s="21">
        <f>IF(B20&lt;2,"N/A",(A20/D20))</f>
        <v>0.13724187110513553</v>
      </c>
      <c r="D20" s="22">
        <f>ROUND(AVERAGE(H3:H17),2)</f>
        <v>2470.5</v>
      </c>
      <c r="E20" s="23" t="str">
        <f>IFERROR(ROUND(IF(B20&lt;2,"N/A",(IF(C20&lt;=25%,"N/A",AVERAGE(I3:I17)))),2),"N/A")</f>
        <v>N/A</v>
      </c>
      <c r="F20" s="23">
        <f>ROUND(MEDIAN(H3:H17),2)</f>
        <v>2541.5</v>
      </c>
      <c r="G20" s="24" t="str">
        <f>INDEX(G3:G17,MATCH(H20,H3:H17,0))</f>
        <v>Magazine Luiza</v>
      </c>
      <c r="H20" s="25">
        <f>MIN(H3:H17)</f>
        <v>2000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2470.5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49410</v>
      </c>
    </row>
    <row r="24" spans="1:11" x14ac:dyDescent="0.2">
      <c r="B24" s="48"/>
      <c r="C24" s="4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8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6A113-642A-4301-A527-070768DE72AD}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8" width="14.85546875" style="4" customWidth="1"/>
    <col min="9" max="9" width="18.14062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48</v>
      </c>
      <c r="B2" s="47" t="s">
        <v>24</v>
      </c>
      <c r="C2" s="47" t="s">
        <v>1</v>
      </c>
      <c r="D2" s="47" t="s">
        <v>2</v>
      </c>
      <c r="E2" s="15" t="s">
        <v>32</v>
      </c>
      <c r="F2" s="15" t="s">
        <v>33</v>
      </c>
      <c r="G2" s="47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62</v>
      </c>
      <c r="C3" s="68" t="s">
        <v>8</v>
      </c>
      <c r="D3" s="71">
        <v>20</v>
      </c>
      <c r="E3" s="74">
        <f>IF(C20&lt;=25%,D20,MIN(E20:F20))</f>
        <v>1748.4</v>
      </c>
      <c r="F3" s="74">
        <f>MIN(H3:H17)</f>
        <v>1637.09</v>
      </c>
      <c r="G3" s="5" t="s">
        <v>67</v>
      </c>
      <c r="H3" s="14">
        <v>1804.05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76</v>
      </c>
      <c r="H4" s="14">
        <v>1804.05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74</v>
      </c>
      <c r="H5" s="14">
        <v>1637.09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/>
      <c r="H6" s="14"/>
      <c r="I6" s="30" t="str">
        <f t="shared" si="0"/>
        <v/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96.394400943899939</v>
      </c>
      <c r="B20" s="20">
        <f>COUNT(H3:H17)</f>
        <v>3</v>
      </c>
      <c r="C20" s="21">
        <f>IF(B20&lt;2,"N/A",(A20/D20))</f>
        <v>5.5132922068119386E-2</v>
      </c>
      <c r="D20" s="22">
        <f>ROUND(AVERAGE(H3:H17),2)</f>
        <v>1748.4</v>
      </c>
      <c r="E20" s="23" t="str">
        <f>IFERROR(ROUND(IF(B20&lt;2,"N/A",(IF(C20&lt;=25%,"N/A",AVERAGE(I3:I17)))),2),"N/A")</f>
        <v>N/A</v>
      </c>
      <c r="F20" s="23">
        <f>ROUND(MEDIAN(H3:H17),2)</f>
        <v>1804.05</v>
      </c>
      <c r="G20" s="24" t="str">
        <f>INDEX(G3:G17,MATCH(H20,H3:H17,0))</f>
        <v>Americanas</v>
      </c>
      <c r="H20" s="25">
        <f>MIN(H3:H17)</f>
        <v>1637.09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1748.4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34968</v>
      </c>
    </row>
    <row r="24" spans="1:11" x14ac:dyDescent="0.2">
      <c r="B24" s="48"/>
      <c r="C24" s="4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8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B9F66-9619-410B-9FC7-81325C366EFA}">
  <sheetPr>
    <pageSetUpPr fitToPage="1"/>
  </sheetPr>
  <dimension ref="A1:K32"/>
  <sheetViews>
    <sheetView view="pageBreakPreview" zoomScale="98" zoomScaleNormal="100" zoomScaleSheetLayoutView="98" workbookViewId="0">
      <selection activeCell="G8" sqref="G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27.7109375" style="4" customWidth="1"/>
    <col min="8" max="8" width="14.85546875" style="4" customWidth="1"/>
    <col min="9" max="9" width="18.14062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79</v>
      </c>
      <c r="B2" s="50" t="s">
        <v>24</v>
      </c>
      <c r="C2" s="50" t="s">
        <v>1</v>
      </c>
      <c r="D2" s="50" t="s">
        <v>2</v>
      </c>
      <c r="E2" s="15" t="s">
        <v>32</v>
      </c>
      <c r="F2" s="15" t="s">
        <v>33</v>
      </c>
      <c r="G2" s="50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55</v>
      </c>
      <c r="C3" s="68" t="s">
        <v>8</v>
      </c>
      <c r="D3" s="71">
        <v>53</v>
      </c>
      <c r="E3" s="74">
        <f>IF(C20&lt;=25%,D20,MIN(E20:F20))</f>
        <v>1988.19</v>
      </c>
      <c r="F3" s="74">
        <f>MIN(H3:H17)</f>
        <v>1832.55</v>
      </c>
      <c r="G3" s="5" t="s">
        <v>66</v>
      </c>
      <c r="H3" s="14">
        <v>2293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76</v>
      </c>
      <c r="H4" s="14">
        <v>1832.55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78</v>
      </c>
      <c r="H5" s="14">
        <v>1929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88</v>
      </c>
      <c r="H6" s="14">
        <v>1898.19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207.15244121178009</v>
      </c>
      <c r="B20" s="20">
        <f>COUNT(H3:H17)</f>
        <v>4</v>
      </c>
      <c r="C20" s="21">
        <f>IF(B20&lt;2,"N/A",(A20/D20))</f>
        <v>0.1041914712435834</v>
      </c>
      <c r="D20" s="22">
        <f>ROUND(AVERAGE(H3:H17),2)</f>
        <v>1988.19</v>
      </c>
      <c r="E20" s="23" t="str">
        <f>IFERROR(ROUND(IF(B20&lt;2,"N/A",(IF(C20&lt;=25%,"N/A",AVERAGE(I3:I17)))),2),"N/A")</f>
        <v>N/A</v>
      </c>
      <c r="F20" s="23">
        <f>ROUND(MEDIAN(H3:H17),2)</f>
        <v>1913.6</v>
      </c>
      <c r="G20" s="24" t="str">
        <f>INDEX(G3:G17,MATCH(H20,H3:H17,0))</f>
        <v>Central Ar</v>
      </c>
      <c r="H20" s="25">
        <f>MIN(H3:H17)</f>
        <v>1832.55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1988.19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105374.07</v>
      </c>
    </row>
    <row r="24" spans="1:11" x14ac:dyDescent="0.2">
      <c r="B24" s="51"/>
      <c r="C24" s="51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56B48-19A2-42A8-AECF-E4F621041D4B}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8" width="14.85546875" style="4" customWidth="1"/>
    <col min="9" max="9" width="18.14062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80</v>
      </c>
      <c r="B2" s="50" t="s">
        <v>24</v>
      </c>
      <c r="C2" s="50" t="s">
        <v>1</v>
      </c>
      <c r="D2" s="50" t="s">
        <v>2</v>
      </c>
      <c r="E2" s="15" t="s">
        <v>32</v>
      </c>
      <c r="F2" s="15" t="s">
        <v>33</v>
      </c>
      <c r="G2" s="50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56</v>
      </c>
      <c r="C3" s="68" t="s">
        <v>8</v>
      </c>
      <c r="D3" s="71">
        <v>75</v>
      </c>
      <c r="E3" s="74">
        <f>IF(C20&lt;=25%,D20,MIN(E20:F20))</f>
        <v>2775.79</v>
      </c>
      <c r="F3" s="74">
        <f>MIN(H3:H17)</f>
        <v>2526.0500000000002</v>
      </c>
      <c r="G3" s="5" t="s">
        <v>72</v>
      </c>
      <c r="H3" s="14">
        <v>2799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66</v>
      </c>
      <c r="H4" s="14">
        <v>3002.31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71</v>
      </c>
      <c r="H5" s="14">
        <v>2526.0500000000002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/>
      <c r="H6" s="14"/>
      <c r="I6" s="30" t="str">
        <f t="shared" si="0"/>
        <v/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238.97707219173407</v>
      </c>
      <c r="B20" s="20">
        <f>COUNT(H3:H17)</f>
        <v>3</v>
      </c>
      <c r="C20" s="21">
        <f>IF(B20&lt;2,"N/A",(A20/D20))</f>
        <v>8.6093354393428204E-2</v>
      </c>
      <c r="D20" s="22">
        <f>ROUND(AVERAGE(H3:H17),2)</f>
        <v>2775.79</v>
      </c>
      <c r="E20" s="23" t="str">
        <f>IFERROR(ROUND(IF(B20&lt;2,"N/A",(IF(C20&lt;=25%,"N/A",AVERAGE(I3:I17)))),2),"N/A")</f>
        <v>N/A</v>
      </c>
      <c r="F20" s="23">
        <f>ROUND(MEDIAN(H3:H17),2)</f>
        <v>2799</v>
      </c>
      <c r="G20" s="24" t="str">
        <f>INDEX(G3:G17,MATCH(H20,H3:H17,0))</f>
        <v xml:space="preserve">Central Ar </v>
      </c>
      <c r="H20" s="25">
        <f>MIN(H3:H17)</f>
        <v>2526.0500000000002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2775.79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208184.25</v>
      </c>
    </row>
    <row r="24" spans="1:11" x14ac:dyDescent="0.2">
      <c r="B24" s="51"/>
      <c r="C24" s="51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8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92591-C35F-451D-944F-41BFEFAC3A7D}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8" width="14.85546875" style="4" customWidth="1"/>
    <col min="9" max="9" width="18.14062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81</v>
      </c>
      <c r="B2" s="50" t="s">
        <v>24</v>
      </c>
      <c r="C2" s="50" t="s">
        <v>1</v>
      </c>
      <c r="D2" s="50" t="s">
        <v>2</v>
      </c>
      <c r="E2" s="15" t="s">
        <v>32</v>
      </c>
      <c r="F2" s="15" t="s">
        <v>33</v>
      </c>
      <c r="G2" s="50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57</v>
      </c>
      <c r="C3" s="68" t="s">
        <v>8</v>
      </c>
      <c r="D3" s="71">
        <v>53</v>
      </c>
      <c r="E3" s="74">
        <f>IF(C20&lt;=25%,D20,MIN(E20:F20))</f>
        <v>3798.53</v>
      </c>
      <c r="F3" s="74">
        <f>MIN(H3:H17)</f>
        <v>3342.5</v>
      </c>
      <c r="G3" s="5" t="s">
        <v>73</v>
      </c>
      <c r="H3" s="14">
        <v>3999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91</v>
      </c>
      <c r="H4" s="14">
        <v>3679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65</v>
      </c>
      <c r="H5" s="14">
        <v>3508.11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89</v>
      </c>
      <c r="H6" s="14">
        <v>3342.5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92</v>
      </c>
      <c r="H7" s="14">
        <v>4464.05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444.32523265059319</v>
      </c>
      <c r="B20" s="20">
        <f>COUNT(H3:H17)</f>
        <v>5</v>
      </c>
      <c r="C20" s="21">
        <f>IF(B20&lt;2,"N/A",(A20/D20))</f>
        <v>0.11697294286226334</v>
      </c>
      <c r="D20" s="22">
        <f>ROUND(AVERAGE(H3:H17),2)</f>
        <v>3798.53</v>
      </c>
      <c r="E20" s="23" t="str">
        <f>IFERROR(ROUND(IF(B20&lt;2,"N/A",(IF(C20&lt;=25%,"N/A",AVERAGE(I3:I17)))),2),"N/A")</f>
        <v>N/A</v>
      </c>
      <c r="F20" s="23">
        <f>ROUND(MEDIAN(H3:H17),2)</f>
        <v>3679</v>
      </c>
      <c r="G20" s="24" t="str">
        <f>INDEX(G3:G17,MATCH(H20,H3:H17,0))</f>
        <v>Strar</v>
      </c>
      <c r="H20" s="25">
        <f>MIN(H3:H17)</f>
        <v>3342.5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3798.53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201322.09</v>
      </c>
    </row>
    <row r="24" spans="1:11" x14ac:dyDescent="0.2">
      <c r="B24" s="51"/>
      <c r="C24" s="51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8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AFE9F-4256-45C1-AAA5-B16769839A94}">
  <sheetPr>
    <pageSetUpPr fitToPage="1"/>
  </sheetPr>
  <dimension ref="A1:K32"/>
  <sheetViews>
    <sheetView view="pageBreakPreview" topLeftCell="A2" zoomScale="98" zoomScaleNormal="100" zoomScaleSheetLayoutView="98" workbookViewId="0">
      <selection activeCell="G8" sqref="G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8" width="14.85546875" style="4" customWidth="1"/>
    <col min="9" max="9" width="18.14062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82</v>
      </c>
      <c r="B2" s="50" t="s">
        <v>24</v>
      </c>
      <c r="C2" s="50" t="s">
        <v>1</v>
      </c>
      <c r="D2" s="50" t="s">
        <v>2</v>
      </c>
      <c r="E2" s="15" t="s">
        <v>32</v>
      </c>
      <c r="F2" s="15" t="s">
        <v>33</v>
      </c>
      <c r="G2" s="50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58</v>
      </c>
      <c r="C3" s="68" t="s">
        <v>8</v>
      </c>
      <c r="D3" s="71">
        <v>34</v>
      </c>
      <c r="E3" s="74">
        <f>IF(C20&lt;=25%,D20,MIN(E20:F20))</f>
        <v>4885.68</v>
      </c>
      <c r="F3" s="74">
        <f>MIN(H3:H17)</f>
        <v>4559.05</v>
      </c>
      <c r="G3" s="5" t="s">
        <v>76</v>
      </c>
      <c r="H3" s="14">
        <v>5099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67</v>
      </c>
      <c r="H4" s="14">
        <v>4559.05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93</v>
      </c>
      <c r="H5" s="14">
        <v>4999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/>
      <c r="H6" s="14"/>
      <c r="I6" s="30" t="str">
        <f t="shared" si="0"/>
        <v/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287.25772545457028</v>
      </c>
      <c r="B20" s="20">
        <f>COUNT(H3:H17)</f>
        <v>3</v>
      </c>
      <c r="C20" s="21">
        <f>IF(B20&lt;2,"N/A",(A20/D20))</f>
        <v>5.8795853484994977E-2</v>
      </c>
      <c r="D20" s="22">
        <f>ROUND(AVERAGE(H3:H17),2)</f>
        <v>4885.68</v>
      </c>
      <c r="E20" s="23" t="str">
        <f>IFERROR(ROUND(IF(B20&lt;2,"N/A",(IF(C20&lt;=25%,"N/A",AVERAGE(I3:I17)))),2),"N/A")</f>
        <v>N/A</v>
      </c>
      <c r="F20" s="23">
        <f>ROUND(MEDIAN(H3:H17),2)</f>
        <v>4999</v>
      </c>
      <c r="G20" s="24" t="str">
        <f>INDEX(G3:G17,MATCH(H20,H3:H17,0))</f>
        <v>Leveros</v>
      </c>
      <c r="H20" s="25">
        <f>MIN(H3:H17)</f>
        <v>4559.05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4885.68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166113.12</v>
      </c>
    </row>
    <row r="24" spans="1:11" x14ac:dyDescent="0.2">
      <c r="B24" s="51"/>
      <c r="C24" s="51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88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6EC78-7920-4F84-98C6-C5DA624C9288}">
  <sheetPr>
    <pageSetUpPr fitToPage="1"/>
  </sheetPr>
  <dimension ref="A1:K32"/>
  <sheetViews>
    <sheetView view="pageBreakPreview" zoomScale="96" zoomScaleNormal="100" zoomScaleSheetLayoutView="96" workbookViewId="0">
      <selection activeCell="G8" sqref="G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8" width="14.85546875" style="4" customWidth="1"/>
    <col min="9" max="9" width="18.14062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83</v>
      </c>
      <c r="B2" s="50" t="s">
        <v>24</v>
      </c>
      <c r="C2" s="50" t="s">
        <v>1</v>
      </c>
      <c r="D2" s="50" t="s">
        <v>2</v>
      </c>
      <c r="E2" s="15" t="s">
        <v>32</v>
      </c>
      <c r="F2" s="15" t="s">
        <v>33</v>
      </c>
      <c r="G2" s="50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59</v>
      </c>
      <c r="C3" s="68" t="s">
        <v>8</v>
      </c>
      <c r="D3" s="71">
        <v>15</v>
      </c>
      <c r="E3" s="74">
        <f>IF(C20&lt;=25%,D20,MIN(E20:F20))</f>
        <v>6263.06</v>
      </c>
      <c r="F3" s="74">
        <f>MIN(H3:H17)</f>
        <v>5811.13</v>
      </c>
      <c r="G3" s="5" t="s">
        <v>67</v>
      </c>
      <c r="H3" s="14">
        <v>6899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88</v>
      </c>
      <c r="H4" s="14">
        <v>5811.13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76</v>
      </c>
      <c r="H5" s="14">
        <v>6079.05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/>
      <c r="H6" s="14"/>
      <c r="I6" s="30" t="str">
        <f t="shared" si="0"/>
        <v/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566.79806307008482</v>
      </c>
      <c r="B20" s="20">
        <f>COUNT(H3:H17)</f>
        <v>3</v>
      </c>
      <c r="C20" s="21">
        <f>IF(B20&lt;2,"N/A",(A20/D20))</f>
        <v>9.0498584249565667E-2</v>
      </c>
      <c r="D20" s="22">
        <f>ROUND(AVERAGE(H3:H17),2)</f>
        <v>6263.06</v>
      </c>
      <c r="E20" s="23" t="str">
        <f>IFERROR(ROUND(IF(B20&lt;2,"N/A",(IF(C20&lt;=25%,"N/A",AVERAGE(I3:I17)))),2),"N/A")</f>
        <v>N/A</v>
      </c>
      <c r="F20" s="23">
        <f>ROUND(MEDIAN(H3:H17),2)</f>
        <v>6079.05</v>
      </c>
      <c r="G20" s="24" t="str">
        <f>INDEX(G3:G17,MATCH(H20,H3:H17,0))</f>
        <v>Frio Peças</v>
      </c>
      <c r="H20" s="25">
        <f>MIN(H3:H17)</f>
        <v>5811.13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6263.06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93945.900000000009</v>
      </c>
    </row>
    <row r="24" spans="1:11" x14ac:dyDescent="0.2">
      <c r="B24" s="51"/>
      <c r="C24" s="51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88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36756-AF8E-4DE6-8450-1FE0E3BF0FEC}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8" width="14.85546875" style="4" customWidth="1"/>
    <col min="9" max="9" width="18.14062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84</v>
      </c>
      <c r="B2" s="50" t="s">
        <v>24</v>
      </c>
      <c r="C2" s="50" t="s">
        <v>1</v>
      </c>
      <c r="D2" s="50" t="s">
        <v>2</v>
      </c>
      <c r="E2" s="15" t="s">
        <v>32</v>
      </c>
      <c r="F2" s="15" t="s">
        <v>33</v>
      </c>
      <c r="G2" s="50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60</v>
      </c>
      <c r="C3" s="68" t="s">
        <v>8</v>
      </c>
      <c r="D3" s="71">
        <v>15</v>
      </c>
      <c r="E3" s="74">
        <f>IF(C20&lt;=25%,D20,MIN(E20:F20))</f>
        <v>10902.95</v>
      </c>
      <c r="F3" s="74">
        <f>MIN(H3:H17)</f>
        <v>10116.549999999999</v>
      </c>
      <c r="G3" s="5" t="s">
        <v>90</v>
      </c>
      <c r="H3" s="14">
        <v>10739.59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77</v>
      </c>
      <c r="H4" s="14">
        <v>11105.53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67</v>
      </c>
      <c r="H5" s="14">
        <v>10116.549999999999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88</v>
      </c>
      <c r="H6" s="14">
        <v>11399.13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64</v>
      </c>
      <c r="H7" s="14">
        <v>11153.97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498.83758346780576</v>
      </c>
      <c r="B20" s="20">
        <f>COUNT(H3:H17)</f>
        <v>5</v>
      </c>
      <c r="C20" s="21">
        <f>IF(B20&lt;2,"N/A",(A20/D20))</f>
        <v>4.5752533348112731E-2</v>
      </c>
      <c r="D20" s="22">
        <f>ROUND(AVERAGE(H3:H17),2)</f>
        <v>10902.95</v>
      </c>
      <c r="E20" s="23" t="str">
        <f>IFERROR(ROUND(IF(B20&lt;2,"N/A",(IF(C20&lt;=25%,"N/A",AVERAGE(I3:I17)))),2),"N/A")</f>
        <v>N/A</v>
      </c>
      <c r="F20" s="23">
        <f>ROUND(MEDIAN(H3:H17),2)</f>
        <v>11105.53</v>
      </c>
      <c r="G20" s="24" t="str">
        <f>INDEX(G3:G17,MATCH(H20,H3:H17,0))</f>
        <v>Leveros</v>
      </c>
      <c r="H20" s="25">
        <f>MIN(H3:H17)</f>
        <v>10116.549999999999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10902.95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163544.25</v>
      </c>
    </row>
    <row r="24" spans="1:11" x14ac:dyDescent="0.2">
      <c r="B24" s="51"/>
      <c r="C24" s="51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8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51</v>
      </c>
      <c r="C3" s="68" t="s">
        <v>8</v>
      </c>
      <c r="D3" s="71">
        <v>10</v>
      </c>
      <c r="E3" s="74">
        <f>IF(C20&lt;=25%,D20,MIN(E20:F20))</f>
        <v>1383</v>
      </c>
      <c r="F3" s="74">
        <f>MIN(H3:H17)</f>
        <v>1279</v>
      </c>
      <c r="G3" s="5" t="s">
        <v>69</v>
      </c>
      <c r="H3" s="14">
        <v>1279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64</v>
      </c>
      <c r="H4" s="14">
        <v>1299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85</v>
      </c>
      <c r="H5" s="14">
        <v>1388.99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86</v>
      </c>
      <c r="H6" s="14">
        <v>1349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87</v>
      </c>
      <c r="H7" s="14">
        <v>1599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128.17944460794016</v>
      </c>
      <c r="B20" s="20">
        <f>COUNT(H3:H17)</f>
        <v>5</v>
      </c>
      <c r="C20" s="21">
        <f>IF(B20&lt;2,"N/A",(A20/D20))</f>
        <v>9.2682172529240894E-2</v>
      </c>
      <c r="D20" s="22">
        <f>ROUND(AVERAGE(H3:H17),2)</f>
        <v>1383</v>
      </c>
      <c r="E20" s="23" t="str">
        <f>IFERROR(ROUND(IF(B20&lt;2,"N/A",(IF(C20&lt;=25%,"N/A",AVERAGE(I3:I17)))),2),"N/A")</f>
        <v>N/A</v>
      </c>
      <c r="F20" s="23">
        <f>ROUND(MEDIAN(H3:H17),2)</f>
        <v>1349</v>
      </c>
      <c r="G20" s="24" t="str">
        <f>INDEX(G3:G17,MATCH(H20,H3:H17,0))</f>
        <v>Ricardo Eletro</v>
      </c>
      <c r="H20" s="25">
        <f>MIN(H3:H17)</f>
        <v>1279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1383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13830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2"/>
  <sheetViews>
    <sheetView tabSelected="1" view="pageBreakPreview" topLeftCell="A19" zoomScaleNormal="100" zoomScaleSheetLayoutView="100" workbookViewId="0">
      <selection activeCell="B24" sqref="B24"/>
    </sheetView>
  </sheetViews>
  <sheetFormatPr defaultRowHeight="12.75" x14ac:dyDescent="0.2"/>
  <cols>
    <col min="1" max="1" width="9.140625" style="1"/>
    <col min="2" max="2" width="86.85546875" style="1" customWidth="1"/>
    <col min="3" max="5" width="13.28515625" style="1" customWidth="1"/>
    <col min="6" max="6" width="18.42578125" style="1" customWidth="1"/>
    <col min="7" max="14" width="9.140625" style="2"/>
    <col min="15" max="16384" width="9.140625" style="1"/>
  </cols>
  <sheetData>
    <row r="1" spans="1:7" ht="15.75" x14ac:dyDescent="0.25">
      <c r="A1" s="77" t="s">
        <v>14</v>
      </c>
      <c r="B1" s="77"/>
      <c r="C1" s="77"/>
      <c r="D1" s="77"/>
      <c r="E1" s="77"/>
      <c r="F1" s="77"/>
    </row>
    <row r="2" spans="1:7" ht="25.5" x14ac:dyDescent="0.2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7" ht="63.75" x14ac:dyDescent="0.2">
      <c r="A3" s="42">
        <v>1</v>
      </c>
      <c r="B3" s="43" t="str">
        <f>Item1!B3</f>
        <v xml:space="preserve">Condicionador de ar do tipo janela, com as seguintes especificações:
Capacidade mínima de refrigeração de 10.000 BTU’s/h,  eficiência energética mínima classe B (Inmetro/PBE), tensão elétrica: 127 V, defletores horizontais e verticais de direcionamento do fluxo de ar. Cor branca. Ciclo frio. Compressor rotativo. Fluido Refrigerante Ecológico R-410A. 
</v>
      </c>
      <c r="C3" s="42" t="str">
        <f>Item1!C3</f>
        <v>unidade</v>
      </c>
      <c r="D3" s="42">
        <f>Item1!D3</f>
        <v>10</v>
      </c>
      <c r="E3" s="43">
        <f>Item1!E3</f>
        <v>1215.8499999999999</v>
      </c>
      <c r="F3" s="44">
        <f t="shared" ref="F3:F15" si="0">(ROUND(E3,2)*D3)</f>
        <v>12158.5</v>
      </c>
      <c r="G3" s="3" t="str">
        <f>IF(F3&gt;80000,"necessária a subdivisão deste item em cotas!","")</f>
        <v/>
      </c>
    </row>
    <row r="4" spans="1:7" ht="63.75" x14ac:dyDescent="0.2">
      <c r="A4" s="42">
        <v>2</v>
      </c>
      <c r="B4" s="43" t="str">
        <f>Item2!B3</f>
        <v xml:space="preserve">Condicionador de ar do tipo janela, com as seguintes especificações:
Capacidade mínima de refrigeração de 10.000 BTU’s/h, eficiência energética mínima classe B (Inmetro/PBE), tensão elétrica: 220 V, defletores horizontais e verticais de direcionamento do fluxo de ar. Cor branca. Ciclo frio. Compressor rotativo. Fluido Refrigerante Ecológico R-410A.
</v>
      </c>
      <c r="C4" s="42" t="str">
        <f>Item2!C3</f>
        <v>unidade</v>
      </c>
      <c r="D4" s="42">
        <f>Item2!D3</f>
        <v>10</v>
      </c>
      <c r="E4" s="43">
        <f>Item2!E3</f>
        <v>1383</v>
      </c>
      <c r="F4" s="44">
        <f t="shared" si="0"/>
        <v>13830</v>
      </c>
    </row>
    <row r="5" spans="1:7" ht="63.75" x14ac:dyDescent="0.2">
      <c r="A5" s="42">
        <v>3</v>
      </c>
      <c r="B5" s="43" t="str">
        <f>Item3!B3</f>
        <v xml:space="preserve">Condicionador de ar do tipo janela, com as seguintes especificações:
Capacidade mínima de refrigeração de 18.000 BTU’s/h, eficiência energética mínima classe B (Inmetro/PBE), tensão elétrica: 220V, defletores horizontais e verticais de direcionamento do fluxo de ar. Cor branca. Ciclo frio. Compressor rotativo. Fluido refrigerante ecológico R-410A. 
</v>
      </c>
      <c r="C5" s="42" t="str">
        <f>Item3!C3</f>
        <v>unidade</v>
      </c>
      <c r="D5" s="42">
        <f>Item3!D3</f>
        <v>10</v>
      </c>
      <c r="E5" s="43">
        <f>Item3!E3</f>
        <v>2452.1999999999998</v>
      </c>
      <c r="F5" s="44">
        <f t="shared" si="0"/>
        <v>24522</v>
      </c>
    </row>
    <row r="6" spans="1:7" ht="51" x14ac:dyDescent="0.2">
      <c r="A6" s="42">
        <v>4</v>
      </c>
      <c r="B6" s="43" t="str">
        <f>Item4!B3</f>
        <v xml:space="preserve">Condicionador de ar do tipo janela, com as seguintes especificações:
Capacidade mínima de refrigeração de 21.000 BTU’s/h, eficiência energética mínima classe B (Inmetro/PBE), tensão elétrica: 220 V, defletores horizontais e verticais de direcionamento do fluxo de ar. Cor branca. Ciclo frio. Compressor rotativo. Fluido refrigerante ecológico R-410A. </v>
      </c>
      <c r="C6" s="42" t="str">
        <f>Item4!C3</f>
        <v>unidade</v>
      </c>
      <c r="D6" s="42">
        <f>Item4!D3</f>
        <v>10</v>
      </c>
      <c r="E6" s="43">
        <f>Item4!E3</f>
        <v>3069.5</v>
      </c>
      <c r="F6" s="44">
        <f t="shared" si="0"/>
        <v>30695</v>
      </c>
    </row>
    <row r="7" spans="1:7" ht="63.75" x14ac:dyDescent="0.2">
      <c r="A7" s="42">
        <v>5</v>
      </c>
      <c r="B7" s="43" t="str">
        <f>Item5!B3</f>
        <v xml:space="preserve">Condicionador de ar do tipo janela, com as seguintes especificações:
Capacidade mínima de refrigeração de 27.000 BTU’s/h, eficiência energética mínima classe B (Inmetro/PBE), tensão elétrica: 220 V, defletores horizontais e verticais de direcionamento do fluxo de ar. Cor branca. Ciclo frio. Compressor rotativo. Fluido Refrigerante Ecológico R-410A. 
</v>
      </c>
      <c r="C7" s="42" t="str">
        <f>Item5!C3</f>
        <v>unidade</v>
      </c>
      <c r="D7" s="42">
        <f>Item5!D3</f>
        <v>10</v>
      </c>
      <c r="E7" s="43">
        <f>Item5!E3</f>
        <v>3537.03</v>
      </c>
      <c r="F7" s="44">
        <f t="shared" si="0"/>
        <v>35370.300000000003</v>
      </c>
    </row>
    <row r="8" spans="1:7" ht="102" x14ac:dyDescent="0.2">
      <c r="A8" s="42">
        <v>6</v>
      </c>
      <c r="B8" s="43" t="str">
        <f>Item6!B3</f>
        <v xml:space="preserve">Condicionador de ar “split system” do tipo “Hi Wall”, com as seguintes especificações:
Capacidade mínima de refrigeração de 12.000 BTU’s/h, tecnologia inverter, tensão elétrica: 220 V, Selo Procel eficiência energética classe A, ciclo frio, compressor rotativo, fluido refrigerante ecológico R-410A, controle remoto sem fio, movimento e controle automático do direcionamento do ar (swing/oscilar), acionamento de emergência na unidade interna no caso de perda ou dano do controle remoto. Cor Branca. 
</v>
      </c>
      <c r="C8" s="42" t="str">
        <f>Item6!C3</f>
        <v>unidade</v>
      </c>
      <c r="D8" s="42">
        <f>Item6!D3</f>
        <v>17</v>
      </c>
      <c r="E8" s="43">
        <f>Item6!E3</f>
        <v>1988.19</v>
      </c>
      <c r="F8" s="44">
        <f t="shared" si="0"/>
        <v>33799.230000000003</v>
      </c>
    </row>
    <row r="9" spans="1:7" ht="89.25" x14ac:dyDescent="0.2">
      <c r="A9" s="42">
        <v>7</v>
      </c>
      <c r="B9" s="43" t="str">
        <f>Item7!B3</f>
        <v xml:space="preserve">Condicionador de ar “split system” do tipo “Hi Wall”, com as seguintes especificações:
Capacidade mínima de refrigeração de 18.000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v>
      </c>
      <c r="C9" s="42" t="str">
        <f>Item7!C3</f>
        <v>unidade</v>
      </c>
      <c r="D9" s="42">
        <f>Item7!D3</f>
        <v>25</v>
      </c>
      <c r="E9" s="43">
        <f>Item7!E3</f>
        <v>2775.79</v>
      </c>
      <c r="F9" s="44">
        <f t="shared" si="0"/>
        <v>69394.75</v>
      </c>
    </row>
    <row r="10" spans="1:7" ht="89.25" x14ac:dyDescent="0.2">
      <c r="A10" s="42">
        <v>8</v>
      </c>
      <c r="B10" s="43" t="str">
        <f>Item8!B3</f>
        <v xml:space="preserve">Condicionador de ar “split system” do tipo “Hi Wall”, com as seguintes especificações:
Capacidade mínima de refrigeração de 24.000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v>
      </c>
      <c r="C10" s="42" t="str">
        <f>Item8!C3</f>
        <v>unidade</v>
      </c>
      <c r="D10" s="42">
        <f>Item8!D3</f>
        <v>17</v>
      </c>
      <c r="E10" s="43">
        <f>Item8!E3</f>
        <v>3798.53</v>
      </c>
      <c r="F10" s="44">
        <f t="shared" si="0"/>
        <v>64575.01</v>
      </c>
    </row>
    <row r="11" spans="1:7" ht="76.5" x14ac:dyDescent="0.2">
      <c r="A11" s="42">
        <v>9</v>
      </c>
      <c r="B11" s="43" t="str">
        <f>Item9!B3</f>
        <v xml:space="preserve">Condicionador de ar “split system” do tipo “Piso-Teto”, com as seguintes especificações:
Capacidade mínima de refrigeração de 36.000 BTU/h,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
</v>
      </c>
      <c r="C11" s="42" t="str">
        <f>Item9!C3</f>
        <v>unidade</v>
      </c>
      <c r="D11" s="42">
        <f>Item9!D3</f>
        <v>11</v>
      </c>
      <c r="E11" s="43">
        <f>Item9!E3</f>
        <v>4885.68</v>
      </c>
      <c r="F11" s="44">
        <f t="shared" si="0"/>
        <v>53742.48</v>
      </c>
    </row>
    <row r="12" spans="1:7" ht="89.25" x14ac:dyDescent="0.2">
      <c r="A12" s="42">
        <v>10</v>
      </c>
      <c r="B12" s="43" t="str">
        <f>Item10!B3</f>
        <v xml:space="preserve">Condicionador de ar “split system” do tipo “Piso-Teto”, com as seguintes especificações:
Capacidade mínima de refrigeração de 48.000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v>
      </c>
      <c r="C12" s="42" t="str">
        <f>Item10!C3</f>
        <v>unidade</v>
      </c>
      <c r="D12" s="42">
        <f>Item10!D3</f>
        <v>5</v>
      </c>
      <c r="E12" s="43">
        <f>Item10!E3</f>
        <v>6263.06</v>
      </c>
      <c r="F12" s="44">
        <f t="shared" si="0"/>
        <v>31315.300000000003</v>
      </c>
    </row>
    <row r="13" spans="1:7" ht="89.25" x14ac:dyDescent="0.2">
      <c r="A13" s="49">
        <v>11</v>
      </c>
      <c r="B13" s="43" t="str">
        <f>Item11!B3</f>
        <v xml:space="preserve">Condicionador de ar “split system” do tipo “Piso-Teto”, com as seguintes especificações:
Capacidade mínima de refrigeração de 54.000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v>
      </c>
      <c r="C13" s="42" t="str">
        <f>Item11!C3</f>
        <v>unidade</v>
      </c>
      <c r="D13" s="42">
        <f>Item11!D3</f>
        <v>5</v>
      </c>
      <c r="E13" s="43">
        <f>Item11!E3</f>
        <v>10902.95</v>
      </c>
      <c r="F13" s="44">
        <f t="shared" si="0"/>
        <v>54514.75</v>
      </c>
    </row>
    <row r="14" spans="1:7" ht="63.75" x14ac:dyDescent="0.2">
      <c r="A14" s="49">
        <v>12</v>
      </c>
      <c r="B14" s="43" t="str">
        <f>Item12!B3</f>
        <v xml:space="preserve">Condicionador de ar portátil, com as seguintes especificações:
Capacidade mínima de refrigeração de 10.000 BTU’s/h, tensão elétrica 127V ,ciclo frio, fluido refrigerante ecológico R-410A, Cor Branca, Controle remoto sem fio. Recipiente interno de acumulo de água, saída traseira de ar quente. Filtros removíveis. Kit de instalação completo.
</v>
      </c>
      <c r="C14" s="42" t="str">
        <f>Item12!C3</f>
        <v>unidade</v>
      </c>
      <c r="D14" s="42">
        <f>Item12!D3</f>
        <v>20</v>
      </c>
      <c r="E14" s="43">
        <f>Item12!E3</f>
        <v>2470.5</v>
      </c>
      <c r="F14" s="44">
        <f t="shared" si="0"/>
        <v>49410</v>
      </c>
    </row>
    <row r="15" spans="1:7" ht="63.75" x14ac:dyDescent="0.2">
      <c r="A15" s="49">
        <v>13</v>
      </c>
      <c r="B15" s="43" t="str">
        <f>Item13!B3</f>
        <v xml:space="preserve">Condicionador de ar portátil, com as seguintes especificações:
Capacidade mínima de refrigeração de 10.000 BTU’s/h, tensão elétrica 220V, ciclo frio, fluido refrigerante ecológico R-410A, Cor Branca, Controle remoto sem fio. Recipiente interno de acumulo de água, saída traseira de ar quente. Filtros removíveis. Kit de instalação completo.
</v>
      </c>
      <c r="C15" s="42" t="str">
        <f>Item13!C3</f>
        <v>unidade</v>
      </c>
      <c r="D15" s="42">
        <f>Item13!D3</f>
        <v>20</v>
      </c>
      <c r="E15" s="43">
        <f>Item13!E3</f>
        <v>1748.4</v>
      </c>
      <c r="F15" s="44">
        <f t="shared" si="0"/>
        <v>34968</v>
      </c>
    </row>
    <row r="16" spans="1:7" ht="102" x14ac:dyDescent="0.2">
      <c r="A16" s="49">
        <v>14</v>
      </c>
      <c r="B16" s="43" t="str">
        <f>Item14!B3</f>
        <v xml:space="preserve">Condicionador de ar “split system” do tipo “Hi Wall”, com as seguintes especificações:
Capacidade mínima de refrigeração de 12.000 BTU’s/h, tecnologia inverter, tensão elétrica: 220 V, Selo Procel eficiência energética classe A, ciclo frio, compressor rotativo, fluido refrigerante ecológico R-410A, controle remoto sem fio, movimento e controle automático do direcionamento do ar (swing/oscilar), acionamento de emergência na unidade interna no caso de perda ou dano do controle remoto. Cor Branca. 
</v>
      </c>
      <c r="C16" s="42" t="str">
        <f>Item14!C3</f>
        <v>unidade</v>
      </c>
      <c r="D16" s="42">
        <f>Item14!D3</f>
        <v>53</v>
      </c>
      <c r="E16" s="43">
        <f>Item14!E3</f>
        <v>1988.19</v>
      </c>
      <c r="F16" s="44">
        <f t="shared" ref="F16:F21" si="1">(ROUND(E16,2)*D16)</f>
        <v>105374.07</v>
      </c>
    </row>
    <row r="17" spans="1:6" ht="89.25" x14ac:dyDescent="0.2">
      <c r="A17" s="49">
        <v>15</v>
      </c>
      <c r="B17" s="43" t="str">
        <f>Item15!B3</f>
        <v xml:space="preserve">Condicionador de ar “split system” do tipo “Hi Wall”, com as seguintes especificações:
Capacidade mínima de refrigeração de 18.000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v>
      </c>
      <c r="C17" s="42" t="str">
        <f>Item15!C3</f>
        <v>unidade</v>
      </c>
      <c r="D17" s="42">
        <f>Item15!D3</f>
        <v>75</v>
      </c>
      <c r="E17" s="43">
        <f>Item15!E3</f>
        <v>2775.79</v>
      </c>
      <c r="F17" s="44">
        <f t="shared" si="1"/>
        <v>208184.25</v>
      </c>
    </row>
    <row r="18" spans="1:6" ht="89.25" x14ac:dyDescent="0.2">
      <c r="A18" s="49">
        <v>16</v>
      </c>
      <c r="B18" s="43" t="str">
        <f>Item16!B3</f>
        <v xml:space="preserve">Condicionador de ar “split system” do tipo “Hi Wall”, com as seguintes especificações:
Capacidade mínima de refrigeração de 24.000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v>
      </c>
      <c r="C18" s="42" t="str">
        <f>Item16!C3</f>
        <v>unidade</v>
      </c>
      <c r="D18" s="42">
        <f>Item16!D3</f>
        <v>53</v>
      </c>
      <c r="E18" s="43">
        <f>Item16!E3</f>
        <v>3798.53</v>
      </c>
      <c r="F18" s="44">
        <f t="shared" si="1"/>
        <v>201322.09</v>
      </c>
    </row>
    <row r="19" spans="1:6" ht="76.5" x14ac:dyDescent="0.2">
      <c r="A19" s="49">
        <v>17</v>
      </c>
      <c r="B19" s="43" t="str">
        <f>Item17!B3</f>
        <v xml:space="preserve">Condicionador de ar “split system” do tipo “Piso-Teto”, com as seguintes especificações:
Capacidade mínima de refrigeração de 36.000 BTU/h,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
</v>
      </c>
      <c r="C19" s="42" t="str">
        <f>Item17!C3</f>
        <v>unidade</v>
      </c>
      <c r="D19" s="42">
        <f>Item17!D3</f>
        <v>34</v>
      </c>
      <c r="E19" s="43">
        <f>Item17!E3</f>
        <v>4885.68</v>
      </c>
      <c r="F19" s="44">
        <f t="shared" si="1"/>
        <v>166113.12</v>
      </c>
    </row>
    <row r="20" spans="1:6" ht="89.25" x14ac:dyDescent="0.2">
      <c r="A20" s="49">
        <v>18</v>
      </c>
      <c r="B20" s="43" t="str">
        <f>Item18!B3</f>
        <v xml:space="preserve">Condicionador de ar “split system” do tipo “Piso-Teto”, com as seguintes especificações:
Capacidade mínima de refrigeração de 48.000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v>
      </c>
      <c r="C20" s="42" t="str">
        <f>Item18!C3</f>
        <v>unidade</v>
      </c>
      <c r="D20" s="42">
        <f>Item18!D3</f>
        <v>15</v>
      </c>
      <c r="E20" s="43">
        <f>Item18!E3</f>
        <v>6263.06</v>
      </c>
      <c r="F20" s="44">
        <f t="shared" si="1"/>
        <v>93945.900000000009</v>
      </c>
    </row>
    <row r="21" spans="1:6" ht="78" customHeight="1" x14ac:dyDescent="0.2">
      <c r="A21" s="49">
        <v>19</v>
      </c>
      <c r="B21" s="43" t="str">
        <f>Item19!B3</f>
        <v xml:space="preserve">Condicionador de ar “split system” do tipo “Piso-Teto”, com as seguintes especificações:
Capacidade mínima de refrigeração de 54.000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v>
      </c>
      <c r="C21" s="42" t="str">
        <f>Item19!C3</f>
        <v>unidade</v>
      </c>
      <c r="D21" s="42">
        <f>Item19!D3</f>
        <v>15</v>
      </c>
      <c r="E21" s="43">
        <f>Item19!E3</f>
        <v>10902.95</v>
      </c>
      <c r="F21" s="44">
        <f t="shared" si="1"/>
        <v>163544.25</v>
      </c>
    </row>
    <row r="22" spans="1:6" ht="15.75" x14ac:dyDescent="0.25">
      <c r="A22" s="39"/>
      <c r="B22" s="39"/>
      <c r="C22" s="78" t="s">
        <v>20</v>
      </c>
      <c r="D22" s="79"/>
      <c r="E22" s="80"/>
      <c r="F22" s="40">
        <f>SUM(F3:F21)</f>
        <v>1446778.9999999998</v>
      </c>
    </row>
  </sheetData>
  <mergeCells count="2">
    <mergeCell ref="A1:F1"/>
    <mergeCell ref="C22:E22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  <rowBreaks count="1" manualBreakCount="1">
    <brk id="15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41"/>
  <sheetViews>
    <sheetView tabSelected="1" view="pageBreakPreview" topLeftCell="A40" zoomScaleNormal="100" zoomScaleSheetLayoutView="100" workbookViewId="0">
      <selection activeCell="B24" sqref="B24"/>
    </sheetView>
  </sheetViews>
  <sheetFormatPr defaultRowHeight="12.75" x14ac:dyDescent="0.2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8.28515625" style="1" customWidth="1"/>
    <col min="7" max="14" width="9.140625" style="2"/>
    <col min="15" max="16384" width="9.140625" style="1"/>
  </cols>
  <sheetData>
    <row r="1" spans="1:6" s="2" customFormat="1" ht="15.75" x14ac:dyDescent="0.25">
      <c r="A1" s="77" t="s">
        <v>21</v>
      </c>
      <c r="B1" s="77"/>
      <c r="C1" s="77"/>
      <c r="D1" s="77"/>
      <c r="E1" s="77"/>
      <c r="F1" s="77"/>
    </row>
    <row r="2" spans="1:6" s="2" customFormat="1" ht="25.5" x14ac:dyDescent="0.2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 x14ac:dyDescent="0.2">
      <c r="A3" s="45" t="s">
        <v>22</v>
      </c>
      <c r="B3" s="81" t="str">
        <f>Item1!G20</f>
        <v>Submarino</v>
      </c>
      <c r="C3" s="82"/>
      <c r="D3" s="82"/>
      <c r="E3" s="82"/>
      <c r="F3" s="83"/>
    </row>
    <row r="4" spans="1:6" s="2" customFormat="1" ht="90" customHeight="1" x14ac:dyDescent="0.2">
      <c r="A4" s="42">
        <v>1</v>
      </c>
      <c r="B4" s="43" t="str">
        <f>Item1!B3</f>
        <v xml:space="preserve">Condicionador de ar do tipo janela, com as seguintes especificações:
Capacidade mínima de refrigeração de 10.000 BTU’s/h,  eficiência energética mínima classe B (Inmetro/PBE), tensão elétrica: 127 V, defletores horizontais e verticais de direcionamento do fluxo de ar. Cor branca. Ciclo frio. Compressor rotativo. Fluido Refrigerante Ecológico R-410A. 
</v>
      </c>
      <c r="C4" s="42" t="str">
        <f>Item1!C3</f>
        <v>unidade</v>
      </c>
      <c r="D4" s="42">
        <f>Item1!D3</f>
        <v>10</v>
      </c>
      <c r="E4" s="44">
        <f>Item1!F3</f>
        <v>1097.0999999999999</v>
      </c>
      <c r="F4" s="44">
        <f>(ROUND(E4,2)*D4)</f>
        <v>10971</v>
      </c>
    </row>
    <row r="5" spans="1:6" s="2" customFormat="1" ht="17.25" x14ac:dyDescent="0.2">
      <c r="A5" s="45" t="s">
        <v>22</v>
      </c>
      <c r="B5" s="81" t="str">
        <f>Item2!G20</f>
        <v>Ricardo Eletro</v>
      </c>
      <c r="C5" s="82"/>
      <c r="D5" s="82"/>
      <c r="E5" s="82"/>
      <c r="F5" s="83"/>
    </row>
    <row r="6" spans="1:6" ht="90" customHeight="1" x14ac:dyDescent="0.2">
      <c r="A6" s="42">
        <v>2</v>
      </c>
      <c r="B6" s="43" t="str">
        <f>Item2!B3</f>
        <v xml:space="preserve">Condicionador de ar do tipo janela, com as seguintes especificações:
Capacidade mínima de refrigeração de 10.000 BTU’s/h, eficiência energética mínima classe B (Inmetro/PBE), tensão elétrica: 220 V, defletores horizontais e verticais de direcionamento do fluxo de ar. Cor branca. Ciclo frio. Compressor rotativo. Fluido Refrigerante Ecológico R-410A.
</v>
      </c>
      <c r="C6" s="42" t="str">
        <f>Item2!C3</f>
        <v>unidade</v>
      </c>
      <c r="D6" s="42">
        <f>Item2!D3</f>
        <v>10</v>
      </c>
      <c r="E6" s="44">
        <f>Item2!F3</f>
        <v>1279</v>
      </c>
      <c r="F6" s="44">
        <f>(ROUND(E6,2)*D6)</f>
        <v>12790</v>
      </c>
    </row>
    <row r="7" spans="1:6" ht="17.25" x14ac:dyDescent="0.2">
      <c r="A7" s="45" t="s">
        <v>22</v>
      </c>
      <c r="B7" s="86" t="str">
        <f>Item3!G20</f>
        <v>Leveros</v>
      </c>
      <c r="C7" s="84"/>
      <c r="D7" s="84"/>
      <c r="E7" s="84"/>
      <c r="F7" s="85"/>
    </row>
    <row r="8" spans="1:6" ht="90" customHeight="1" x14ac:dyDescent="0.2">
      <c r="A8" s="42">
        <v>3</v>
      </c>
      <c r="B8" s="43" t="str">
        <f>Item3!B3</f>
        <v xml:space="preserve">Condicionador de ar do tipo janela, com as seguintes especificações:
Capacidade mínima de refrigeração de 18.000 BTU’s/h, eficiência energética mínima classe B (Inmetro/PBE), tensão elétrica: 220V, defletores horizontais e verticais de direcionamento do fluxo de ar. Cor branca. Ciclo frio. Compressor rotativo. Fluido refrigerante ecológico R-410A. 
</v>
      </c>
      <c r="C8" s="42" t="str">
        <f>Item3!C3</f>
        <v>unidade</v>
      </c>
      <c r="D8" s="42">
        <f>Item3!D3</f>
        <v>10</v>
      </c>
      <c r="E8" s="44">
        <f>Item3!F3</f>
        <v>2184.0500000000002</v>
      </c>
      <c r="F8" s="44">
        <f>(ROUND(E8,2)*D8)</f>
        <v>21840.5</v>
      </c>
    </row>
    <row r="9" spans="1:6" ht="12.75" customHeight="1" x14ac:dyDescent="0.2">
      <c r="A9" s="45" t="s">
        <v>22</v>
      </c>
      <c r="B9" s="86" t="str">
        <f>Item4!G20</f>
        <v>Strar</v>
      </c>
      <c r="C9" s="84"/>
      <c r="D9" s="84"/>
      <c r="E9" s="84"/>
      <c r="F9" s="85"/>
    </row>
    <row r="10" spans="1:6" ht="90" customHeight="1" x14ac:dyDescent="0.2">
      <c r="A10" s="42">
        <v>4</v>
      </c>
      <c r="B10" s="43" t="str">
        <f>Item4!B3</f>
        <v xml:space="preserve">Condicionador de ar do tipo janela, com as seguintes especificações:
Capacidade mínima de refrigeração de 21.000 BTU’s/h, eficiência energética mínima classe B (Inmetro/PBE), tensão elétrica: 220 V, defletores horizontais e verticais de direcionamento do fluxo de ar. Cor branca. Ciclo frio. Compressor rotativo. Fluido refrigerante ecológico R-410A. </v>
      </c>
      <c r="C10" s="42" t="str">
        <f>Item4!C3</f>
        <v>unidade</v>
      </c>
      <c r="D10" s="42">
        <f>Item4!D3</f>
        <v>10</v>
      </c>
      <c r="E10" s="44">
        <f>Item4!F3</f>
        <v>2808.71</v>
      </c>
      <c r="F10" s="44">
        <f>(ROUND(E10,2)*D10)</f>
        <v>28087.1</v>
      </c>
    </row>
    <row r="11" spans="1:6" ht="17.25" x14ac:dyDescent="0.2">
      <c r="A11" s="45" t="s">
        <v>22</v>
      </c>
      <c r="B11" s="81" t="str">
        <f>Item5!G20</f>
        <v>Leveros</v>
      </c>
      <c r="C11" s="82"/>
      <c r="D11" s="82"/>
      <c r="E11" s="82"/>
      <c r="F11" s="83"/>
    </row>
    <row r="12" spans="1:6" ht="90" customHeight="1" x14ac:dyDescent="0.2">
      <c r="A12" s="42">
        <v>5</v>
      </c>
      <c r="B12" s="43" t="str">
        <f>Item5!B3</f>
        <v xml:space="preserve">Condicionador de ar do tipo janela, com as seguintes especificações:
Capacidade mínima de refrigeração de 27.000 BTU’s/h, eficiência energética mínima classe B (Inmetro/PBE), tensão elétrica: 220 V, defletores horizontais e verticais de direcionamento do fluxo de ar. Cor branca. Ciclo frio. Compressor rotativo. Fluido Refrigerante Ecológico R-410A. 
</v>
      </c>
      <c r="C12" s="42" t="str">
        <f>Item5!C3</f>
        <v>unidade</v>
      </c>
      <c r="D12" s="42">
        <f>Item5!D3</f>
        <v>10</v>
      </c>
      <c r="E12" s="44">
        <f>Item5!F3</f>
        <v>3134.05</v>
      </c>
      <c r="F12" s="44">
        <f>(ROUND(E12,2)*D12)</f>
        <v>31340.5</v>
      </c>
    </row>
    <row r="13" spans="1:6" ht="17.25" x14ac:dyDescent="0.2">
      <c r="A13" s="45" t="s">
        <v>22</v>
      </c>
      <c r="B13" s="81" t="str">
        <f>Item6!G20</f>
        <v>Central Ar</v>
      </c>
      <c r="C13" s="82"/>
      <c r="D13" s="82"/>
      <c r="E13" s="82"/>
      <c r="F13" s="83"/>
    </row>
    <row r="14" spans="1:6" ht="90" customHeight="1" x14ac:dyDescent="0.2">
      <c r="A14" s="42">
        <v>6</v>
      </c>
      <c r="B14" s="43" t="str">
        <f>Item6!B3</f>
        <v xml:space="preserve">Condicionador de ar “split system” do tipo “Hi Wall”, com as seguintes especificações:
Capacidade mínima de refrigeração de 12.000 BTU’s/h, tecnologia inverter, tensão elétrica: 220 V, Selo Procel eficiência energética classe A, ciclo frio, compressor rotativo, fluido refrigerante ecológico R-410A, controle remoto sem fio, movimento e controle automático do direcionamento do ar (swing/oscilar), acionamento de emergência na unidade interna no caso de perda ou dano do controle remoto. Cor Branca. 
</v>
      </c>
      <c r="C14" s="42" t="str">
        <f>Item6!C3</f>
        <v>unidade</v>
      </c>
      <c r="D14" s="42">
        <f>Item6!D3</f>
        <v>17</v>
      </c>
      <c r="E14" s="44">
        <f>Item6!F3</f>
        <v>1832.55</v>
      </c>
      <c r="F14" s="44">
        <f>(ROUND(E14,2)*D14)</f>
        <v>31153.35</v>
      </c>
    </row>
    <row r="15" spans="1:6" ht="17.25" x14ac:dyDescent="0.2">
      <c r="A15" s="45" t="s">
        <v>22</v>
      </c>
      <c r="B15" s="81" t="str">
        <f>Item7!G20</f>
        <v xml:space="preserve">Central Ar </v>
      </c>
      <c r="C15" s="82"/>
      <c r="D15" s="82"/>
      <c r="E15" s="82"/>
      <c r="F15" s="83"/>
    </row>
    <row r="16" spans="1:6" ht="90" customHeight="1" x14ac:dyDescent="0.2">
      <c r="A16" s="42">
        <v>7</v>
      </c>
      <c r="B16" s="43" t="str">
        <f>Item7!B3</f>
        <v xml:space="preserve">Condicionador de ar “split system” do tipo “Hi Wall”, com as seguintes especificações:
Capacidade mínima de refrigeração de 18.000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v>
      </c>
      <c r="C16" s="42" t="str">
        <f>Item7!C3</f>
        <v>unidade</v>
      </c>
      <c r="D16" s="42">
        <f>Item7!D3</f>
        <v>25</v>
      </c>
      <c r="E16" s="44">
        <f>Item7!F3</f>
        <v>2526.0500000000002</v>
      </c>
      <c r="F16" s="44">
        <f>(ROUND(E16,2)*D16)</f>
        <v>63151.250000000007</v>
      </c>
    </row>
    <row r="17" spans="1:6" ht="17.25" x14ac:dyDescent="0.2">
      <c r="A17" s="45" t="s">
        <v>22</v>
      </c>
      <c r="B17" s="81" t="str">
        <f>Item8!G20</f>
        <v>Strar</v>
      </c>
      <c r="C17" s="82"/>
      <c r="D17" s="82"/>
      <c r="E17" s="82"/>
      <c r="F17" s="83"/>
    </row>
    <row r="18" spans="1:6" ht="90" customHeight="1" x14ac:dyDescent="0.2">
      <c r="A18" s="42">
        <v>8</v>
      </c>
      <c r="B18" s="43" t="str">
        <f>Item8!B3</f>
        <v xml:space="preserve">Condicionador de ar “split system” do tipo “Hi Wall”, com as seguintes especificações:
Capacidade mínima de refrigeração de 24.000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v>
      </c>
      <c r="C18" s="42" t="str">
        <f>Item8!C3</f>
        <v>unidade</v>
      </c>
      <c r="D18" s="42">
        <f>Item8!D3</f>
        <v>17</v>
      </c>
      <c r="E18" s="44">
        <f>Item8!F3</f>
        <v>3342.5</v>
      </c>
      <c r="F18" s="44">
        <f>(ROUND(E18,2)*D18)</f>
        <v>56822.5</v>
      </c>
    </row>
    <row r="19" spans="1:6" ht="17.25" x14ac:dyDescent="0.2">
      <c r="A19" s="45" t="s">
        <v>22</v>
      </c>
      <c r="B19" s="81" t="str">
        <f>Item9!G20</f>
        <v>Leveros</v>
      </c>
      <c r="C19" s="82"/>
      <c r="D19" s="82"/>
      <c r="E19" s="82"/>
      <c r="F19" s="83"/>
    </row>
    <row r="20" spans="1:6" ht="90" customHeight="1" x14ac:dyDescent="0.2">
      <c r="A20" s="42">
        <v>9</v>
      </c>
      <c r="B20" s="43" t="str">
        <f>Item9!B3</f>
        <v xml:space="preserve">Condicionador de ar “split system” do tipo “Piso-Teto”, com as seguintes especificações:
Capacidade mínima de refrigeração de 36.000 BTU/h,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
</v>
      </c>
      <c r="C20" s="42" t="str">
        <f>Item9!C3</f>
        <v>unidade</v>
      </c>
      <c r="D20" s="42">
        <f>Item9!D3</f>
        <v>11</v>
      </c>
      <c r="E20" s="44">
        <f>Item9!F3</f>
        <v>4559.05</v>
      </c>
      <c r="F20" s="44">
        <f>(ROUND(E20,2)*D20)</f>
        <v>50149.55</v>
      </c>
    </row>
    <row r="21" spans="1:6" ht="17.25" x14ac:dyDescent="0.2">
      <c r="A21" s="45" t="s">
        <v>22</v>
      </c>
      <c r="B21" s="81" t="str">
        <f>Item10!G20</f>
        <v>Frio Peças</v>
      </c>
      <c r="C21" s="82"/>
      <c r="D21" s="82"/>
      <c r="E21" s="82"/>
      <c r="F21" s="83"/>
    </row>
    <row r="22" spans="1:6" ht="90" customHeight="1" x14ac:dyDescent="0.2">
      <c r="A22" s="42">
        <v>10</v>
      </c>
      <c r="B22" s="43" t="str">
        <f>Item10!B3</f>
        <v xml:space="preserve">Condicionador de ar “split system” do tipo “Piso-Teto”, com as seguintes especificações:
Capacidade mínima de refrigeração de 48.000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v>
      </c>
      <c r="C22" s="42" t="str">
        <f>Item10!C3</f>
        <v>unidade</v>
      </c>
      <c r="D22" s="42">
        <f>Item10!D3</f>
        <v>5</v>
      </c>
      <c r="E22" s="44">
        <f>Item10!F3</f>
        <v>5811.13</v>
      </c>
      <c r="F22" s="44">
        <f>(ROUND(E22,2)*D22)</f>
        <v>29055.65</v>
      </c>
    </row>
    <row r="23" spans="1:6" ht="17.25" x14ac:dyDescent="0.2">
      <c r="A23" s="45" t="s">
        <v>22</v>
      </c>
      <c r="B23" s="81" t="str">
        <f>Item11!G20</f>
        <v>Leveros</v>
      </c>
      <c r="C23" s="82"/>
      <c r="D23" s="82"/>
      <c r="E23" s="82"/>
      <c r="F23" s="83"/>
    </row>
    <row r="24" spans="1:6" ht="90" customHeight="1" x14ac:dyDescent="0.2">
      <c r="A24" s="42">
        <v>11</v>
      </c>
      <c r="B24" s="43" t="str">
        <f>Item11!B3</f>
        <v xml:space="preserve">Condicionador de ar “split system” do tipo “Piso-Teto”, com as seguintes especificações:
Capacidade mínima de refrigeração de 54.000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v>
      </c>
      <c r="C24" s="42" t="str">
        <f>Item11!C3</f>
        <v>unidade</v>
      </c>
      <c r="D24" s="42">
        <f>Item11!D3</f>
        <v>5</v>
      </c>
      <c r="E24" s="44">
        <f>Item11!F3</f>
        <v>10116.549999999999</v>
      </c>
      <c r="F24" s="44">
        <f>(ROUND(E24,2)*D24)</f>
        <v>50582.75</v>
      </c>
    </row>
    <row r="25" spans="1:6" ht="17.25" x14ac:dyDescent="0.2">
      <c r="A25" s="45" t="s">
        <v>22</v>
      </c>
      <c r="B25" s="81" t="str">
        <f>Item12!G20</f>
        <v>Magazine Luiza</v>
      </c>
      <c r="C25" s="84"/>
      <c r="D25" s="84"/>
      <c r="E25" s="84"/>
      <c r="F25" s="85"/>
    </row>
    <row r="26" spans="1:6" ht="90" customHeight="1" x14ac:dyDescent="0.2">
      <c r="A26" s="42">
        <v>12</v>
      </c>
      <c r="B26" s="43" t="str">
        <f>Item12!B3</f>
        <v xml:space="preserve">Condicionador de ar portátil, com as seguintes especificações:
Capacidade mínima de refrigeração de 10.000 BTU’s/h, tensão elétrica 127V ,ciclo frio, fluido refrigerante ecológico R-410A, Cor Branca, Controle remoto sem fio. Recipiente interno de acumulo de água, saída traseira de ar quente. Filtros removíveis. Kit de instalação completo.
</v>
      </c>
      <c r="C26" s="42" t="str">
        <f>Item12!C3</f>
        <v>unidade</v>
      </c>
      <c r="D26" s="42">
        <f>Item12!D3</f>
        <v>20</v>
      </c>
      <c r="E26" s="44">
        <f>Item12!F3</f>
        <v>2000</v>
      </c>
      <c r="F26" s="44">
        <f>(ROUND(E26,2)*D26)</f>
        <v>40000</v>
      </c>
    </row>
    <row r="27" spans="1:6" ht="17.25" x14ac:dyDescent="0.2">
      <c r="A27" s="45" t="s">
        <v>22</v>
      </c>
      <c r="B27" s="81" t="str">
        <f>Item13!G20</f>
        <v>Americanas</v>
      </c>
      <c r="C27" s="82"/>
      <c r="D27" s="82"/>
      <c r="E27" s="82"/>
      <c r="F27" s="83"/>
    </row>
    <row r="28" spans="1:6" ht="90" customHeight="1" x14ac:dyDescent="0.2">
      <c r="A28" s="42">
        <v>13</v>
      </c>
      <c r="B28" s="43" t="str">
        <f>Item13!B3</f>
        <v xml:space="preserve">Condicionador de ar portátil, com as seguintes especificações:
Capacidade mínima de refrigeração de 10.000 BTU’s/h, tensão elétrica 220V, ciclo frio, fluido refrigerante ecológico R-410A, Cor Branca, Controle remoto sem fio. Recipiente interno de acumulo de água, saída traseira de ar quente. Filtros removíveis. Kit de instalação completo.
</v>
      </c>
      <c r="C28" s="42" t="str">
        <f>Item13!C3</f>
        <v>unidade</v>
      </c>
      <c r="D28" s="42">
        <f>Item13!D3</f>
        <v>20</v>
      </c>
      <c r="E28" s="44">
        <f>Item13!F3</f>
        <v>1637.09</v>
      </c>
      <c r="F28" s="44">
        <f>(ROUND(E28,2)*D28)</f>
        <v>32741.8</v>
      </c>
    </row>
    <row r="29" spans="1:6" ht="17.25" x14ac:dyDescent="0.2">
      <c r="A29" s="45" t="s">
        <v>22</v>
      </c>
      <c r="B29" s="81" t="str">
        <f>Item14!G20</f>
        <v>Central Ar</v>
      </c>
      <c r="C29" s="82"/>
      <c r="D29" s="82"/>
      <c r="E29" s="82"/>
      <c r="F29" s="83"/>
    </row>
    <row r="30" spans="1:6" ht="90" customHeight="1" x14ac:dyDescent="0.2">
      <c r="A30" s="42">
        <v>14</v>
      </c>
      <c r="B30" s="43" t="str">
        <f>Item14!B3</f>
        <v xml:space="preserve">Condicionador de ar “split system” do tipo “Hi Wall”, com as seguintes especificações:
Capacidade mínima de refrigeração de 12.000 BTU’s/h, tecnologia inverter, tensão elétrica: 220 V, Selo Procel eficiência energética classe A, ciclo frio, compressor rotativo, fluido refrigerante ecológico R-410A, controle remoto sem fio, movimento e controle automático do direcionamento do ar (swing/oscilar), acionamento de emergência na unidade interna no caso de perda ou dano do controle remoto. Cor Branca. 
</v>
      </c>
      <c r="C30" s="42" t="str">
        <f>Item14!C3</f>
        <v>unidade</v>
      </c>
      <c r="D30" s="42">
        <f>Item14!D3</f>
        <v>53</v>
      </c>
      <c r="E30" s="44">
        <f>Item14!F3</f>
        <v>1832.55</v>
      </c>
      <c r="F30" s="44">
        <f>(ROUND(E30,2)*D30)</f>
        <v>97125.15</v>
      </c>
    </row>
    <row r="31" spans="1:6" ht="17.25" x14ac:dyDescent="0.2">
      <c r="A31" s="45" t="s">
        <v>22</v>
      </c>
      <c r="B31" s="81" t="str">
        <f>Item15!G20</f>
        <v xml:space="preserve">Central Ar </v>
      </c>
      <c r="C31" s="82"/>
      <c r="D31" s="82"/>
      <c r="E31" s="82"/>
      <c r="F31" s="83"/>
    </row>
    <row r="32" spans="1:6" ht="90" customHeight="1" x14ac:dyDescent="0.2">
      <c r="A32" s="42">
        <v>15</v>
      </c>
      <c r="B32" s="43" t="str">
        <f>Item15!B3</f>
        <v xml:space="preserve">Condicionador de ar “split system” do tipo “Hi Wall”, com as seguintes especificações:
Capacidade mínima de refrigeração de 18.000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v>
      </c>
      <c r="C32" s="42" t="str">
        <f>Item15!C3</f>
        <v>unidade</v>
      </c>
      <c r="D32" s="42">
        <f>Item15!D3</f>
        <v>75</v>
      </c>
      <c r="E32" s="44">
        <f>Item15!F3</f>
        <v>2526.0500000000002</v>
      </c>
      <c r="F32" s="44">
        <f>(ROUND(E32,2)*D32)</f>
        <v>189453.75</v>
      </c>
    </row>
    <row r="33" spans="1:6" ht="17.25" x14ac:dyDescent="0.2">
      <c r="A33" s="45" t="s">
        <v>22</v>
      </c>
      <c r="B33" s="81" t="str">
        <f>Item16!G20</f>
        <v>Strar</v>
      </c>
      <c r="C33" s="82"/>
      <c r="D33" s="82"/>
      <c r="E33" s="82"/>
      <c r="F33" s="83"/>
    </row>
    <row r="34" spans="1:6" ht="90" customHeight="1" x14ac:dyDescent="0.2">
      <c r="A34" s="42">
        <v>16</v>
      </c>
      <c r="B34" s="43" t="str">
        <f>Item16!B3</f>
        <v xml:space="preserve">Condicionador de ar “split system” do tipo “Hi Wall”, com as seguintes especificações:
Capacidade mínima de refrigeração de 24.000 BTU’s/h, tecnologia inverter, tensão elétrica 220V, Selo Procel eficiência energética classe A, ciclo frio, compressor rotativo, fluido refrigerante ecológico R-410A, controle remoto sem fio, movimento e controle automático do direcionamento do ar (swing/oscilar),  acionamento de emergência na unidade interna no caso de perda ou dano do controle remoto. Cor Branca. 
</v>
      </c>
      <c r="C34" s="42" t="str">
        <f>Item16!C3</f>
        <v>unidade</v>
      </c>
      <c r="D34" s="42">
        <f>Item16!D3</f>
        <v>53</v>
      </c>
      <c r="E34" s="44">
        <f>Item16!F3</f>
        <v>3342.5</v>
      </c>
      <c r="F34" s="44">
        <f>(ROUND(E34,2)*D34)</f>
        <v>177152.5</v>
      </c>
    </row>
    <row r="35" spans="1:6" ht="17.25" x14ac:dyDescent="0.2">
      <c r="A35" s="45" t="s">
        <v>22</v>
      </c>
      <c r="B35" s="81" t="str">
        <f>Item17!G20</f>
        <v>Leveros</v>
      </c>
      <c r="C35" s="82"/>
      <c r="D35" s="82"/>
      <c r="E35" s="82"/>
      <c r="F35" s="83"/>
    </row>
    <row r="36" spans="1:6" ht="90" customHeight="1" x14ac:dyDescent="0.2">
      <c r="A36" s="42">
        <v>17</v>
      </c>
      <c r="B36" s="43" t="str">
        <f>Item17!B3</f>
        <v xml:space="preserve">Condicionador de ar “split system” do tipo “Piso-Teto”, com as seguintes especificações:
Capacidade mínima de refrigeração de 36.000 BTU/h,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
</v>
      </c>
      <c r="C36" s="42" t="str">
        <f>Item17!C3</f>
        <v>unidade</v>
      </c>
      <c r="D36" s="42">
        <f>Item17!D3</f>
        <v>34</v>
      </c>
      <c r="E36" s="44">
        <f>Item17!F3</f>
        <v>4559.05</v>
      </c>
      <c r="F36" s="44">
        <f>(ROUND(E36,2)*D36)</f>
        <v>155007.70000000001</v>
      </c>
    </row>
    <row r="37" spans="1:6" ht="17.25" x14ac:dyDescent="0.2">
      <c r="A37" s="45" t="s">
        <v>22</v>
      </c>
      <c r="B37" s="81" t="str">
        <f>Item18!G20</f>
        <v>Frio Peças</v>
      </c>
      <c r="C37" s="82"/>
      <c r="D37" s="82"/>
      <c r="E37" s="82"/>
      <c r="F37" s="83"/>
    </row>
    <row r="38" spans="1:6" ht="90" customHeight="1" x14ac:dyDescent="0.2">
      <c r="A38" s="42">
        <v>18</v>
      </c>
      <c r="B38" s="43" t="str">
        <f>Item18!B3</f>
        <v xml:space="preserve">Condicionador de ar “split system” do tipo “Piso-Teto”, com as seguintes especificações:
Capacidade mínima de refrigeração de 48.000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v>
      </c>
      <c r="C38" s="42" t="str">
        <f>Item18!C3</f>
        <v>unidade</v>
      </c>
      <c r="D38" s="42">
        <f>Item18!D3</f>
        <v>15</v>
      </c>
      <c r="E38" s="44">
        <f>Item18!F3</f>
        <v>5811.13</v>
      </c>
      <c r="F38" s="44">
        <f>(ROUND(E38,2)*D38)</f>
        <v>87166.95</v>
      </c>
    </row>
    <row r="39" spans="1:6" ht="17.25" x14ac:dyDescent="0.2">
      <c r="A39" s="45" t="s">
        <v>22</v>
      </c>
      <c r="B39" s="81" t="str">
        <f>Item19!G20</f>
        <v>Leveros</v>
      </c>
      <c r="C39" s="82"/>
      <c r="D39" s="82"/>
      <c r="E39" s="82"/>
      <c r="F39" s="83"/>
    </row>
    <row r="40" spans="1:6" ht="90" customHeight="1" x14ac:dyDescent="0.2">
      <c r="A40" s="42">
        <v>19</v>
      </c>
      <c r="B40" s="43" t="str">
        <f>Item19!B3</f>
        <v xml:space="preserve">Condicionador de ar “split system” do tipo “Piso-Teto”, com as seguintes especificações:
Capacidade mínima de refrigeração de 54.000 BTU’s/h, tensão elétrica 220V, ciclo frio, compressor rotativo ou Scroll, eficiência energética mínima classe B (Inmetro/PBE), fluido refrigerante ecológico R-410A, controle remoto sem fio, movimento e controle automático do direcionamento do ar (swing/oscilar), acionamento de emergência na unidade interna no caso de perda ou dano do controle remoto. Cor Branca.
</v>
      </c>
      <c r="C40" s="42" t="str">
        <f>Item19!C3</f>
        <v>unidade</v>
      </c>
      <c r="D40" s="42">
        <f>Item19!D3</f>
        <v>15</v>
      </c>
      <c r="E40" s="44">
        <f>Item19!F3</f>
        <v>10116.549999999999</v>
      </c>
      <c r="F40" s="44">
        <f>(ROUND(E40,2)*D40)</f>
        <v>151748.25</v>
      </c>
    </row>
    <row r="41" spans="1:6" ht="15.75" x14ac:dyDescent="0.25">
      <c r="A41" s="39"/>
      <c r="B41" s="39"/>
      <c r="C41" s="78" t="s">
        <v>23</v>
      </c>
      <c r="D41" s="79"/>
      <c r="E41" s="80"/>
      <c r="F41" s="40">
        <f>SUM(F4:F40)</f>
        <v>1316340.25</v>
      </c>
    </row>
  </sheetData>
  <mergeCells count="21">
    <mergeCell ref="C41:E41"/>
    <mergeCell ref="B5:F5"/>
    <mergeCell ref="B7:F7"/>
    <mergeCell ref="B9:F9"/>
    <mergeCell ref="B11:F11"/>
    <mergeCell ref="B13:F13"/>
    <mergeCell ref="B15:F15"/>
    <mergeCell ref="B17:F17"/>
    <mergeCell ref="B19:F19"/>
    <mergeCell ref="B27:F27"/>
    <mergeCell ref="B29:F29"/>
    <mergeCell ref="B31:F31"/>
    <mergeCell ref="B33:F33"/>
    <mergeCell ref="B35:F35"/>
    <mergeCell ref="B37:F37"/>
    <mergeCell ref="B39:F39"/>
    <mergeCell ref="A1:F1"/>
    <mergeCell ref="B3:F3"/>
    <mergeCell ref="B21:F21"/>
    <mergeCell ref="B23:F23"/>
    <mergeCell ref="B25:F25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52</v>
      </c>
      <c r="C3" s="68" t="s">
        <v>8</v>
      </c>
      <c r="D3" s="71">
        <v>10</v>
      </c>
      <c r="E3" s="74">
        <f>IF(C20&lt;=25%,D20,MIN(E20:F20))</f>
        <v>2452.1999999999998</v>
      </c>
      <c r="F3" s="74">
        <f>MIN(H3:H17)</f>
        <v>2184.0500000000002</v>
      </c>
      <c r="G3" s="5" t="s">
        <v>67</v>
      </c>
      <c r="H3" s="14">
        <v>2184.0500000000002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87</v>
      </c>
      <c r="H4" s="14">
        <v>2599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68</v>
      </c>
      <c r="H5" s="14">
        <v>2250.86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75</v>
      </c>
      <c r="H6" s="14">
        <v>2929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88</v>
      </c>
      <c r="H7" s="14">
        <v>2298.11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310.27182683898246</v>
      </c>
      <c r="B20" s="20">
        <f>COUNT(H3:H17)</f>
        <v>5</v>
      </c>
      <c r="C20" s="21">
        <f>IF(B20&lt;2,"N/A",(A20/D20))</f>
        <v>0.12652794504485054</v>
      </c>
      <c r="D20" s="22">
        <f>ROUND(AVERAGE(H3:H17),2)</f>
        <v>2452.1999999999998</v>
      </c>
      <c r="E20" s="23" t="str">
        <f>IFERROR(ROUND(IF(B20&lt;2,"N/A",(IF(C20&lt;=25%,"N/A",AVERAGE(I3:I17)))),2),"N/A")</f>
        <v>N/A</v>
      </c>
      <c r="F20" s="23">
        <f>ROUND(MEDIAN(H3:H17),2)</f>
        <v>2298.11</v>
      </c>
      <c r="G20" s="24" t="str">
        <f>INDEX(G3:G17,MATCH(H20,H3:H17,0))</f>
        <v>Leveros</v>
      </c>
      <c r="H20" s="25">
        <f>MIN(H3:H17)</f>
        <v>2184.0500000000002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2452.1999999999998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24522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53</v>
      </c>
      <c r="C3" s="68" t="s">
        <v>8</v>
      </c>
      <c r="D3" s="71">
        <v>10</v>
      </c>
      <c r="E3" s="74">
        <f>IF(C20&lt;=25%,D20,MIN(E20:F20))</f>
        <v>3069.5</v>
      </c>
      <c r="F3" s="74">
        <f>MIN(H3:H17)</f>
        <v>2808.71</v>
      </c>
      <c r="G3" s="5" t="s">
        <v>89</v>
      </c>
      <c r="H3" s="14">
        <v>2808.71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87</v>
      </c>
      <c r="H4" s="14">
        <v>3549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68</v>
      </c>
      <c r="H5" s="14">
        <v>2808.71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73</v>
      </c>
      <c r="H6" s="14">
        <v>3099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90</v>
      </c>
      <c r="H7" s="14">
        <v>3082.09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302.89101021654636</v>
      </c>
      <c r="B20" s="20">
        <f>COUNT(H3:H17)</f>
        <v>5</v>
      </c>
      <c r="C20" s="21">
        <f>IF(B20&lt;2,"N/A",(A20/D20))</f>
        <v>9.8677638122347727E-2</v>
      </c>
      <c r="D20" s="22">
        <f>ROUND(AVERAGE(H3:H17),2)</f>
        <v>3069.5</v>
      </c>
      <c r="E20" s="23" t="str">
        <f>IFERROR(ROUND(IF(B20&lt;2,"N/A",(IF(C20&lt;=25%,"N/A",AVERAGE(I3:I17)))),2),"N/A")</f>
        <v>N/A</v>
      </c>
      <c r="F20" s="23">
        <f>ROUND(MEDIAN(H3:H17),2)</f>
        <v>3082.09</v>
      </c>
      <c r="G20" s="24" t="str">
        <f>INDEX(G3:G17,MATCH(H20,H3:H17,0))</f>
        <v>Strar</v>
      </c>
      <c r="H20" s="25">
        <f>MIN(H3:H17)</f>
        <v>2808.71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3069.5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30695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54</v>
      </c>
      <c r="C3" s="68" t="s">
        <v>8</v>
      </c>
      <c r="D3" s="71">
        <v>10</v>
      </c>
      <c r="E3" s="74">
        <f>IF(C20&lt;=25%,D20,MIN(E20:F20))</f>
        <v>3537.03</v>
      </c>
      <c r="F3" s="74">
        <f>MIN(H3:H17)</f>
        <v>3134.05</v>
      </c>
      <c r="G3" s="5" t="s">
        <v>68</v>
      </c>
      <c r="H3" s="14">
        <v>3166.09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67</v>
      </c>
      <c r="H4" s="14">
        <v>3134.05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73</v>
      </c>
      <c r="H5" s="14">
        <v>3787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65</v>
      </c>
      <c r="H6" s="14">
        <v>4299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75</v>
      </c>
      <c r="H7" s="14">
        <v>3299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499.93272714436443</v>
      </c>
      <c r="B20" s="20">
        <f>COUNT(H3:H17)</f>
        <v>5</v>
      </c>
      <c r="C20" s="21">
        <f>IF(B20&lt;2,"N/A",(A20/D20))</f>
        <v>0.14134251819870466</v>
      </c>
      <c r="D20" s="22">
        <f>ROUND(AVERAGE(H3:H17),2)</f>
        <v>3537.03</v>
      </c>
      <c r="E20" s="23" t="str">
        <f>IFERROR(ROUND(IF(B20&lt;2,"N/A",(IF(C20&lt;=25%,"N/A",AVERAGE(I3:I17)))),2),"N/A")</f>
        <v>N/A</v>
      </c>
      <c r="F20" s="23">
        <f>ROUND(MEDIAN(H3:H17),2)</f>
        <v>3299</v>
      </c>
      <c r="G20" s="24" t="str">
        <f>INDEX(G3:G17,MATCH(H20,H3:H17,0))</f>
        <v>Leveros</v>
      </c>
      <c r="H20" s="25">
        <f>MIN(H3:H17)</f>
        <v>3134.05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3537.03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35370.300000000003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55</v>
      </c>
      <c r="C3" s="68" t="s">
        <v>8</v>
      </c>
      <c r="D3" s="71">
        <v>17</v>
      </c>
      <c r="E3" s="74">
        <f>IF(C20&lt;=25%,D20,MIN(E20:F20))</f>
        <v>1988.19</v>
      </c>
      <c r="F3" s="74">
        <f>MIN(H3:H17)</f>
        <v>1832.55</v>
      </c>
      <c r="G3" s="5" t="s">
        <v>66</v>
      </c>
      <c r="H3" s="14">
        <v>2293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76</v>
      </c>
      <c r="H4" s="14">
        <v>1832.55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78</v>
      </c>
      <c r="H5" s="14">
        <v>1929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88</v>
      </c>
      <c r="H6" s="14">
        <v>1898.19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207.15244121178009</v>
      </c>
      <c r="B20" s="20">
        <f>COUNT(H3:H17)</f>
        <v>4</v>
      </c>
      <c r="C20" s="21">
        <f>IF(B20&lt;2,"N/A",(A20/D20))</f>
        <v>0.1041914712435834</v>
      </c>
      <c r="D20" s="22">
        <f>ROUND(AVERAGE(H3:H17),2)</f>
        <v>1988.19</v>
      </c>
      <c r="E20" s="23" t="str">
        <f>IFERROR(ROUND(IF(B20&lt;2,"N/A",(IF(C20&lt;=25%,"N/A",AVERAGE(I3:I17)))),2),"N/A")</f>
        <v>N/A</v>
      </c>
      <c r="F20" s="23">
        <f>ROUND(MEDIAN(H3:H17),2)</f>
        <v>1913.6</v>
      </c>
      <c r="G20" s="24" t="str">
        <f>INDEX(G3:G17,MATCH(H20,H3:H17,0))</f>
        <v>Central Ar</v>
      </c>
      <c r="H20" s="25">
        <f>MIN(H3:H17)</f>
        <v>1832.55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1988.19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33799.230000000003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56</v>
      </c>
      <c r="C3" s="68" t="s">
        <v>8</v>
      </c>
      <c r="D3" s="71">
        <v>25</v>
      </c>
      <c r="E3" s="74">
        <f>IF(C20&lt;=25%,D20,MIN(E20:F20))</f>
        <v>2775.79</v>
      </c>
      <c r="F3" s="74">
        <f>MIN(H3:H17)</f>
        <v>2526.0500000000002</v>
      </c>
      <c r="G3" s="5" t="s">
        <v>72</v>
      </c>
      <c r="H3" s="14">
        <v>2799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66</v>
      </c>
      <c r="H4" s="14">
        <v>3002.31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71</v>
      </c>
      <c r="H5" s="14">
        <v>2526.0500000000002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/>
      <c r="H6" s="14"/>
      <c r="I6" s="30" t="str">
        <f t="shared" si="0"/>
        <v/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238.97707219173407</v>
      </c>
      <c r="B20" s="20">
        <f>COUNT(H3:H17)</f>
        <v>3</v>
      </c>
      <c r="C20" s="21">
        <f>IF(B20&lt;2,"N/A",(A20/D20))</f>
        <v>8.6093354393428204E-2</v>
      </c>
      <c r="D20" s="22">
        <f>ROUND(AVERAGE(H3:H17),2)</f>
        <v>2775.79</v>
      </c>
      <c r="E20" s="23" t="str">
        <f>IFERROR(ROUND(IF(B20&lt;2,"N/A",(IF(C20&lt;=25%,"N/A",AVERAGE(I3:I17)))),2),"N/A")</f>
        <v>N/A</v>
      </c>
      <c r="F20" s="23">
        <f>ROUND(MEDIAN(H3:H17),2)</f>
        <v>2799</v>
      </c>
      <c r="G20" s="24" t="str">
        <f>INDEX(G3:G17,MATCH(H20,H3:H17,0))</f>
        <v xml:space="preserve">Central Ar </v>
      </c>
      <c r="H20" s="25">
        <f>MIN(H3:H17)</f>
        <v>2526.0500000000002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2775.79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69394.75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57</v>
      </c>
      <c r="C3" s="68" t="s">
        <v>8</v>
      </c>
      <c r="D3" s="71">
        <v>17</v>
      </c>
      <c r="E3" s="74">
        <f>IF(C20&lt;=25%,D20,MIN(E20:F20))</f>
        <v>3798.53</v>
      </c>
      <c r="F3" s="74">
        <f>MIN(H3:H17)</f>
        <v>3342.5</v>
      </c>
      <c r="G3" s="5" t="s">
        <v>73</v>
      </c>
      <c r="H3" s="14">
        <v>3999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91</v>
      </c>
      <c r="H4" s="14">
        <v>3679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65</v>
      </c>
      <c r="H5" s="14">
        <v>3508.11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 t="s">
        <v>89</v>
      </c>
      <c r="H6" s="14">
        <v>3342.5</v>
      </c>
      <c r="I6" s="30" t="str">
        <f t="shared" si="0"/>
        <v>N/A</v>
      </c>
    </row>
    <row r="7" spans="1:9" x14ac:dyDescent="0.2">
      <c r="A7" s="64"/>
      <c r="B7" s="66"/>
      <c r="C7" s="69"/>
      <c r="D7" s="72"/>
      <c r="E7" s="75"/>
      <c r="F7" s="75"/>
      <c r="G7" s="5" t="s">
        <v>92</v>
      </c>
      <c r="H7" s="14">
        <v>4464.05</v>
      </c>
      <c r="I7" s="30" t="str">
        <f t="shared" si="0"/>
        <v>N/A</v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444.32523265059319</v>
      </c>
      <c r="B20" s="20">
        <f>COUNT(H3:H17)</f>
        <v>5</v>
      </c>
      <c r="C20" s="21">
        <f>IF(B20&lt;2,"N/A",(A20/D20))</f>
        <v>0.11697294286226334</v>
      </c>
      <c r="D20" s="22">
        <f>ROUND(AVERAGE(H3:H17),2)</f>
        <v>3798.53</v>
      </c>
      <c r="E20" s="23" t="str">
        <f>IFERROR(ROUND(IF(B20&lt;2,"N/A",(IF(C20&lt;=25%,"N/A",AVERAGE(I3:I17)))),2),"N/A")</f>
        <v>N/A</v>
      </c>
      <c r="F20" s="23">
        <f>ROUND(MEDIAN(H3:H17),2)</f>
        <v>3679</v>
      </c>
      <c r="G20" s="24" t="str">
        <f>INDEX(G3:G17,MATCH(H20,H3:H17,0))</f>
        <v>Strar</v>
      </c>
      <c r="H20" s="25">
        <f>MIN(H3:H17)</f>
        <v>3342.5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3798.53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64575.01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2"/>
  <sheetViews>
    <sheetView view="pageBreakPreview" zoomScaleNormal="100" zoomScaleSheetLayoutView="100" workbookViewId="0">
      <selection activeCell="G3" sqref="G3:H5"/>
    </sheetView>
  </sheetViews>
  <sheetFormatPr defaultRowHeight="12.75" x14ac:dyDescent="0.2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 x14ac:dyDescent="0.25">
      <c r="A1" s="61" t="s">
        <v>12</v>
      </c>
      <c r="B1" s="62"/>
      <c r="C1" s="62"/>
      <c r="D1" s="62"/>
      <c r="E1" s="62"/>
      <c r="F1" s="62"/>
      <c r="G1" s="62"/>
      <c r="H1" s="62"/>
      <c r="I1" s="63"/>
    </row>
    <row r="2" spans="1:9" ht="25.5" x14ac:dyDescent="0.2">
      <c r="A2" s="64" t="s">
        <v>45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 x14ac:dyDescent="0.2">
      <c r="A3" s="64"/>
      <c r="B3" s="65" t="s">
        <v>58</v>
      </c>
      <c r="C3" s="68" t="s">
        <v>8</v>
      </c>
      <c r="D3" s="71">
        <v>11</v>
      </c>
      <c r="E3" s="74">
        <f>IF(C20&lt;=25%,D20,MIN(E20:F20))</f>
        <v>4885.68</v>
      </c>
      <c r="F3" s="74">
        <f>MIN(H3:H17)</f>
        <v>4559.05</v>
      </c>
      <c r="G3" s="5" t="s">
        <v>76</v>
      </c>
      <c r="H3" s="14">
        <v>5099</v>
      </c>
      <c r="I3" s="30" t="str">
        <f>IF(H3="","",(IF($C$20&lt;25%,"N/A",IF(H3&lt;=($D$20+$A$20),H3,"Descartado"))))</f>
        <v>N/A</v>
      </c>
    </row>
    <row r="4" spans="1:9" x14ac:dyDescent="0.2">
      <c r="A4" s="64"/>
      <c r="B4" s="66"/>
      <c r="C4" s="69"/>
      <c r="D4" s="72"/>
      <c r="E4" s="75"/>
      <c r="F4" s="75"/>
      <c r="G4" s="5" t="s">
        <v>67</v>
      </c>
      <c r="H4" s="14">
        <v>4559.05</v>
      </c>
      <c r="I4" s="30" t="str">
        <f t="shared" ref="I4:I17" si="0">IF(H4="","",(IF($C$20&lt;25%,"N/A",IF(H4&lt;=($D$20+$A$20),H4,"Descartado"))))</f>
        <v>N/A</v>
      </c>
    </row>
    <row r="5" spans="1:9" x14ac:dyDescent="0.2">
      <c r="A5" s="64"/>
      <c r="B5" s="66"/>
      <c r="C5" s="69"/>
      <c r="D5" s="72"/>
      <c r="E5" s="75"/>
      <c r="F5" s="75"/>
      <c r="G5" s="5" t="s">
        <v>93</v>
      </c>
      <c r="H5" s="14">
        <v>4999</v>
      </c>
      <c r="I5" s="30" t="str">
        <f t="shared" si="0"/>
        <v>N/A</v>
      </c>
    </row>
    <row r="6" spans="1:9" x14ac:dyDescent="0.2">
      <c r="A6" s="64"/>
      <c r="B6" s="66"/>
      <c r="C6" s="69"/>
      <c r="D6" s="72"/>
      <c r="E6" s="75"/>
      <c r="F6" s="75"/>
      <c r="G6" s="5"/>
      <c r="H6" s="14"/>
      <c r="I6" s="30" t="str">
        <f t="shared" si="0"/>
        <v/>
      </c>
    </row>
    <row r="7" spans="1:9" x14ac:dyDescent="0.2">
      <c r="A7" s="64"/>
      <c r="B7" s="66"/>
      <c r="C7" s="69"/>
      <c r="D7" s="72"/>
      <c r="E7" s="75"/>
      <c r="F7" s="75"/>
      <c r="G7" s="5"/>
      <c r="H7" s="14"/>
      <c r="I7" s="30" t="str">
        <f t="shared" si="0"/>
        <v/>
      </c>
    </row>
    <row r="8" spans="1:9" x14ac:dyDescent="0.2">
      <c r="A8" s="64"/>
      <c r="B8" s="66"/>
      <c r="C8" s="69"/>
      <c r="D8" s="72"/>
      <c r="E8" s="75"/>
      <c r="F8" s="75"/>
      <c r="G8" s="5"/>
      <c r="H8" s="14"/>
      <c r="I8" s="30" t="str">
        <f t="shared" si="0"/>
        <v/>
      </c>
    </row>
    <row r="9" spans="1:9" x14ac:dyDescent="0.2">
      <c r="A9" s="64"/>
      <c r="B9" s="66"/>
      <c r="C9" s="69"/>
      <c r="D9" s="72"/>
      <c r="E9" s="75"/>
      <c r="F9" s="75"/>
      <c r="G9" s="5"/>
      <c r="H9" s="14"/>
      <c r="I9" s="30" t="str">
        <f t="shared" si="0"/>
        <v/>
      </c>
    </row>
    <row r="10" spans="1:9" x14ac:dyDescent="0.2">
      <c r="A10" s="64"/>
      <c r="B10" s="66"/>
      <c r="C10" s="69"/>
      <c r="D10" s="72"/>
      <c r="E10" s="75"/>
      <c r="F10" s="75"/>
      <c r="G10" s="5"/>
      <c r="H10" s="14"/>
      <c r="I10" s="30" t="str">
        <f t="shared" si="0"/>
        <v/>
      </c>
    </row>
    <row r="11" spans="1:9" x14ac:dyDescent="0.2">
      <c r="A11" s="64"/>
      <c r="B11" s="66"/>
      <c r="C11" s="69"/>
      <c r="D11" s="72"/>
      <c r="E11" s="75"/>
      <c r="F11" s="75"/>
      <c r="G11" s="5"/>
      <c r="H11" s="14"/>
      <c r="I11" s="30" t="str">
        <f t="shared" si="0"/>
        <v/>
      </c>
    </row>
    <row r="12" spans="1:9" x14ac:dyDescent="0.2">
      <c r="A12" s="64"/>
      <c r="B12" s="66"/>
      <c r="C12" s="69"/>
      <c r="D12" s="72"/>
      <c r="E12" s="75"/>
      <c r="F12" s="75"/>
      <c r="G12" s="5"/>
      <c r="H12" s="14"/>
      <c r="I12" s="30" t="str">
        <f t="shared" si="0"/>
        <v/>
      </c>
    </row>
    <row r="13" spans="1:9" x14ac:dyDescent="0.2">
      <c r="A13" s="64"/>
      <c r="B13" s="66"/>
      <c r="C13" s="69"/>
      <c r="D13" s="72"/>
      <c r="E13" s="75"/>
      <c r="F13" s="75"/>
      <c r="G13" s="5"/>
      <c r="H13" s="14"/>
      <c r="I13" s="30" t="str">
        <f t="shared" si="0"/>
        <v/>
      </c>
    </row>
    <row r="14" spans="1:9" x14ac:dyDescent="0.2">
      <c r="A14" s="64"/>
      <c r="B14" s="66"/>
      <c r="C14" s="69"/>
      <c r="D14" s="72"/>
      <c r="E14" s="75"/>
      <c r="F14" s="75"/>
      <c r="G14" s="5"/>
      <c r="H14" s="14"/>
      <c r="I14" s="30" t="str">
        <f t="shared" si="0"/>
        <v/>
      </c>
    </row>
    <row r="15" spans="1:9" x14ac:dyDescent="0.2">
      <c r="A15" s="64"/>
      <c r="B15" s="66"/>
      <c r="C15" s="69"/>
      <c r="D15" s="72"/>
      <c r="E15" s="75"/>
      <c r="F15" s="75"/>
      <c r="G15" s="5"/>
      <c r="H15" s="14"/>
      <c r="I15" s="30" t="str">
        <f t="shared" si="0"/>
        <v/>
      </c>
    </row>
    <row r="16" spans="1:9" x14ac:dyDescent="0.2">
      <c r="A16" s="64"/>
      <c r="B16" s="66"/>
      <c r="C16" s="69"/>
      <c r="D16" s="72"/>
      <c r="E16" s="75"/>
      <c r="F16" s="75"/>
      <c r="G16" s="5"/>
      <c r="H16" s="14"/>
      <c r="I16" s="30" t="str">
        <f t="shared" si="0"/>
        <v/>
      </c>
    </row>
    <row r="17" spans="1:11" x14ac:dyDescent="0.2">
      <c r="A17" s="64"/>
      <c r="B17" s="67"/>
      <c r="C17" s="70"/>
      <c r="D17" s="73"/>
      <c r="E17" s="76"/>
      <c r="F17" s="76"/>
      <c r="G17" s="5"/>
      <c r="H17" s="14"/>
      <c r="I17" s="30" t="str">
        <f t="shared" si="0"/>
        <v/>
      </c>
    </row>
    <row r="18" spans="1:11" x14ac:dyDescent="0.2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 x14ac:dyDescent="0.2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8" t="s">
        <v>34</v>
      </c>
      <c r="H19" s="59"/>
      <c r="I19" s="32"/>
    </row>
    <row r="20" spans="1:11" x14ac:dyDescent="0.2">
      <c r="A20" s="20">
        <f>IF(B20&lt;2,"N/A",(STDEV(H3:H17)))</f>
        <v>287.25772545457028</v>
      </c>
      <c r="B20" s="20">
        <f>COUNT(H3:H17)</f>
        <v>3</v>
      </c>
      <c r="C20" s="21">
        <f>IF(B20&lt;2,"N/A",(A20/D20))</f>
        <v>5.8795853484994977E-2</v>
      </c>
      <c r="D20" s="22">
        <f>ROUND(AVERAGE(H3:H17),2)</f>
        <v>4885.68</v>
      </c>
      <c r="E20" s="23" t="str">
        <f>IFERROR(ROUND(IF(B20&lt;2,"N/A",(IF(C20&lt;=25%,"N/A",AVERAGE(I3:I17)))),2),"N/A")</f>
        <v>N/A</v>
      </c>
      <c r="F20" s="23">
        <f>ROUND(MEDIAN(H3:H17),2)</f>
        <v>4999</v>
      </c>
      <c r="G20" s="24" t="str">
        <f>INDEX(G3:G17,MATCH(H20,H3:H17,0))</f>
        <v>Leveros</v>
      </c>
      <c r="H20" s="25">
        <f>MIN(H3:H17)</f>
        <v>4559.05</v>
      </c>
      <c r="I20" s="32"/>
    </row>
    <row r="21" spans="1:11" x14ac:dyDescent="0.2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 x14ac:dyDescent="0.2">
      <c r="B22" s="33"/>
      <c r="C22" s="33"/>
      <c r="D22" s="60"/>
      <c r="E22" s="60"/>
      <c r="F22" s="36"/>
      <c r="G22" s="26" t="s">
        <v>37</v>
      </c>
      <c r="H22" s="27">
        <f>IF(C20&lt;=25%,D20,MIN(E20:F20))</f>
        <v>4885.68</v>
      </c>
    </row>
    <row r="23" spans="1:11" x14ac:dyDescent="0.2">
      <c r="B23" s="33"/>
      <c r="C23" s="33"/>
      <c r="D23" s="60"/>
      <c r="E23" s="60"/>
      <c r="F23" s="37"/>
      <c r="G23" s="28" t="s">
        <v>9</v>
      </c>
      <c r="H23" s="29">
        <f>ROUND(H22,2)*D3</f>
        <v>53742.48</v>
      </c>
    </row>
    <row r="24" spans="1:11" x14ac:dyDescent="0.2">
      <c r="B24" s="38"/>
      <c r="C24" s="38"/>
      <c r="D24" s="32"/>
      <c r="E24" s="32"/>
    </row>
    <row r="26" spans="1:11" x14ac:dyDescent="0.2">
      <c r="A26" s="52" t="s">
        <v>25</v>
      </c>
      <c r="B26" s="53"/>
      <c r="C26" s="53"/>
      <c r="D26" s="53"/>
      <c r="E26" s="53"/>
      <c r="F26" s="53"/>
      <c r="G26" s="53"/>
      <c r="H26" s="53"/>
      <c r="I26" s="54"/>
    </row>
    <row r="27" spans="1:11" ht="12.75" customHeight="1" x14ac:dyDescent="0.2">
      <c r="A27" s="52" t="s">
        <v>26</v>
      </c>
      <c r="B27" s="53"/>
      <c r="C27" s="53"/>
      <c r="D27" s="53"/>
      <c r="E27" s="53"/>
      <c r="F27" s="53"/>
      <c r="G27" s="53"/>
      <c r="H27" s="53"/>
      <c r="I27" s="54"/>
    </row>
    <row r="28" spans="1:11" ht="12.75" customHeight="1" x14ac:dyDescent="0.2">
      <c r="A28" s="52" t="s">
        <v>27</v>
      </c>
      <c r="B28" s="53"/>
      <c r="C28" s="53"/>
      <c r="D28" s="53"/>
      <c r="E28" s="53"/>
      <c r="F28" s="53"/>
      <c r="G28" s="53"/>
      <c r="H28" s="53"/>
      <c r="I28" s="54"/>
    </row>
    <row r="29" spans="1:11" x14ac:dyDescent="0.2">
      <c r="A29" s="52" t="s">
        <v>28</v>
      </c>
      <c r="B29" s="53"/>
      <c r="C29" s="53"/>
      <c r="D29" s="53"/>
      <c r="E29" s="53"/>
      <c r="F29" s="53"/>
      <c r="G29" s="53"/>
      <c r="H29" s="53"/>
      <c r="I29" s="54"/>
    </row>
    <row r="30" spans="1:11" ht="12.75" customHeight="1" x14ac:dyDescent="0.2">
      <c r="A30" s="52" t="s">
        <v>29</v>
      </c>
      <c r="B30" s="53"/>
      <c r="C30" s="53"/>
      <c r="D30" s="53"/>
      <c r="E30" s="53"/>
      <c r="F30" s="53"/>
      <c r="G30" s="53"/>
      <c r="H30" s="53"/>
      <c r="I30" s="54"/>
    </row>
    <row r="31" spans="1:11" ht="12.75" customHeight="1" x14ac:dyDescent="0.2">
      <c r="A31" s="52" t="s">
        <v>30</v>
      </c>
      <c r="B31" s="53"/>
      <c r="C31" s="53"/>
      <c r="D31" s="53"/>
      <c r="E31" s="53"/>
      <c r="F31" s="53"/>
      <c r="G31" s="53"/>
      <c r="H31" s="53"/>
      <c r="I31" s="54"/>
    </row>
    <row r="32" spans="1:11" ht="24.75" customHeight="1" x14ac:dyDescent="0.2">
      <c r="A32" s="55" t="s">
        <v>31</v>
      </c>
      <c r="B32" s="56"/>
      <c r="C32" s="56"/>
      <c r="D32" s="56"/>
      <c r="E32" s="56"/>
      <c r="F32" s="56"/>
      <c r="G32" s="56"/>
      <c r="H32" s="56"/>
      <c r="I32" s="5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2</vt:i4>
      </vt:variant>
    </vt:vector>
  </HeadingPairs>
  <TitlesOfParts>
    <vt:vector size="2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Hereda</cp:lastModifiedBy>
  <cp:lastPrinted>2020-08-19T20:34:49Z</cp:lastPrinted>
  <dcterms:created xsi:type="dcterms:W3CDTF">2019-01-16T20:04:04Z</dcterms:created>
  <dcterms:modified xsi:type="dcterms:W3CDTF">2020-08-27T12:38:45Z</dcterms:modified>
</cp:coreProperties>
</file>