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1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visible" r:id="rId42"/>
    <sheet name="Total" sheetId="42" state="visible" r:id="rId4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<sst xmlns="http://schemas.openxmlformats.org/spreadsheetml/2006/main" count="1181" uniqueCount="193">
  <si>
    <t xml:space="preserve">ESTIMATIVA DO ITEM</t>
  </si>
  <si>
    <t xml:space="preserve">ITEM 1</t>
  </si>
  <si>
    <t xml:space="preserve">MATERIAL</t>
  </si>
  <si>
    <t xml:space="preserve">UNIDADE</t>
  </si>
  <si>
    <t xml:space="preserve">QUANT.</t>
  </si>
  <si>
    <t xml:space="preserve">FONTE DE PESQUISA</t>
  </si>
  <si>
    <t xml:space="preserve">PREÇOS</t>
  </si>
  <si>
    <t xml:space="preserve">DESCARTE</t>
  </si>
  <si>
    <t xml:space="preserve">Alicate Crimpador para cabo coaxial
 Alicate para crimpar conectores de compressão RG-59 e RG-6 em cabos coaxiais.
 Construído com material resistente (preferencialmente aço carbono)
 Cabo emborrachado
 Garantia legal de 90 dias</t>
  </si>
  <si>
    <t xml:space="preserve">AMERICANAS</t>
  </si>
  <si>
    <t xml:space="preserve">EXTRA</t>
  </si>
  <si>
    <t xml:space="preserve">MAGAZINE LUIZA</t>
  </si>
  <si>
    <t xml:space="preserve">DESVIO</t>
  </si>
  <si>
    <t xml:space="preserve">COEF.</t>
  </si>
  <si>
    <t xml:space="preserve">MÉDIA</t>
  </si>
  <si>
    <t xml:space="preserve">MÉDIA APÓS DESCARTE</t>
  </si>
  <si>
    <t xml:space="preserve">MEDIANA</t>
  </si>
  <si>
    <t xml:space="preserve">VALOR UNITÁRIO</t>
  </si>
  <si>
    <t xml:space="preserve">VALOR TOTAL</t>
  </si>
  <si>
    <t xml:space="preserve">Quantidade de preços coletados =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</si>
  <si>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</si>
  <si>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</si>
  <si>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</si>
  <si>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</si>
  <si>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</si>
  <si>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</si>
  <si>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</si>
  <si>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</si>
  <si>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Alicate Crimpador para Cabo RJ11,RJ12 e RJ45
Alicate modular para cortar, decapar e crimpar cabos tipo RJ 11/12/45
Cabo emborrachado
Cabeça Matriz de alta precisão
Catraca para melhor pressão ajuste do conector
Lâmina removível
Haste em ferro fundido e corpo anatômico
Garantia legal de 90 dias</t>
  </si>
  <si>
    <t xml:space="preserve">AMAZON</t>
  </si>
  <si>
    <t xml:space="preserve">ANTFERRAMENTAS</t>
  </si>
  <si>
    <t xml:space="preserve">KABUM</t>
  </si>
  <si>
    <t xml:space="preserve">KALUNGA</t>
  </si>
  <si>
    <t xml:space="preserve">ITEM 3</t>
  </si>
  <si>
    <t xml:space="preserve">Kit Completo de Ferramentas
1 Alicate de corte diagonal 6"
1 Alicate de bico meia-cana 8"
 1 Alicate bomba d´água 10"
 1 Adaptador para bits com cabo e catraca encaixe de 1/4"
 40 Bits com encaixe de 1/4" sendo: 7 Bits fenda de 3.5 mm (02 peças), 4 mm (02 peças), 5.5 mm, 6.5 mm e 8 mm; 3 Bits quadradas: S1, S2 e S3; 8 Bits phillips: #0 (02 peças), #1 (02 peças), #2 (02 peças) e #3 (02 peças); 2 adaptadores para os bits; 7 Bits torx tipos T10, T15, T20, T25, T27, T30 e T40; 3 Bits pozidriv tipos PZ1, PZ2 e PZ3; 4 Bits tri-wing tipos 1, 2, 3 e 4; 6 Bits hexagonais de 2 mm, 3 mm, 4 mm, 5 mm, 6 mm e 7 mm
 1 Cabo T de 10" com extensão encaixe de 1/2"
 1 Catraca reversível de 10” com encaixe de 1/2"
 1 Catraca reversível de 6” com encaixe de 1/4"
 2 Chaves de fenda: 5,5 x 75 mm e 6,5 x 100mm
 2 Chaves phillips: #1 x 75 mm - #2 x 100 mm
 11 Chaves combinadas espelhadas: 8mm, 9mm, 10mm, 11mm, 12mm, 13mm, 14mm, 15mm, 17mm,18mm e 19 mm
 8 Chaves hexagonais: 1mm,5mm, 2mm, 2.5mm, 3mm, 4mm, 5mm, 5.5mm e 6 mm
 1 Extensão de 5" com encaixe de 1/2"
 1 Extensão de 2" com encaixe de 1/4"
 1 Extensão de 4" com encaixe de 1/4"
 1 Extensão flexível 6" 1/4"(M) x 1/4"(F)
 1 Junta universal com encaixe de 1/2"
 1 Junta universal com encaixe de 1/4"
 2</t>
  </si>
  <si>
    <t xml:space="preserve">LOJA DO MECÂNICO</t>
  </si>
  <si>
    <t xml:space="preserve">ITEM 4</t>
  </si>
  <si>
    <t xml:space="preserve">Ferro de Solda 30W ou 34W / 127V
Ferro de Solda com potência de 30W ou 34W
Tensão: 127V
Conjunto de resistência e tubo metálico substituível
Corpo em material PBT Antichama (Politereftalato de butileno) mesmo material utilizado em: tomadas, disjuntores e conectores elétricos
Resistência com maior durabilidade
Garantia legal de 90 dias</t>
  </si>
  <si>
    <t xml:space="preserve">ITEM 5</t>
  </si>
  <si>
    <t xml:space="preserve">Ferro de Solda 30W ou 34W / 220V
Ferro de Solda com potência de 30W ou 34W
Tensão: 127V
Conjunto de resistência e tubo metálico substituível
Corpo em material PBT Antichama (Politereftalato de butileno) mesmo material utilizado em: tomadas, disjuntores e conectores elétricos
Resistência com maior durabilidade
Garantia legal de 90 dias</t>
  </si>
  <si>
    <t xml:space="preserve">LIONS</t>
  </si>
  <si>
    <t xml:space="preserve">ITEM 6</t>
  </si>
  <si>
    <t xml:space="preserve">Ferro de Solda 40W /127V
· Ferro de Solda com potência de 40W
· Tensão: 127V
· Conjunto de resistência e tubo metálico substituível
· Corpo em material PBT Antichama (Politereftalato
de butileno) mesmo material utilizado em: tomadas,
disjuntores e conectores elétricos
· Resistência com maior durabilidade
· Garantia legal de 90 dias</t>
  </si>
  <si>
    <t xml:space="preserve">ITEM 7</t>
  </si>
  <si>
    <t xml:space="preserve">Ferro de Solda 40W /220V
· Ferro de Solda com potência de 40W
· Tensão: 127V
· Conjunto de resistência e tubo metálico substituível
· Corpo em material PBT Antichama (Politereftalato
de butileno) mesmo material utilizado em: tomadas,
disjuntores e conectores elétricos
· Resistência com maior durabilidade
· Garantia legal de 90 dias</t>
  </si>
  <si>
    <t xml:space="preserve">FERREIRA COSTA</t>
  </si>
  <si>
    <t xml:space="preserve">ITEM 8</t>
  </si>
  <si>
    <t xml:space="preserve">Ferro de Solda 60W /127V
· Ferro de Solda com potência de 60W
· Tensão: 127V
· Conjunto de resistência e tubo metálico substituível
· Corpo em material PBT Antichama (Politereftalato
de butileno) mesmo material utilizado em: tomadas,
disjuntores e conectores elétricos
· Resistência com maior durabilidade
· Garantia legal de 90 dias</t>
  </si>
  <si>
    <t xml:space="preserve">RR MÁQUINAS</t>
  </si>
  <si>
    <t xml:space="preserve">ITEM 9</t>
  </si>
  <si>
    <t xml:space="preserve">Ferro de Solda 60W /220V
· Ferro de Solda com potência de 60W
· Tensão: 220V
· Conjunto de resistência e tubo metálico substituível
· Corpo em material PBT Antichama (Politereftalato
de butileno) mesmo material utilizado em: tomadas,
disjuntores e conectores elétricos
· Resistência com maior durabilidade
· Garantia legal de 90 dias</t>
  </si>
  <si>
    <t xml:space="preserve">ITEM 10</t>
  </si>
  <si>
    <t xml:space="preserve">Sugador de solda
· Sugador de solda
· Corpo em alumínio
· Indicado para retirar pontos de solda (estanho
derretido)</t>
  </si>
  <si>
    <t xml:space="preserve">BAÚ DA ELETRÔNICA</t>
  </si>
  <si>
    <t xml:space="preserve">ITEM 11</t>
  </si>
  <si>
    <t xml:space="preserve">Carretel de Solda Estanho Chumbo 60/40 Rolo de solda em carretel 400g/500g
· 0.5 a 1 mm de diâmetro
· Composição 60% estanho e 40% chumbo
· 2% de fluxo
· Garantia legal de 90 dias</t>
  </si>
  <si>
    <t xml:space="preserve">CASA DO SOLDADOR</t>
  </si>
  <si>
    <t xml:space="preserve">COFERMETA</t>
  </si>
  <si>
    <t xml:space="preserve">ITEM 12</t>
  </si>
  <si>
    <t xml:space="preserve">Sonda Passa fio de nylon
· Passa fios com mola guia e ponta metálica para
passagem de fios por eletroduto
· Cabo de aço revestido de polipropileno (altamente
resistente)
· Mínimo de 15m de comprimento
· Garantia legal de 90 dias</t>
  </si>
  <si>
    <t xml:space="preserve">CASA DO ELETRICISTA</t>
  </si>
  <si>
    <t xml:space="preserve">NET ELÉTRICA</t>
  </si>
  <si>
    <t xml:space="preserve">SAMPA FERRAMENTAS</t>
  </si>
  <si>
    <t xml:space="preserve">ITEM 13</t>
  </si>
  <si>
    <t xml:space="preserve">Parafusadeira/furadeira a bateria
· No mínimo duas velocidades de rotação (alta e
baixa)
· Rotações por minuto na velocidade baixa: mínimo
de 0-380 RPM
· Rotações por minuto na velocidade alta: mínimo de
0-1500RPM
· Capacidade de perfuração de metais, madeira e
alvenaria
· Capacidade de perfuração de aço/metais: mínimo de
8mm
· Capacidade de perfuração de madeira: mínimo de
20mm
· Capacidade de perfuração de alvenaria/concreto:
mínimo de 8mm
· Torque máximo para materiais rígidos/duros:
30N.m (ou superior)
· Torque máximo para materiais flexíveis/macios:
13N.m (ou superior)
· Acompanha baterias recarregáveis de Lítio</t>
  </si>
  <si>
    <t xml:space="preserve">DEPOSITO LUZITANO</t>
  </si>
  <si>
    <t xml:space="preserve">ITEM 14</t>
  </si>
  <si>
    <t xml:space="preserve">Trena emborrachada com fita de aço de 5 metros com
auto-trava
· Material aço
· Largura lâmina 19 mm
· Comprimento 5m
· Enrolamento automático com trava
· Garantia legal de 90 dias</t>
  </si>
  <si>
    <t xml:space="preserve">DUTRA MÁQUINAS</t>
  </si>
  <si>
    <t xml:space="preserve">LF MÁQUINAS E FERRAMENTAS</t>
  </si>
  <si>
    <t xml:space="preserve">ITEM 15</t>
  </si>
  <si>
    <t xml:space="preserve">Trena Longa Fita de Fibra de Vidro Arco Aberto
Comprimento 30 Metros Largura da fita 13mm
Graduação 1 mm
· Material fibra vidro
· Largura lâmina: 13 mm
· Comprimento 30 m
· Com manivela
· Garantia legal de 90 dias</t>
  </si>
  <si>
    <t xml:space="preserve">A CASA DOS MACACOS</t>
  </si>
  <si>
    <t xml:space="preserve">TECNO FERRAMENTAS</t>
  </si>
  <si>
    <t xml:space="preserve">ITEM 16</t>
  </si>
  <si>
    <t xml:space="preserve">Trena a laser
· Medidor laser de distâncias faixa de medição
mínima 0,15-40 metros
· Medição contínua, cálculo de área e cálculo de
volume
· Possui ajuste da unidade de medida em metros, pés
e polegadas
· Classe de laser: 2
· Precisão de medição, normal: mais ou menos: 1,5
mm
· Tempo de medição, normal: menor que 0,5 seg.
· Tempo de medição máx.: 4s</t>
  </si>
  <si>
    <t xml:space="preserve">CARREFOUR</t>
  </si>
  <si>
    <t xml:space="preserve">ITEM 17</t>
  </si>
  <si>
    <t xml:space="preserve">Nível bolha em alumínio
· Estrutura em alumínio
· Comprimento: 450 mm (16”)
· Possui 3 bolhas de leitura: vertical, horizontal e 45°
· Sistema de amortecimento para pequenos impactos
· Garantia legal de 90 dias</t>
  </si>
  <si>
    <t xml:space="preserve">ANHGUERA FERRAMENTAS</t>
  </si>
  <si>
    <t xml:space="preserve">ANT FERRAMENTAS</t>
  </si>
  <si>
    <t xml:space="preserve">ITEM 18</t>
  </si>
  <si>
    <t xml:space="preserve">Escada Telescópica Multifuncional em Alumínio 13
Degraus, 3.8m
· Material: Alumínio
· Comprimento aproximado da extensão: 3,8m
· Total de etapas: 13 passos
· Altura aproximada do degrau: 28cm
· Largura aproximada do degrau: 30cm
· Comprimento fechado aproximado: 86,5cm
· Dimensões aproximadas (LxAxP): 48x86x9cm
· Peso médio aproximado: 10 kg</t>
  </si>
  <si>
    <t xml:space="preserve">AGROTAMA</t>
  </si>
  <si>
    <t xml:space="preserve">FERRAMENTAS KENNEDY</t>
  </si>
  <si>
    <t xml:space="preserve">ITEM 19</t>
  </si>
  <si>
    <t xml:space="preserve">Capacete de Segurança Aba Frontal - Branco -
Suspensão – Jugular, referência MAS ou equivalente
técnico
· Material plástico, tipo aba frontal, tipo copa com
estrias, cor branca, aplicação construção civil e
petroquímica eletricidade, características adicionais dupla
suspensão e jugular
· Garantia de no mínimo 12 meses</t>
  </si>
  <si>
    <t xml:space="preserve">DIMENSIONAL</t>
  </si>
  <si>
    <t xml:space="preserve">MUNDO LINHA VIVA</t>
  </si>
  <si>
    <t xml:space="preserve">SUPER EPI</t>
  </si>
  <si>
    <t xml:space="preserve">ITEM 20</t>
  </si>
  <si>
    <t xml:space="preserve">Cinto de Segurança Tipo Paraquedista completo com
talabarte em “Y”, conectores e absorvedor de energia
necessários para uso, referência Honeywell ou
equivalente técnico
· Material poliéster, uso paraquedista</t>
  </si>
  <si>
    <t xml:space="preserve">NET SUPRIMENTOS</t>
  </si>
  <si>
    <t xml:space="preserve">ITEM 21</t>
  </si>
  <si>
    <t xml:space="preserve">Paquímetro digital
· Possibilidade de medição externa, interna,
profundidade e ressalto
· Fabricado em aço inoxidável temperado
· Indicador de cristal líquido com 5 dígitos ou mais
· Indicação milímetro/polegada ou conversor
mm/polegada
· Leitura mínima 0,01mm/.0005"
· Tecla de Liga/Desliga
· Com roldana para ajuste rápido e parafuso de
fixação
· Indicação de bateria com carga e alimentação por
bateria modelo comercial
· Acompanha estojo</t>
  </si>
  <si>
    <t xml:space="preserve">FORTSMAQ</t>
  </si>
  <si>
    <t xml:space="preserve">ITEM 22</t>
  </si>
  <si>
    <t xml:space="preserve">Bota Botina Eletricista, couro, referência Bracol,
· 05 pares, sendo:
· Feminino: tamanhos 35, 37 e dois pares tamanho
39;
· Masculino: tamanho 40 e dois pares tamanho 43.</t>
  </si>
  <si>
    <t xml:space="preserve">ARICAN</t>
  </si>
  <si>
    <t xml:space="preserve">ZEUS DO BRASIL</t>
  </si>
  <si>
    <t xml:space="preserve">MARCIANO</t>
  </si>
  <si>
    <t xml:space="preserve">ITEM 23</t>
  </si>
  <si>
    <t xml:space="preserve">Furadeira de impacto
· Potência mínima de 550 watts.
· Empunhadeira emborrachada ou equivalente
técnico, possibilitando menor fadiga ao usuário.
· Acompanhar limitador de profundidade, chave de
mandril (diâmetro do mandril 13mm ou ½”) e empunhadeira
auxiliar.
· Acompanhar estojo ou maleta para transporte.
Capacidade de perfuração de concreto, madeira e aço.
· Acompanhar pelo menos 5 brocas.
· Velocidade variável.
· Velocidade de rotação máxima maior que
2600RPM.
· Impactos por minuto maior que 44000 IPM</t>
  </si>
  <si>
    <t xml:space="preserve">CASAS BAHIA</t>
  </si>
  <si>
    <t xml:space="preserve">ITEM 24</t>
  </si>
  <si>
    <t xml:space="preserve">Multímetro Digital
· Faixa de medição de corrente CA e CC de 1 mA a
10 A true RMS (para medir as harmônicas que compõem o
sinal)
· Faixa de medição de tensão CA e CC de 100 mV a
1000V true RMS (para medir as harmônicas que compõem o sinal)
· Medição de resistência de 1.000 ohms a 20
megaohms, indutância de 10nH a 100H capacitância de
1000 nanoFaraday a 1.000 microFaraday, frequência até
100kHz e temperatura de -30 a 300°C
· Realizar teste de continuidade e teste de diodo,
medir hFE de transistores PNP e NPN
· Fusíveis de proteção de sobrecarga, dupla isolação
· Impedância de entrada de 10 megaohms
· Precisão mínima de 1,5%</t>
  </si>
  <si>
    <t xml:space="preserve">ANHANGUERA FERRAMENTAS</t>
  </si>
  <si>
    <t xml:space="preserve">DUTRA FERRAMENTAS</t>
  </si>
  <si>
    <t xml:space="preserve">MG FERRAMENTAS</t>
  </si>
  <si>
    <t xml:space="preserve">ITEM 25</t>
  </si>
  <si>
    <t xml:space="preserve">Maleta de alumínio para ferramentas
· Estrutura fabricada em Alumínio com revestimento
interno em espuma rígida ou material sintético
· Possuir fechadura, travas e dobradiças metálicas
com acabamento cromado
· Possuir compartimento interno modulável
· Dimensões aproximadas externas (CxPxA): 450x
150 mm
emborrachado
· Possuir alça auxiliar
330 x · Garantia legal de 90 dias</t>
  </si>
  <si>
    <t xml:space="preserve">ITEM 26</t>
  </si>
  <si>
    <t xml:space="preserve">Alicate Amperímetro
· Faixa de medição de corrente CA e CC de 400 A
true RMS (para medir as harmônicas que compõem o sinal)
· Faixa de medição de tensão CA e CC de 600V true
RMS (para medir as harmônicas que compõem o sinal)
· Precisão mínima de 2,5%
· Com filtro passa-baixa para ruído nas leituras
· Classificação de segurança mínima CAT IV 300V e
CAT III 600V
· Medição de frequência (faixa mínima de 15 até
400Hz), capacitância (faixa mínima de 0 a 1000 micro
Faraday), temperatura (faixa mínima de 0 a 300 °C),
resistência (faixa mínima de 500 a 3000 ohms) e detecção
de continuidade (mínima menor ou igual a 70 ohms)
· Pode</t>
  </si>
  <si>
    <t xml:space="preserve">ANHANGUERA</t>
  </si>
  <si>
    <t xml:space="preserve">PALÁCIO DAS FERRAMENTAS</t>
  </si>
  <si>
    <t xml:space="preserve">ITEM 27</t>
  </si>
  <si>
    <t xml:space="preserve">Detector de Tensão 90V a 1000VAC
· Indicação de tensão luminosa e sonora
· Detecta tensões AC de 90 a 1000V AC
· Categoria de Segurança CAT IV 1000V
· Alimentação: a pilhas tipo AAA o AA
· Frequência de Operação: 48Hz a 62Hz
· Indicador de tensão: LED e Buzina
· Garantia legal de 90 dias</t>
  </si>
  <si>
    <t xml:space="preserve">unidade</t>
  </si>
  <si>
    <t xml:space="preserve">FERREICA COSTA</t>
  </si>
  <si>
    <t xml:space="preserve">LF FERRAMENTAS</t>
  </si>
  <si>
    <t xml:space="preserve">ITEM 28</t>
  </si>
  <si>
    <t xml:space="preserve">Alicate Terrômetro Digital
· Resistência do laço de terra: (são aceitáveis
equipamentos que apresentem pequenas variações nas faixas
listadas abaixo ou que apresentem mais faixas do que as
listadas) Faixa de 0,01 a 0,099 Ω (Precisão de 1,5% ou 2%)
· Faixa de 0,1 a 0,99 Ω (Precisão de 1,5% ou 2%)
· Faixa de 1,0 a 49,9 Ω (Precisão de 1,5%)
· Faixa de 50 a 99,50 Ω (Precisão de 1,5% ou 2%)
· Faixa de 100 a 199 Ω (Precisão de 3%)
· Faixa de 200 a 395 Ω (Precisão de 5% ou 6%)
· Faixa de 400 a 590 Ω (Precisão de 10%)
· Faixa de 600 a 1000 Ω (Precisão de 20%)</t>
  </si>
  <si>
    <t xml:space="preserve">INSTRUM</t>
  </si>
  <si>
    <t xml:space="preserve">INSTRUTERM</t>
  </si>
  <si>
    <t xml:space="preserve">MRE FERRAMENTAS</t>
  </si>
  <si>
    <t xml:space="preserve">ITEM 29</t>
  </si>
  <si>
    <t xml:space="preserve">Testador de Cabos Elétricos de Rede e Coaxial
· Modelo de cabos: RJ11, RJ45, BNC e USB.
· Soquete RJ11 / RJ45 com camada de Ouro “U”
· Display de LED indicador de resultados.
· Indicadores visual e sonoro.
· Teste automático.
· Indicação de Bateria Fraca.
· Auto Power Off
· Alimentação a bateria de 9V
· Garantia legal de 90 dias</t>
  </si>
  <si>
    <t xml:space="preserve">ELETRODEX</t>
  </si>
  <si>
    <t xml:space="preserve">LOJA DO MECÂNICO </t>
  </si>
  <si>
    <t xml:space="preserve">MADEIRA MADEIRA</t>
  </si>
  <si>
    <t xml:space="preserve">ITEM 30</t>
  </si>
  <si>
    <t xml:space="preserve">Estilete profissional
· Comprimento: 165 mm
· Lâmina de 18 mm   Empunhadura emborrachada
· Corpo anatômico
· Garantia legal de 90 dias</t>
  </si>
  <si>
    <t xml:space="preserve">AMAZON </t>
  </si>
  <si>
    <t xml:space="preserve">ITEM 31</t>
  </si>
  <si>
    <t xml:space="preserve">Kit de Bits e Brocas
· 2 bits fenda 50 mm (5 mm e 6 mm),
· 3 bits phillips 50 mm (PH1, PH2, PH3)
· 3 bits pozidrive 50 mm (PZ1, PZ2, PZ3)
· 8 bits phillips 25 mm (2 - PH0, 2 - PH1, 2 - PH2 e 2
- PH3)
· 8 bits fenda 25 mm (2 de 3 mm, 2 de 4 mm, 2 de 5
· 8 bits pozidrive 25 mm (2 - PZ0, 2 - PZ1, 2 - PZ2 e
2 - PZ3)
T10, T15, T20, T25, T27
e T30)
· 6 bits allen 25 mm (2 de 2,5 mm, 1 de 3 mm, 1 de 4
· 5 soquetes sextavados (6 mm, 7 mm, 8 mm, 9 mm e
10 mm)
· 1 chave allen 2,5 mm
· 3 limitadores de profundidade para broca de 5 mm,
6 mm e 8 mm
· 1 escariador com 10 mm de diâmetro por 30 mm de
comprimento
medida da broca de
1,5 mm a 6,5 mm
(13 mm, 16 mm, 19
mm e 22 mm)
mm, 5 mm,
6 mm, 8 mm e 10 mm)
· 11 brocas de aço rápido (1.5 mm, 2 mm, 2.5 mm, 3
mm, 3.5 mm, 4 mm, 4.5 mm, 5 mm, 5.5 mm, 6 mm e 6.5
mm)
6 brocas de videa para concreto (4 mm, 5 mm, 6
UN 2
Assinado eletronicamente conforme Lei 11.419/2006
Em: 06/09/2019 13:46:49
Por: RODRIGO ROSARIO DOS SANTOS
TRE
mm e 2 de 6 mm)
· 6 bits hexalobular 25 mm (mm, 1 de 5 mm e 1 de 6 mm)</t>
  </si>
  <si>
    <t xml:space="preserve">CONFERMETA</t>
  </si>
  <si>
    <t xml:space="preserve">AHL FERRAMENTAS</t>
  </si>
  <si>
    <t xml:space="preserve">OUROSOFT</t>
  </si>
  <si>
    <t xml:space="preserve">ITEM 32</t>
  </si>
  <si>
    <t xml:space="preserve">Alicate de inserção punch down
· Alicate de inserção punch down para conectar e
cortar fios nos módulos RJ11 e RJ45
· Com espátula e gancho como acessórios
· Uso nos blocos Krome e Bargoa
· Garantia legal de 90 dias</t>
  </si>
  <si>
    <t xml:space="preserve">ELETROGATE</t>
  </si>
  <si>
    <t xml:space="preserve">ITEM 33</t>
  </si>
  <si>
    <t xml:space="preserve">Badisco
· Badisco
· Tipo tecla com headphone
· Tipo de alimentação: bateria
· Sinalização: leds sinalização intercom ou fonte
phanton
· Acompanha manual de operação
· Garantia legal de 90 dias</t>
  </si>
  <si>
    <t xml:space="preserve">CFTV</t>
  </si>
  <si>
    <t xml:space="preserve">LOJA MATEL</t>
  </si>
  <si>
    <t xml:space="preserve">SUBMARINO</t>
  </si>
  <si>
    <t xml:space="preserve">ITEM 34</t>
  </si>
  <si>
    <t xml:space="preserve">Localizador de Cabos Zumbidor
· Localizador de cabos composto por um gerador de
tom e um receptor com ponteira indutiva, tensão da bateria
9v, duração da bateria 80min, aplicação cabo UTP 4 pares e
de telefonia
· O gerador deve ser acompanhado por garras jacaré e
conector RJ11
· Análise de continuidade de fios e cabos
· Rastreamento de fios e cabos
· Identificação do estado da linha (online/off-line)
· Garantia legal de 90 dias</t>
  </si>
  <si>
    <t xml:space="preserve">OCEANO MIX</t>
  </si>
  <si>
    <t xml:space="preserve">NET COMPUTADORES</t>
  </si>
  <si>
    <t xml:space="preserve">USINAINFO</t>
  </si>
  <si>
    <t xml:space="preserve">ITEM 35</t>
  </si>
  <si>
    <t xml:space="preserve">Chave enroladeira e desenroladeira para blocos BLI
· Chave enroladeira e desenroladeira para blocos BLI</t>
  </si>
  <si>
    <t xml:space="preserve">LISKO INDUSTRIA E COMERCIO</t>
  </si>
  <si>
    <t xml:space="preserve">COFERMATA</t>
  </si>
  <si>
    <t xml:space="preserve">TELECOMSECURITY</t>
  </si>
  <si>
    <t xml:space="preserve">UNICASERVE</t>
  </si>
  <si>
    <t xml:space="preserve">ITEM 36</t>
  </si>
  <si>
    <t xml:space="preserve">Suporte para ferro de solda
· Suporte para ferro de solda
· Base metálica
· Tubos para encaixe de até 100mm de comprimento
e 21mm de espessura
· Acompanha esponja vegetal para limpeza
· Tubo isolador de temperatura em latão galvanizado
· Mola em aço inox galvanizado
· Garantia legal de 90 dias</t>
  </si>
  <si>
    <t xml:space="preserve">ARDVINOMEGA</t>
  </si>
  <si>
    <t xml:space="preserve">TAMOYO</t>
  </si>
  <si>
    <t xml:space="preserve">ITEM 37</t>
  </si>
  <si>
    <t xml:space="preserve">Escalímetro triangular 30cm, número 1 (Escalas
1:20/ 1:25/ 1:50/ 1:75/ 1:100/ 1:125)
 Material plástico, tipo escala triplo decímetro,
tamanho 30, escala graduação 1:20, 1:25, 1:50, 1:75,
1:100 e 1:125
 Garantia legal de 90 dias</t>
  </si>
  <si>
    <t xml:space="preserve">ITEM 38</t>
  </si>
  <si>
    <t xml:space="preserve">Termômetro Digital Infravermelho
· Sistema de medição por infravermelho
· Display de LCD de no mínimo 3 dígitos
· Faixa de medição de temperatura: -30°C a 350 °C (-
22 °F a 662 °F)
· Tempo de resposta: &lt; 500 ms
· Alimentação a pilhas AA, AAA ou 9V
· Segurança de laser: FDA e EN 60825-1 Classe II
· Relação distância-ponto: 8 : 1 (calculado a 90 % de
energia)
· Conformidade: EN/IEC 61010-1
· Classificação Ingress Protection: IP40 conforme
IEC 60529</t>
  </si>
  <si>
    <t xml:space="preserve">CASA FERREIRA</t>
  </si>
  <si>
    <t xml:space="preserve">COIMBRA VIRTUAL</t>
  </si>
  <si>
    <t xml:space="preserve">LUITEX</t>
  </si>
  <si>
    <t xml:space="preserve">ITEM 39</t>
  </si>
  <si>
    <t xml:space="preserve">Medidor de espessura de camada sobre base ferrosa e
base metálica não ferrosa
· Display: LCD de 3-1/2 dígitos e 2000 contagens.
· Indicação de Bateria Fraca
· Taxa de Amostragem: 1s, nominal.
· Materiais de Base Detectáveis:
Ferroso: Ferro e Aço.
Não Ferroso: Cobre, Cromo, Estanho, Alumínio, Bronze,
Zinco, Latão, Prata, etc.
· Desligamento Automático.
· Alimentação a pilhas</t>
  </si>
  <si>
    <t xml:space="preserve">ANAHNGUERA</t>
  </si>
  <si>
    <t xml:space="preserve">CASA DAS SERRAS</t>
  </si>
  <si>
    <t xml:space="preserve">TECNOFERRAMENTAS</t>
  </si>
  <si>
    <t xml:space="preserve">ITEM 40</t>
  </si>
  <si>
    <t xml:space="preserve">Medidor de Umidade
· Medição Não Invasiva de Umidade
· Tela de LCD com Luz de Fundo     Medição Sem Pinos para Profundidades de 20 a 40
mm (0,78 a 1,6") Abaixo da Superfície
· Tecnologia de Sensoriamento de Alta Frequência
· Fixação Automática de Leitura de Dados
· Dois Níveis de Alarme ajustáveis com bipe sonoro e
Indicadores Visuais Intermitentes (de "RISCO" ou
"ÚMIDO")
· Calibração Automática (em Ar Seco) quando o
medidor está ligado
· Indicador de Bateria Fraca
· Desligamento Automático
· Garantia legal de 90 dias</t>
  </si>
  <si>
    <t xml:space="preserve">ESFRIAR</t>
  </si>
  <si>
    <t xml:space="preserve">INSTRUFIBER</t>
  </si>
  <si>
    <t xml:space="preserve">LUTECH</t>
  </si>
  <si>
    <t xml:space="preserve">ITEM 41</t>
  </si>
  <si>
    <t xml:space="preserve">Certificadora profissional de cabos de rede CAT 5E,6 e
6A
· Equipamento certificador profissional de cabos de
rede CAT 5E,6 e 6A
· Certificação essencial de cabos de cobre e
cabeamento estruturado de par trançado da Cat
3/classe C até a Cat 6A/classe EA
· Teste de cabos: Categoria TIA 3, 4, 5, 5e, 6, 6A:
100 Ω ; ISO/IEC Classe C, D, E e EA: 100Ω e
120Ω
· Normas de teste: Categoria 3, 5, 5e, 6, 6A de acordo
com a normaTIA-568-C.2 ou TIA-1005;
Certificação Classes C e D, E, EA, conforme
ISO/IEC 11801:2002 e alterações
· Parâmetros suportados de teste: Mapa do
cabeamento, comprimento, atraso de propagação,
distorção de atraso, resistência do loop DC, perda
de inserção (atenuação), retorno de perda (RL),
interferência perto da extremidade (NEXT),
Atenuação à taxa da interferência (ACR-N), ACR-F
(ELFEXT), ACR-F da soma de energia (PS
ELFEXT), NEXT da soma de energia,
ACR-N da soma de energia</t>
  </si>
  <si>
    <t xml:space="preserve">1º MELHOR LANCE ATA PE 14/2020 TJ-MA</t>
  </si>
  <si>
    <t xml:space="preserve">2º MELHOR LANCE ATA PE 14/2020 TJ-MA</t>
  </si>
  <si>
    <t xml:space="preserve">3º MELHOR LANCE ATA PE 14/2020 TJ-MA</t>
  </si>
  <si>
    <t xml:space="preserve">BELVER</t>
  </si>
  <si>
    <t xml:space="preserve">NET COMPUTDORES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</si>
  <si>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</si>
  <si>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</si>
  <si>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</si>
  <si>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</si>
  <si>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</si>
  <si>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</si>
  <si>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</si>
  <si>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VALOR TOTAL ESTIMADO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</si>
</sst>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R$-416]\ #,##0.00;[RED]\-[$R$-416]\ #,##0.00"/>
    <numFmt numFmtId="166" formatCode="&quot;R$ &quot;#,##0.00;[RED]&quot;-R$ &quot;#,##0.00"/>
    <numFmt numFmtId="167" formatCode="General"/>
    <numFmt numFmtId="168" formatCode="0.00%"/>
    <numFmt numFmtId="169" formatCode="_-&quot;R$ &quot;* #,##0.00_-;&quot;-R$ &quot;* #,##0.00_-;_-&quot;R$ &quot;* \-??_-;_-@_-"/>
    <numFmt numFmtId="170" formatCode="&quot;R$ &quot;#,##0.00;&quot;-R$ &quot;#,##0.00"/>
  </numFmts>
  <fonts count="1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DD9C3"/>
        <bgColor rgb="FFDDDDDD"/>
      </patternFill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7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9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9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9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9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9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9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3" fillId="9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9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9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9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9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9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9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9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9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1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1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10" borderId="2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4" fillId="1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9C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6" activeCellId="0" sqref="K1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</v>
      </c>
      <c r="B2" s="3" t="s">
        <v>2</v>
      </c>
      <c r="C2" s="3"/>
      <c r="D2" s="3"/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</row>
    <row r="3" customFormat="false" ht="12.75" hidden="false" customHeight="true" outlineLevel="0" collapsed="false">
      <c r="A3" s="3"/>
      <c r="B3" s="5" t="s">
        <v>8</v>
      </c>
      <c r="C3" s="5"/>
      <c r="D3" s="5"/>
      <c r="E3" s="6" t="s">
        <v>3</v>
      </c>
      <c r="F3" s="6" t="n">
        <v>2</v>
      </c>
      <c r="G3" s="7" t="s">
        <v>9</v>
      </c>
      <c r="H3" s="8" t="n">
        <v>23.6</v>
      </c>
      <c r="I3" s="9" t="str">
        <f aca="false">IF(H3="","",(IF($C$20&lt;25%,"N/A",IF(H3&lt;=($D$20+$B$20),H3,"Descartado"))))</f>
        <v>N/A</v>
      </c>
    </row>
    <row r="4" customFormat="false" ht="12.75" hidden="false" customHeight="true" outlineLevel="0" collapsed="false">
      <c r="A4" s="3"/>
      <c r="B4" s="5"/>
      <c r="C4" s="5"/>
      <c r="D4" s="5"/>
      <c r="E4" s="6"/>
      <c r="F4" s="6"/>
      <c r="G4" s="7" t="s">
        <v>10</v>
      </c>
      <c r="H4" s="8" t="n">
        <v>39</v>
      </c>
      <c r="I4" s="9" t="str">
        <f aca="false">IF(H4="","",(IF($C$20&lt;25%,"N/A",IF(H4&lt;=($D$20+$B$20),H4,"Descartado"))))</f>
        <v>N/A</v>
      </c>
    </row>
    <row r="5" customFormat="false" ht="12.75" hidden="false" customHeight="true" outlineLevel="0" collapsed="false">
      <c r="A5" s="3"/>
      <c r="B5" s="5"/>
      <c r="C5" s="5"/>
      <c r="D5" s="5"/>
      <c r="E5" s="6"/>
      <c r="F5" s="6"/>
      <c r="G5" s="7" t="s">
        <v>11</v>
      </c>
      <c r="H5" s="8" t="n">
        <v>36</v>
      </c>
      <c r="I5" s="9" t="str">
        <f aca="false">IF(H5="","",(IF($C$20&lt;25%,"N/A",IF(H5&lt;=($D$20+$B$20),H5,"Descartado"))))</f>
        <v>N/A</v>
      </c>
    </row>
    <row r="6" customFormat="false" ht="16.5" hidden="false" customHeight="true" outlineLevel="0" collapsed="false">
      <c r="A6" s="3"/>
      <c r="B6" s="5"/>
      <c r="C6" s="5"/>
      <c r="D6" s="5"/>
      <c r="E6" s="6"/>
      <c r="F6" s="6"/>
      <c r="G6" s="7"/>
      <c r="H6" s="8"/>
      <c r="I6" s="9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3"/>
      <c r="B7" s="5"/>
      <c r="C7" s="5"/>
      <c r="D7" s="5"/>
      <c r="E7" s="6"/>
      <c r="F7" s="6"/>
      <c r="G7" s="7"/>
      <c r="H7" s="10"/>
      <c r="I7" s="9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5"/>
      <c r="C8" s="5"/>
      <c r="D8" s="5"/>
      <c r="E8" s="6"/>
      <c r="F8" s="6"/>
      <c r="G8" s="7"/>
      <c r="H8" s="10"/>
      <c r="I8" s="9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5"/>
      <c r="C9" s="5"/>
      <c r="D9" s="5"/>
      <c r="E9" s="6"/>
      <c r="F9" s="6"/>
      <c r="G9" s="7"/>
      <c r="H9" s="10"/>
      <c r="I9" s="9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5"/>
      <c r="C10" s="5"/>
      <c r="D10" s="5"/>
      <c r="E10" s="6"/>
      <c r="F10" s="6"/>
      <c r="G10" s="7"/>
      <c r="H10" s="10"/>
      <c r="I10" s="9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5"/>
      <c r="C11" s="5"/>
      <c r="D11" s="5"/>
      <c r="E11" s="6"/>
      <c r="F11" s="6"/>
      <c r="G11" s="11"/>
      <c r="H11" s="11"/>
      <c r="I11" s="9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5"/>
      <c r="C12" s="5"/>
      <c r="D12" s="5"/>
      <c r="E12" s="6"/>
      <c r="F12" s="6"/>
      <c r="G12" s="11"/>
      <c r="H12" s="11"/>
      <c r="I12" s="9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5"/>
      <c r="C13" s="5"/>
      <c r="D13" s="5"/>
      <c r="E13" s="6"/>
      <c r="F13" s="6"/>
      <c r="G13" s="11"/>
      <c r="H13" s="11"/>
      <c r="I13" s="9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5"/>
      <c r="C14" s="5"/>
      <c r="D14" s="5"/>
      <c r="E14" s="6"/>
      <c r="F14" s="6"/>
      <c r="G14" s="11"/>
      <c r="H14" s="11"/>
      <c r="I14" s="9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5"/>
      <c r="C15" s="5"/>
      <c r="D15" s="5"/>
      <c r="E15" s="6"/>
      <c r="F15" s="6"/>
      <c r="G15" s="11"/>
      <c r="H15" s="11"/>
      <c r="I15" s="9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5"/>
      <c r="C16" s="5"/>
      <c r="D16" s="5"/>
      <c r="E16" s="6"/>
      <c r="F16" s="6"/>
      <c r="G16" s="11"/>
      <c r="H16" s="11"/>
      <c r="I16" s="9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5"/>
      <c r="C17" s="5"/>
      <c r="D17" s="5"/>
      <c r="E17" s="6"/>
      <c r="F17" s="6"/>
      <c r="G17" s="11"/>
      <c r="H17" s="11"/>
      <c r="I17" s="9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8.16414927186743</v>
      </c>
      <c r="C20" s="23" t="n">
        <f aca="false">IF(H23&lt;2,"N/A",(B20/D20))</f>
        <v>0.248402107663309</v>
      </c>
      <c r="D20" s="24" t="n">
        <f aca="false">AVERAGE(H3:H17)</f>
        <v>32.8666666666667</v>
      </c>
      <c r="E20" s="25" t="str">
        <f aca="false">IF(H23&lt;2,"N/A",(IF(C20&lt;=25%,"N/A",AVERAGE(I3:I17))))</f>
        <v>N/A</v>
      </c>
      <c r="F20" s="24" t="n">
        <f aca="false">MEDIAN(H3:H17)</f>
        <v>36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32.8666666666667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65.74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51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52</v>
      </c>
      <c r="C3" s="5"/>
      <c r="D3" s="5"/>
      <c r="E3" s="6" t="s">
        <v>3</v>
      </c>
      <c r="F3" s="6" t="n">
        <v>2</v>
      </c>
      <c r="G3" s="7" t="s">
        <v>29</v>
      </c>
      <c r="H3" s="8" t="n">
        <v>41.5</v>
      </c>
      <c r="I3" s="43" t="n">
        <f aca="false">IF(H3="","",(IF($C$20&lt;25%,"N/A",IF(H3&lt;=($D$20+$B$20),H3,"Descartado"))))</f>
        <v>41.5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</v>
      </c>
      <c r="H4" s="8" t="n">
        <v>35.13</v>
      </c>
      <c r="I4" s="43" t="n">
        <f aca="false">IF(H4="","",(IF($C$20&lt;25%,"N/A",IF(H4&lt;=($D$20+$B$20),H4,"Descartado"))))</f>
        <v>35.13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53</v>
      </c>
      <c r="H5" s="8" t="n">
        <v>23.38</v>
      </c>
      <c r="I5" s="43" t="n">
        <f aca="false">IF(H5="","",(IF($C$20&lt;25%,"N/A",IF(H5&lt;=($D$20+$B$20),H5,"Descartado"))))</f>
        <v>23.38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9.19215063700186</v>
      </c>
      <c r="C20" s="23" t="n">
        <f aca="false">IF(H23&lt;2,"N/A",(B20/D20))</f>
        <v>0.275736945415514</v>
      </c>
      <c r="D20" s="24" t="n">
        <f aca="false">AVERAGE(H3:H17)</f>
        <v>33.3366666666667</v>
      </c>
      <c r="E20" s="25" t="n">
        <f aca="false">IF(H23&lt;2,"N/A",(IF(C20&lt;=25%,"N/A",AVERAGE(I3:I17))))</f>
        <v>33.3366666666667</v>
      </c>
      <c r="F20" s="24" t="n">
        <f aca="false">MEDIAN(H3:H17)</f>
        <v>35.13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33.3366666666667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66.68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3" activeCellId="0" sqref="G1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54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55</v>
      </c>
      <c r="C3" s="5"/>
      <c r="D3" s="5"/>
      <c r="E3" s="6" t="s">
        <v>3</v>
      </c>
      <c r="F3" s="6" t="n">
        <v>2</v>
      </c>
      <c r="G3" s="7" t="s">
        <v>9</v>
      </c>
      <c r="H3" s="8" t="n">
        <v>68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56</v>
      </c>
      <c r="H4" s="8" t="n">
        <v>63.21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57</v>
      </c>
      <c r="H5" s="8" t="n">
        <v>55.39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35</v>
      </c>
      <c r="H6" s="8" t="n">
        <v>59.9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5.32302232445691</v>
      </c>
      <c r="C20" s="23" t="n">
        <f aca="false">IF(H23&lt;2,"N/A",(B20/D20))</f>
        <v>0.0863776442102541</v>
      </c>
      <c r="D20" s="24" t="n">
        <f aca="false">AVERAGE(H3:H17)</f>
        <v>61.625</v>
      </c>
      <c r="E20" s="25" t="str">
        <f aca="false">IF(H23&lt;2,"N/A",(IF(C20&lt;=25%,"N/A",AVERAGE(I3:I17))))</f>
        <v>N/A</v>
      </c>
      <c r="F20" s="24" t="n">
        <f aca="false">MEDIAN(H3:H17)</f>
        <v>61.555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61.625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123.26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58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59</v>
      </c>
      <c r="C3" s="5"/>
      <c r="D3" s="5"/>
      <c r="E3" s="6" t="s">
        <v>3</v>
      </c>
      <c r="F3" s="6" t="n">
        <v>2</v>
      </c>
      <c r="G3" s="7" t="s">
        <v>60</v>
      </c>
      <c r="H3" s="8" t="n">
        <v>23.8</v>
      </c>
      <c r="I3" s="43" t="str">
        <f aca="false">IF(H3="","",(IF($C$20&lt;25%,"N/A",IF(H3&lt;=($D$20+$B$20),H3,"Descartado"))))</f>
        <v>Descartado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</v>
      </c>
      <c r="H4" s="8" t="n">
        <v>17.9</v>
      </c>
      <c r="I4" s="43" t="n">
        <f aca="false">IF(H4="","",(IF($C$20&lt;25%,"N/A",IF(H4&lt;=($D$20+$B$20),H4,"Descartado"))))</f>
        <v>17.9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11</v>
      </c>
      <c r="H5" s="8" t="n">
        <v>10.79</v>
      </c>
      <c r="I5" s="43" t="n">
        <f aca="false">IF(H5="","",(IF($C$20&lt;25%,"N/A",IF(H5&lt;=($D$20+$B$20),H5,"Descartado"))))</f>
        <v>10.79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61</v>
      </c>
      <c r="H6" s="8" t="n">
        <v>16.95</v>
      </c>
      <c r="I6" s="43" t="n">
        <f aca="false">IF(H6="","",(IF($C$20&lt;25%,"N/A",IF(H6&lt;=($D$20+$B$20),H6,"Descartado"))))</f>
        <v>16.95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 t="s">
        <v>62</v>
      </c>
      <c r="H7" s="8" t="n">
        <v>8.1</v>
      </c>
      <c r="I7" s="43" t="n">
        <f aca="false">IF(H7="","",(IF($C$20&lt;25%,"N/A",IF(H7&lt;=($D$20+$B$20),H7,"Descartado"))))</f>
        <v>8.1</v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6.1987151894566</v>
      </c>
      <c r="C20" s="23" t="n">
        <f aca="false">IF(H23&lt;2,"N/A",(B20/D20))</f>
        <v>0.399710806645383</v>
      </c>
      <c r="D20" s="24" t="n">
        <f aca="false">AVERAGE(H3:H17)</f>
        <v>15.508</v>
      </c>
      <c r="E20" s="25" t="n">
        <f aca="false">IF(H23&lt;2,"N/A",(IF(C20&lt;=25%,"N/A",AVERAGE(I3:I17))))</f>
        <v>13.435</v>
      </c>
      <c r="F20" s="24" t="n">
        <f aca="false">MEDIAN(H3:H17)</f>
        <v>16.95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13.435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26.88</v>
      </c>
      <c r="E23" s="32"/>
      <c r="G23" s="33" t="s">
        <v>19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63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64</v>
      </c>
      <c r="C3" s="5"/>
      <c r="D3" s="5"/>
      <c r="E3" s="6" t="s">
        <v>3</v>
      </c>
      <c r="F3" s="6" t="n">
        <v>2</v>
      </c>
      <c r="G3" s="7" t="s">
        <v>9</v>
      </c>
      <c r="H3" s="8" t="n">
        <v>548.45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10</v>
      </c>
      <c r="H4" s="8" t="n">
        <v>659.48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65</v>
      </c>
      <c r="H5" s="8" t="n">
        <v>594.9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55.7611570300808</v>
      </c>
      <c r="C20" s="23" t="n">
        <f aca="false">IF(H23&lt;2,"N/A",(B20/D20))</f>
        <v>0.0927893761975574</v>
      </c>
      <c r="D20" s="24" t="n">
        <f aca="false">AVERAGE(H3:H17)</f>
        <v>600.943333333333</v>
      </c>
      <c r="E20" s="25" t="str">
        <f aca="false">IF(H23&lt;2,"N/A",(IF(C20&lt;=25%,"N/A",AVERAGE(I3:I17))))</f>
        <v>N/A</v>
      </c>
      <c r="F20" s="24" t="n">
        <f aca="false">MEDIAN(H3:H17)</f>
        <v>594.9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600.943333333333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1201.88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66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67</v>
      </c>
      <c r="C3" s="5"/>
      <c r="D3" s="5"/>
      <c r="E3" s="6" t="s">
        <v>3</v>
      </c>
      <c r="F3" s="6" t="n">
        <v>5</v>
      </c>
      <c r="G3" s="7" t="s">
        <v>9</v>
      </c>
      <c r="H3" s="8" t="n">
        <v>31.15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68</v>
      </c>
      <c r="H4" s="8" t="n">
        <v>21.76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69</v>
      </c>
      <c r="H5" s="8" t="n">
        <v>30.57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5.26188496010066</v>
      </c>
      <c r="C20" s="23" t="n">
        <f aca="false">IF(H23&lt;2,"N/A",(B20/D20))</f>
        <v>0.189095051273383</v>
      </c>
      <c r="D20" s="24" t="n">
        <f aca="false">AVERAGE(H3:H17)</f>
        <v>27.8266666666667</v>
      </c>
      <c r="E20" s="25" t="str">
        <f aca="false">IF(H23&lt;2,"N/A",(IF(C20&lt;=25%,"N/A",AVERAGE(I3:I17))))</f>
        <v>N/A</v>
      </c>
      <c r="F20" s="24" t="n">
        <f aca="false">MEDIAN(H3:H17)</f>
        <v>30.57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27.8266666666667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139.15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70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71</v>
      </c>
      <c r="C3" s="5"/>
      <c r="D3" s="5"/>
      <c r="E3" s="6" t="s">
        <v>3</v>
      </c>
      <c r="F3" s="6" t="n">
        <v>3</v>
      </c>
      <c r="G3" s="7" t="s">
        <v>72</v>
      </c>
      <c r="H3" s="8" t="n">
        <v>75.99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45</v>
      </c>
      <c r="H4" s="8" t="n">
        <v>66.5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35</v>
      </c>
      <c r="H5" s="8" t="n">
        <v>61.52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73</v>
      </c>
      <c r="H6" s="8" t="n">
        <v>80.99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8.842522264603</v>
      </c>
      <c r="C20" s="23" t="n">
        <f aca="false">IF(H23&lt;2,"N/A",(B20/D20))</f>
        <v>0.124105575643551</v>
      </c>
      <c r="D20" s="24" t="n">
        <f aca="false">AVERAGE(H3:H17)</f>
        <v>71.25</v>
      </c>
      <c r="E20" s="25" t="str">
        <f aca="false">IF(H23&lt;2,"N/A",(IF(C20&lt;=25%,"N/A",AVERAGE(I3:I17))))</f>
        <v>N/A</v>
      </c>
      <c r="F20" s="24" t="n">
        <f aca="false">MEDIAN(H3:H17)</f>
        <v>71.245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71.25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213.75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74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75</v>
      </c>
      <c r="C3" s="5"/>
      <c r="D3" s="5"/>
      <c r="E3" s="6" t="s">
        <v>3</v>
      </c>
      <c r="F3" s="6" t="n">
        <v>3</v>
      </c>
      <c r="G3" s="7" t="s">
        <v>29</v>
      </c>
      <c r="H3" s="8" t="n">
        <v>369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76</v>
      </c>
      <c r="H4" s="8" t="n">
        <v>367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11</v>
      </c>
      <c r="H5" s="8" t="n">
        <v>352.03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9.27435352643696</v>
      </c>
      <c r="C20" s="23" t="n">
        <f aca="false">IF(H23&lt;2,"N/A",(B20/D20))</f>
        <v>0.0255719608644163</v>
      </c>
      <c r="D20" s="24" t="n">
        <f aca="false">AVERAGE(H3:H17)</f>
        <v>362.676666666667</v>
      </c>
      <c r="E20" s="25" t="str">
        <f aca="false">IF(H23&lt;2,"N/A",(IF(C20&lt;=25%,"N/A",AVERAGE(I3:I17))))</f>
        <v>N/A</v>
      </c>
      <c r="F20" s="24" t="n">
        <f aca="false">MEDIAN(H3:H17)</f>
        <v>367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362.676666666667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1088.04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77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78</v>
      </c>
      <c r="C3" s="5"/>
      <c r="D3" s="5"/>
      <c r="E3" s="6" t="s">
        <v>3</v>
      </c>
      <c r="F3" s="6" t="n">
        <v>2</v>
      </c>
      <c r="G3" s="7" t="s">
        <v>29</v>
      </c>
      <c r="H3" s="8" t="n">
        <v>35.79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79</v>
      </c>
      <c r="H4" s="8" t="n">
        <v>35.6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80</v>
      </c>
      <c r="H5" s="8" t="n">
        <v>44.31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4.97477972711694</v>
      </c>
      <c r="C20" s="23" t="n">
        <f aca="false">IF(H23&lt;2,"N/A",(B20/D20))</f>
        <v>0.128991695603723</v>
      </c>
      <c r="D20" s="24" t="n">
        <f aca="false">AVERAGE(H3:H17)</f>
        <v>38.5666666666667</v>
      </c>
      <c r="E20" s="25" t="str">
        <f aca="false">IF(H23&lt;2,"N/A",(IF(C20&lt;=25%,"N/A",AVERAGE(I3:I17))))</f>
        <v>N/A</v>
      </c>
      <c r="F20" s="24" t="n">
        <f aca="false">MEDIAN(H3:H17)</f>
        <v>35.79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38.5666666666667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77.14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81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82</v>
      </c>
      <c r="C3" s="5"/>
      <c r="D3" s="5"/>
      <c r="E3" s="6" t="s">
        <v>3</v>
      </c>
      <c r="F3" s="6" t="n">
        <v>2</v>
      </c>
      <c r="G3" s="7" t="s">
        <v>83</v>
      </c>
      <c r="H3" s="8" t="n">
        <v>485.1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</v>
      </c>
      <c r="H4" s="8" t="n">
        <v>549.78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84</v>
      </c>
      <c r="H5" s="8" t="n">
        <v>682.72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100.755653604814</v>
      </c>
      <c r="C20" s="23" t="n">
        <f aca="false">IF(H23&lt;2,"N/A",(B20/D20))</f>
        <v>0.175982161629275</v>
      </c>
      <c r="D20" s="24" t="n">
        <f aca="false">AVERAGE(H3:H17)</f>
        <v>572.533333333333</v>
      </c>
      <c r="E20" s="25" t="str">
        <f aca="false">IF(H23&lt;2,"N/A",(IF(C20&lt;=25%,"N/A",AVERAGE(I3:I17))))</f>
        <v>N/A</v>
      </c>
      <c r="F20" s="24" t="n">
        <f aca="false">MEDIAN(H3:H17)</f>
        <v>549.78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572.533333333333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1145.06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85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86</v>
      </c>
      <c r="C3" s="5"/>
      <c r="D3" s="5"/>
      <c r="E3" s="6" t="s">
        <v>3</v>
      </c>
      <c r="F3" s="6" t="n">
        <v>7</v>
      </c>
      <c r="G3" s="7" t="s">
        <v>9</v>
      </c>
      <c r="H3" s="8" t="n">
        <v>44.92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87</v>
      </c>
      <c r="H4" s="8" t="n">
        <v>38.9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88</v>
      </c>
      <c r="H5" s="8" t="n">
        <v>50.2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89</v>
      </c>
      <c r="H6" s="8" t="n">
        <v>37.91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5.72256571245226</v>
      </c>
      <c r="C20" s="23" t="n">
        <f aca="false">IF(H23&lt;2,"N/A",(B20/D20))</f>
        <v>0.133137107251841</v>
      </c>
      <c r="D20" s="24" t="n">
        <f aca="false">AVERAGE(H3:H17)</f>
        <v>42.9825</v>
      </c>
      <c r="E20" s="25" t="str">
        <f aca="false">IF(H23&lt;2,"N/A",(IF(C20&lt;=25%,"N/A",AVERAGE(I3:I17))))</f>
        <v>N/A</v>
      </c>
      <c r="F20" s="24" t="n">
        <f aca="false">MEDIAN(H3:H17)</f>
        <v>41.91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42.9825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300.86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27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</row>
    <row r="3" customFormat="false" ht="12.75" hidden="false" customHeight="true" outlineLevel="0" collapsed="false">
      <c r="A3" s="4"/>
      <c r="B3" s="5" t="s">
        <v>28</v>
      </c>
      <c r="C3" s="5"/>
      <c r="D3" s="5"/>
      <c r="E3" s="6" t="s">
        <v>3</v>
      </c>
      <c r="F3" s="6" t="n">
        <v>3</v>
      </c>
      <c r="G3" s="41" t="s">
        <v>29</v>
      </c>
      <c r="H3" s="8" t="n">
        <v>42.39</v>
      </c>
      <c r="I3" s="9" t="str">
        <f aca="false">IF(H3="","",(IF($C$20&lt;25%,"N/A",IF(H3&lt;=($D$20+$B$20),H3,"Descartado"))))</f>
        <v>N/A</v>
      </c>
    </row>
    <row r="4" customFormat="false" ht="19.5" hidden="false" customHeight="true" outlineLevel="0" collapsed="false">
      <c r="A4" s="4"/>
      <c r="B4" s="5"/>
      <c r="C4" s="5"/>
      <c r="D4" s="5"/>
      <c r="E4" s="6"/>
      <c r="F4" s="6"/>
      <c r="G4" s="41" t="s">
        <v>30</v>
      </c>
      <c r="H4" s="8" t="n">
        <v>43.86</v>
      </c>
      <c r="I4" s="9" t="str">
        <f aca="false">IF(H4="","",(IF($C$20&lt;25%,"N/A",IF(H4&lt;=($D$20+$B$20),H4,"Descartado"))))</f>
        <v>N/A</v>
      </c>
    </row>
    <row r="5" customFormat="false" ht="15.75" hidden="false" customHeight="true" outlineLevel="0" collapsed="false">
      <c r="A5" s="4"/>
      <c r="B5" s="5"/>
      <c r="C5" s="5"/>
      <c r="D5" s="5"/>
      <c r="E5" s="6"/>
      <c r="F5" s="6"/>
      <c r="G5" s="41" t="s">
        <v>31</v>
      </c>
      <c r="H5" s="8" t="n">
        <v>33.9</v>
      </c>
      <c r="I5" s="9" t="str">
        <f aca="false">IF(H5="","",(IF($C$20&lt;25%,"N/A",IF(H5&lt;=($D$20+$B$20),H5,"Descartado"))))</f>
        <v>N/A</v>
      </c>
    </row>
    <row r="6" customFormat="false" ht="17.25" hidden="false" customHeight="true" outlineLevel="0" collapsed="false">
      <c r="A6" s="4"/>
      <c r="B6" s="5"/>
      <c r="C6" s="5"/>
      <c r="D6" s="5"/>
      <c r="E6" s="6"/>
      <c r="F6" s="6"/>
      <c r="G6" s="41" t="s">
        <v>32</v>
      </c>
      <c r="H6" s="8" t="n">
        <v>55.9</v>
      </c>
      <c r="I6" s="9" t="str">
        <f aca="false">IF(H6="","",(IF($C$20&lt;25%,"N/A",IF(H6&lt;=($D$20+$B$20),H6,"Descartado"))))</f>
        <v>N/A</v>
      </c>
    </row>
    <row r="7" customFormat="false" ht="13.5" hidden="false" customHeight="true" outlineLevel="0" collapsed="false">
      <c r="A7" s="4"/>
      <c r="B7" s="5"/>
      <c r="C7" s="5"/>
      <c r="D7" s="5"/>
      <c r="E7" s="6"/>
      <c r="F7" s="6"/>
      <c r="G7" s="7"/>
      <c r="H7" s="10"/>
      <c r="I7" s="9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7"/>
      <c r="H8" s="10"/>
      <c r="I8" s="9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7"/>
      <c r="H9" s="10"/>
      <c r="I9" s="9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7"/>
      <c r="H10" s="10"/>
      <c r="I10" s="9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9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9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9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9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9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9" t="str">
        <f aca="false">IF(H16="","",(IF($C$20&lt;25%,"N/A",IF(H16&lt;=($D$20+$B$20),H16,"Descartado"))))</f>
        <v/>
      </c>
    </row>
    <row r="17" customFormat="false" ht="39.75" hidden="false" customHeight="true" outlineLevel="0" collapsed="false">
      <c r="A17" s="4"/>
      <c r="B17" s="5"/>
      <c r="C17" s="5"/>
      <c r="D17" s="5"/>
      <c r="E17" s="6"/>
      <c r="F17" s="6"/>
      <c r="G17" s="11"/>
      <c r="H17" s="11"/>
      <c r="I17" s="9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16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9.05963713401368</v>
      </c>
      <c r="C20" s="23" t="n">
        <f aca="false">IF(H23&lt;2,"N/A",(B20/D20))</f>
        <v>0.205842366009967</v>
      </c>
      <c r="D20" s="24" t="n">
        <f aca="false">AVERAGE(H3:H17)</f>
        <v>44.0125</v>
      </c>
      <c r="E20" s="25" t="str">
        <f aca="false">IF(H23&lt;2,"N/A",(IF(C20&lt;=25%,"N/A",AVERAGE(I3:I17))))</f>
        <v>N/A</v>
      </c>
      <c r="F20" s="24" t="n">
        <f aca="false">MEDIAN(H3:H17)</f>
        <v>43.125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44.0125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132.03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90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91</v>
      </c>
      <c r="C3" s="5"/>
      <c r="D3" s="5"/>
      <c r="E3" s="6" t="s">
        <v>3</v>
      </c>
      <c r="F3" s="6" t="n">
        <v>12</v>
      </c>
      <c r="G3" s="7" t="s">
        <v>9</v>
      </c>
      <c r="H3" s="8" t="n">
        <v>300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92</v>
      </c>
      <c r="H4" s="8" t="n">
        <v>230.98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89</v>
      </c>
      <c r="H5" s="8" t="n">
        <v>284.05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36.1353654102643</v>
      </c>
      <c r="C20" s="23" t="n">
        <f aca="false">IF(H23&lt;2,"N/A",(B20/D20))</f>
        <v>0.133008718980642</v>
      </c>
      <c r="D20" s="24" t="n">
        <f aca="false">AVERAGE(H3:H17)</f>
        <v>271.676666666667</v>
      </c>
      <c r="E20" s="25" t="str">
        <f aca="false">IF(H23&lt;2,"N/A",(IF(C20&lt;=25%,"N/A",AVERAGE(I3:I17))))</f>
        <v>N/A</v>
      </c>
      <c r="F20" s="24" t="n">
        <f aca="false">MEDIAN(H3:H17)</f>
        <v>284.05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271.676666666667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3260.16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93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94</v>
      </c>
      <c r="C3" s="5"/>
      <c r="D3" s="5"/>
      <c r="E3" s="6" t="s">
        <v>3</v>
      </c>
      <c r="F3" s="6" t="n">
        <v>2</v>
      </c>
      <c r="G3" s="7" t="s">
        <v>29</v>
      </c>
      <c r="H3" s="8" t="n">
        <v>167.95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</v>
      </c>
      <c r="H4" s="8" t="n">
        <v>149.53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95</v>
      </c>
      <c r="H5" s="8" t="n">
        <v>155.53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35</v>
      </c>
      <c r="H6" s="8" t="n">
        <v>134.9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13.7279796401364</v>
      </c>
      <c r="C20" s="23" t="n">
        <f aca="false">IF(H23&lt;2,"N/A",(B20/D20))</f>
        <v>0.0903290266002297</v>
      </c>
      <c r="D20" s="24" t="n">
        <f aca="false">AVERAGE(H3:H17)</f>
        <v>151.9775</v>
      </c>
      <c r="E20" s="25" t="str">
        <f aca="false">IF(H23&lt;2,"N/A",(IF(C20&lt;=25%,"N/A",AVERAGE(I3:I17))))</f>
        <v>N/A</v>
      </c>
      <c r="F20" s="24" t="n">
        <f aca="false">MEDIAN(H3:H17)</f>
        <v>152.53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151.9775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303.96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96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97</v>
      </c>
      <c r="C3" s="5"/>
      <c r="D3" s="5"/>
      <c r="E3" s="6" t="s">
        <v>3</v>
      </c>
      <c r="F3" s="6" t="n">
        <v>7</v>
      </c>
      <c r="G3" s="7" t="s">
        <v>98</v>
      </c>
      <c r="H3" s="8" t="n">
        <v>103.47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99</v>
      </c>
      <c r="H4" s="8" t="n">
        <v>99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100</v>
      </c>
      <c r="H5" s="8"/>
      <c r="I5" s="43" t="str">
        <f aca="false">IF(H5="","",(IF($C$20&lt;25%,"N/A",IF(H5&lt;=($D$20+$B$20),H5,"Descartado"))))</f>
        <v/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3.16076731190387</v>
      </c>
      <c r="C20" s="23" t="n">
        <f aca="false">IF(H23&lt;2,"N/A",(B20/D20))</f>
        <v>0.0312220804257803</v>
      </c>
      <c r="D20" s="24" t="n">
        <f aca="false">AVERAGE(H3:H17)</f>
        <v>101.235</v>
      </c>
      <c r="E20" s="25" t="str">
        <f aca="false">IF(H23&lt;2,"N/A",(IF(C20&lt;=25%,"N/A",AVERAGE(I3:I17))))</f>
        <v>N/A</v>
      </c>
      <c r="F20" s="24" t="n">
        <f aca="false">MEDIAN(H3:H17)</f>
        <v>101.235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101.235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708.68</v>
      </c>
      <c r="E23" s="32"/>
      <c r="G23" s="33" t="s">
        <v>19</v>
      </c>
      <c r="H23" s="34" t="n">
        <f aca="false">COUNT(H3:H17)</f>
        <v>2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101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102</v>
      </c>
      <c r="C3" s="5"/>
      <c r="D3" s="5"/>
      <c r="E3" s="6" t="s">
        <v>3</v>
      </c>
      <c r="F3" s="6" t="n">
        <v>2</v>
      </c>
      <c r="G3" s="7" t="s">
        <v>9</v>
      </c>
      <c r="H3" s="8" t="n">
        <v>379.99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103</v>
      </c>
      <c r="H4" s="8" t="n">
        <v>469.9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10</v>
      </c>
      <c r="H5" s="8" t="n">
        <v>449.9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11</v>
      </c>
      <c r="H6" s="8" t="n">
        <v>531.91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62.5977787145842</v>
      </c>
      <c r="C20" s="23" t="n">
        <f aca="false">IF(H23&lt;2,"N/A",(B20/D20))</f>
        <v>0.136698757907046</v>
      </c>
      <c r="D20" s="24" t="n">
        <f aca="false">AVERAGE(H3:H17)</f>
        <v>457.925</v>
      </c>
      <c r="E20" s="25" t="str">
        <f aca="false">IF(H23&lt;2,"N/A",(IF(C20&lt;=25%,"N/A",AVERAGE(I3:I17))))</f>
        <v>N/A</v>
      </c>
      <c r="F20" s="24" t="n">
        <f aca="false">MEDIAN(H3:H17)</f>
        <v>459.9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457.925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915.86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104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105</v>
      </c>
      <c r="C3" s="5"/>
      <c r="D3" s="5"/>
      <c r="E3" s="6" t="s">
        <v>3</v>
      </c>
      <c r="F3" s="6" t="n">
        <v>3</v>
      </c>
      <c r="G3" s="7" t="s">
        <v>106</v>
      </c>
      <c r="H3" s="8" t="n">
        <v>326.6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53</v>
      </c>
      <c r="H4" s="8" t="n">
        <v>237.41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103</v>
      </c>
      <c r="H5" s="8" t="n">
        <v>339.8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107</v>
      </c>
      <c r="H6" s="8" t="n">
        <v>350.55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 t="s">
        <v>108</v>
      </c>
      <c r="H7" s="8" t="n">
        <v>322.91</v>
      </c>
      <c r="I7" s="43" t="str">
        <f aca="false">IF(H7="","",(IF($C$20&lt;25%,"N/A",IF(H7&lt;=($D$20+$B$20),H7,"Descartado"))))</f>
        <v>N/A</v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44.986520536712</v>
      </c>
      <c r="C20" s="23" t="n">
        <f aca="false">IF(H23&lt;2,"N/A",(B20/D20))</f>
        <v>0.142608813128735</v>
      </c>
      <c r="D20" s="24" t="n">
        <f aca="false">AVERAGE(H3:H17)</f>
        <v>315.454</v>
      </c>
      <c r="E20" s="25" t="str">
        <f aca="false">IF(H23&lt;2,"N/A",(IF(C20&lt;=25%,"N/A",AVERAGE(I3:I17))))</f>
        <v>N/A</v>
      </c>
      <c r="F20" s="24" t="n">
        <f aca="false">MEDIAN(H3:H17)</f>
        <v>326.6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315.454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946.35</v>
      </c>
      <c r="E23" s="32"/>
      <c r="G23" s="33" t="s">
        <v>19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0" activeCellId="0" sqref="J20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109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110</v>
      </c>
      <c r="C3" s="5"/>
      <c r="D3" s="5"/>
      <c r="E3" s="6" t="s">
        <v>3</v>
      </c>
      <c r="F3" s="6" t="n">
        <v>3</v>
      </c>
      <c r="G3" s="7" t="s">
        <v>9</v>
      </c>
      <c r="H3" s="8" t="n">
        <v>346.55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76</v>
      </c>
      <c r="H4" s="8" t="n">
        <v>284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68</v>
      </c>
      <c r="H5" s="8" t="n">
        <v>341.91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10</v>
      </c>
      <c r="H6" s="8" t="n">
        <v>366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35.3202382966669</v>
      </c>
      <c r="C20" s="23" t="n">
        <f aca="false">IF(H23&lt;2,"N/A",(B20/D20))</f>
        <v>0.105554856466885</v>
      </c>
      <c r="D20" s="24" t="n">
        <f aca="false">AVERAGE(H3:H17)</f>
        <v>334.615</v>
      </c>
      <c r="E20" s="25" t="str">
        <f aca="false">IF(H23&lt;2,"N/A",(IF(C20&lt;=25%,"N/A",AVERAGE(I3:I17))))</f>
        <v>N/A</v>
      </c>
      <c r="F20" s="24" t="n">
        <f aca="false">MEDIAN(H3:H17)</f>
        <v>344.23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334.615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1003.86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111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112</v>
      </c>
      <c r="C3" s="5"/>
      <c r="D3" s="5"/>
      <c r="E3" s="6" t="s">
        <v>3</v>
      </c>
      <c r="F3" s="6" t="n">
        <v>3</v>
      </c>
      <c r="G3" s="7" t="s">
        <v>113</v>
      </c>
      <c r="H3" s="8" t="n">
        <v>299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103</v>
      </c>
      <c r="H4" s="8" t="n">
        <v>314.9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68</v>
      </c>
      <c r="H5" s="8" t="n">
        <v>299.16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114</v>
      </c>
      <c r="H6" s="8" t="n">
        <v>179.9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62.6719905539946</v>
      </c>
      <c r="C20" s="23" t="n">
        <f aca="false">IF(H23&lt;2,"N/A",(B20/D20))</f>
        <v>0.229366090447938</v>
      </c>
      <c r="D20" s="24" t="n">
        <f aca="false">AVERAGE(H3:H17)</f>
        <v>273.24</v>
      </c>
      <c r="E20" s="25" t="str">
        <f aca="false">IF(H23&lt;2,"N/A",(IF(C20&lt;=25%,"N/A",AVERAGE(I3:I17))))</f>
        <v>N/A</v>
      </c>
      <c r="F20" s="24" t="n">
        <f aca="false">MEDIAN(H3:H17)</f>
        <v>299.08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273.24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819.72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115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116</v>
      </c>
      <c r="C3" s="5"/>
      <c r="D3" s="5"/>
      <c r="E3" s="6" t="s">
        <v>117</v>
      </c>
      <c r="F3" s="6" t="n">
        <v>2</v>
      </c>
      <c r="G3" s="7" t="s">
        <v>9</v>
      </c>
      <c r="H3" s="8" t="n">
        <v>26.9</v>
      </c>
      <c r="I3" s="43" t="n">
        <f aca="false">IF(H3="","",(IF($C$20&lt;25%,"N/A",IF(H3&lt;=($D$20+$B$20),H3,"Descartado"))))</f>
        <v>26.9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80</v>
      </c>
      <c r="H4" s="8" t="n">
        <v>67.93</v>
      </c>
      <c r="I4" s="43" t="n">
        <f aca="false">IF(H4="","",(IF($C$20&lt;25%,"N/A",IF(H4&lt;=($D$20+$B$20),H4,"Descartado"))))</f>
        <v>67.93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118</v>
      </c>
      <c r="H5" s="8" t="n">
        <v>69.9</v>
      </c>
      <c r="I5" s="43" t="n">
        <f aca="false">IF(H5="","",(IF($C$20&lt;25%,"N/A",IF(H5&lt;=($D$20+$B$20),H5,"Descartado"))))</f>
        <v>69.9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119</v>
      </c>
      <c r="H6" s="8" t="n">
        <v>63.99</v>
      </c>
      <c r="I6" s="43" t="n">
        <f aca="false">IF(H6="","",(IF($C$20&lt;25%,"N/A",IF(H6&lt;=($D$20+$B$20),H6,"Descartado"))))</f>
        <v>63.99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20.3356452237608</v>
      </c>
      <c r="C20" s="23" t="n">
        <f aca="false">IF(H23&lt;2,"N/A",(B20/D20))</f>
        <v>0.355642623710403</v>
      </c>
      <c r="D20" s="24" t="n">
        <f aca="false">AVERAGE(H3:H17)</f>
        <v>57.18</v>
      </c>
      <c r="E20" s="25" t="n">
        <f aca="false">IF(H23&lt;2,"N/A",(IF(C20&lt;=25%,"N/A",AVERAGE(I3:I17))))</f>
        <v>57.18</v>
      </c>
      <c r="F20" s="24" t="n">
        <f aca="false">MEDIAN(H3:H17)</f>
        <v>65.96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57.18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114.36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120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121</v>
      </c>
      <c r="C3" s="5"/>
      <c r="D3" s="5"/>
      <c r="E3" s="6" t="s">
        <v>3</v>
      </c>
      <c r="F3" s="6" t="n">
        <v>1</v>
      </c>
      <c r="G3" s="7" t="s">
        <v>122</v>
      </c>
      <c r="H3" s="8" t="n">
        <v>4383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123</v>
      </c>
      <c r="H4" s="8" t="n">
        <v>6237.55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124</v>
      </c>
      <c r="H5" s="8" t="n">
        <v>5128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933.2275450464</v>
      </c>
      <c r="C20" s="23" t="n">
        <f aca="false">IF(H23&lt;2,"N/A",(B20/D20))</f>
        <v>0.177773994122583</v>
      </c>
      <c r="D20" s="24" t="n">
        <f aca="false">AVERAGE(H3:H17)</f>
        <v>5249.51666666667</v>
      </c>
      <c r="E20" s="25" t="str">
        <f aca="false">IF(H23&lt;2,"N/A",(IF(C20&lt;=25%,"N/A",AVERAGE(I3:I17))))</f>
        <v>N/A</v>
      </c>
      <c r="F20" s="24" t="n">
        <f aca="false">MEDIAN(H3:H17)</f>
        <v>5128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5249.51666666667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5249.52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125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126</v>
      </c>
      <c r="C3" s="5"/>
      <c r="D3" s="5"/>
      <c r="E3" s="6" t="s">
        <v>3</v>
      </c>
      <c r="F3" s="6" t="n">
        <v>3</v>
      </c>
      <c r="G3" s="7" t="s">
        <v>29</v>
      </c>
      <c r="H3" s="8" t="n">
        <v>153.7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127</v>
      </c>
      <c r="H4" s="8" t="n">
        <v>150.45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128</v>
      </c>
      <c r="H5" s="8" t="n">
        <v>139.64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129</v>
      </c>
      <c r="H6" s="8" t="n">
        <v>149.9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6.09037697245964</v>
      </c>
      <c r="C20" s="23" t="n">
        <f aca="false">IF(H23&lt;2,"N/A",(B20/D20))</f>
        <v>0.0410340546241954</v>
      </c>
      <c r="D20" s="24" t="n">
        <f aca="false">AVERAGE(H3:H17)</f>
        <v>148.4225</v>
      </c>
      <c r="E20" s="25" t="str">
        <f aca="false">IF(H23&lt;2,"N/A",(IF(C20&lt;=25%,"N/A",AVERAGE(I3:I17))))</f>
        <v>N/A</v>
      </c>
      <c r="F20" s="24" t="n">
        <f aca="false">MEDIAN(H3:H17)</f>
        <v>150.175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148.4225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445.26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33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34</v>
      </c>
      <c r="C3" s="5"/>
      <c r="D3" s="5"/>
      <c r="E3" s="6" t="s">
        <v>3</v>
      </c>
      <c r="F3" s="6" t="n">
        <v>3</v>
      </c>
      <c r="G3" s="41" t="s">
        <v>29</v>
      </c>
      <c r="H3" s="8" t="n">
        <v>428.71</v>
      </c>
      <c r="I3" s="43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4"/>
      <c r="B4" s="5"/>
      <c r="C4" s="5"/>
      <c r="D4" s="5"/>
      <c r="E4" s="6"/>
      <c r="F4" s="6"/>
      <c r="G4" s="41" t="s">
        <v>11</v>
      </c>
      <c r="H4" s="8" t="n">
        <v>395.71</v>
      </c>
      <c r="I4" s="43" t="str">
        <f aca="false">IF(H4="","",(IF($C$20&lt;25%,"N/A",IF(H4&lt;=($D$20+$B$20),H4,"Descartado"))))</f>
        <v>N/A</v>
      </c>
    </row>
    <row r="5" customFormat="false" ht="26.25" hidden="false" customHeight="true" outlineLevel="0" collapsed="false">
      <c r="A5" s="4"/>
      <c r="B5" s="5"/>
      <c r="C5" s="5"/>
      <c r="D5" s="5"/>
      <c r="E5" s="6"/>
      <c r="F5" s="6"/>
      <c r="G5" s="41" t="s">
        <v>35</v>
      </c>
      <c r="H5" s="8" t="n">
        <v>399.9</v>
      </c>
      <c r="I5" s="43" t="str">
        <f aca="false">IF(H5="","",(IF($C$20&lt;25%,"N/A",IF(H5&lt;=($D$20+$B$20),H5,"Descartado"))))</f>
        <v>N/A</v>
      </c>
    </row>
    <row r="6" customFormat="false" ht="26.25" hidden="false" customHeight="true" outlineLevel="0" collapsed="false">
      <c r="A6" s="4"/>
      <c r="B6" s="5"/>
      <c r="C6" s="5"/>
      <c r="D6" s="5"/>
      <c r="E6" s="6"/>
      <c r="F6" s="6"/>
      <c r="G6" s="41"/>
      <c r="H6" s="8"/>
      <c r="I6" s="43" t="str">
        <f aca="false">IF(H6="","",(IF($C$20&lt;25%,"N/A",IF(H6&lt;=($D$20+$B$20),H6,"Descartado"))))</f>
        <v/>
      </c>
    </row>
    <row r="7" customFormat="false" ht="13.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5.75" hidden="false" customHeight="true" outlineLevel="0" collapsed="false">
      <c r="A8" s="4"/>
      <c r="B8" s="5"/>
      <c r="C8" s="5"/>
      <c r="D8" s="5"/>
      <c r="E8" s="6"/>
      <c r="F8" s="6"/>
      <c r="G8" s="7"/>
      <c r="H8" s="8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7"/>
      <c r="H9" s="10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72.75" hidden="false" customHeight="tru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17.9655791260213</v>
      </c>
      <c r="C20" s="23" t="n">
        <f aca="false">IF(H23&lt;2,"N/A",(B20/D20))</f>
        <v>0.0440217732113042</v>
      </c>
      <c r="D20" s="24" t="n">
        <f aca="false">AVERAGE(H3:H17)</f>
        <v>408.106666666667</v>
      </c>
      <c r="E20" s="25" t="str">
        <f aca="false">IF(H23&lt;2,"N/A",(IF(C20&lt;=25%,"N/A",AVERAGE(I3:I17))))</f>
        <v>N/A</v>
      </c>
      <c r="F20" s="24" t="n">
        <f aca="false">MEDIAN(H3:H17)</f>
        <v>399.9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408.106666666667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1224.33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1" activeCellId="0" sqref="H2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130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131</v>
      </c>
      <c r="C3" s="5"/>
      <c r="D3" s="5"/>
      <c r="E3" s="6" t="s">
        <v>3</v>
      </c>
      <c r="F3" s="6" t="n">
        <v>2</v>
      </c>
      <c r="G3" s="7" t="s">
        <v>132</v>
      </c>
      <c r="H3" s="8" t="n">
        <v>17.99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32</v>
      </c>
      <c r="H4" s="8" t="n">
        <v>14.9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119</v>
      </c>
      <c r="H5" s="8" t="n">
        <v>10.97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35</v>
      </c>
      <c r="H6" s="8" t="n">
        <v>17.42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3.19571588223984</v>
      </c>
      <c r="C20" s="23" t="n">
        <f aca="false">IF(H23&lt;2,"N/A",(B20/D20))</f>
        <v>0.208597642443854</v>
      </c>
      <c r="D20" s="24" t="n">
        <f aca="false">AVERAGE(H3:H17)</f>
        <v>15.32</v>
      </c>
      <c r="E20" s="25" t="str">
        <f aca="false">IF(H23&lt;2,"N/A",(IF(C20&lt;=25%,"N/A",AVERAGE(I3:I17))))</f>
        <v>N/A</v>
      </c>
      <c r="F20" s="24" t="n">
        <f aca="false">MEDIAN(H3:H17)</f>
        <v>16.16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15.32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30.64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133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134</v>
      </c>
      <c r="C3" s="5"/>
      <c r="D3" s="5"/>
      <c r="E3" s="6" t="s">
        <v>3</v>
      </c>
      <c r="F3" s="6" t="n">
        <v>2</v>
      </c>
      <c r="G3" s="7" t="s">
        <v>135</v>
      </c>
      <c r="H3" s="8" t="n">
        <v>229.32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136</v>
      </c>
      <c r="H4" s="8" t="n">
        <v>194.59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35</v>
      </c>
      <c r="H5" s="8" t="n">
        <v>199.9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137</v>
      </c>
      <c r="H6" s="8" t="n">
        <v>229.9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18.8127569749891</v>
      </c>
      <c r="C20" s="23" t="n">
        <f aca="false">IF(H23&lt;2,"N/A",(B20/D20))</f>
        <v>0.0881458901734269</v>
      </c>
      <c r="D20" s="24" t="n">
        <f aca="false">AVERAGE(H3:H17)</f>
        <v>213.4275</v>
      </c>
      <c r="E20" s="25" t="str">
        <f aca="false">IF(H23&lt;2,"N/A",(IF(C20&lt;=25%,"N/A",AVERAGE(I3:I17))))</f>
        <v>N/A</v>
      </c>
      <c r="F20" s="24" t="n">
        <f aca="false">MEDIAN(H3:H17)</f>
        <v>214.61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213.4275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426.86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5" activeCellId="0" sqref="F3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138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139</v>
      </c>
      <c r="C3" s="5"/>
      <c r="D3" s="5"/>
      <c r="E3" s="6" t="s">
        <v>3</v>
      </c>
      <c r="F3" s="6" t="n">
        <v>2</v>
      </c>
      <c r="G3" s="7" t="s">
        <v>9</v>
      </c>
      <c r="H3" s="8" t="n">
        <v>35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140</v>
      </c>
      <c r="H4" s="8" t="n">
        <v>29.9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35</v>
      </c>
      <c r="H5" s="8" t="n">
        <v>25.01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4.9953678543226</v>
      </c>
      <c r="C20" s="23" t="n">
        <f aca="false">IF(H23&lt;2,"N/A",(B20/D20))</f>
        <v>0.166678940751505</v>
      </c>
      <c r="D20" s="24" t="n">
        <f aca="false">AVERAGE(H3:H17)</f>
        <v>29.97</v>
      </c>
      <c r="E20" s="25" t="str">
        <f aca="false">IF(H23&lt;2,"N/A",(IF(C20&lt;=25%,"N/A",AVERAGE(I3:I17))))</f>
        <v>N/A</v>
      </c>
      <c r="F20" s="24" t="n">
        <f aca="false">MEDIAN(H3:H17)</f>
        <v>29.9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29.97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59.94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141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142</v>
      </c>
      <c r="C3" s="5"/>
      <c r="D3" s="5"/>
      <c r="E3" s="6" t="s">
        <v>3</v>
      </c>
      <c r="F3" s="6" t="n">
        <v>2</v>
      </c>
      <c r="G3" s="7" t="s">
        <v>143</v>
      </c>
      <c r="H3" s="8" t="n">
        <v>58.7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144</v>
      </c>
      <c r="H4" s="8" t="n">
        <v>71.9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145</v>
      </c>
      <c r="H5" s="8" t="n">
        <v>85.6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13.4507744510616</v>
      </c>
      <c r="C20" s="23" t="n">
        <f aca="false">IF(H23&lt;2,"N/A",(B20/D20))</f>
        <v>0.186643493770512</v>
      </c>
      <c r="D20" s="24" t="n">
        <f aca="false">AVERAGE(H3:H17)</f>
        <v>72.0666666666667</v>
      </c>
      <c r="E20" s="25" t="str">
        <f aca="false">IF(H23&lt;2,"N/A",(IF(C20&lt;=25%,"N/A",AVERAGE(I3:I17))))</f>
        <v>N/A</v>
      </c>
      <c r="F20" s="24" t="n">
        <f aca="false">MEDIAN(H3:H17)</f>
        <v>71.9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72.0666666666667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144.14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146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147</v>
      </c>
      <c r="C3" s="5"/>
      <c r="D3" s="5"/>
      <c r="E3" s="6" t="s">
        <v>3</v>
      </c>
      <c r="F3" s="6" t="n">
        <v>2</v>
      </c>
      <c r="G3" s="7" t="s">
        <v>29</v>
      </c>
      <c r="H3" s="8" t="n">
        <v>128.45</v>
      </c>
      <c r="I3" s="43" t="n">
        <f aca="false">IF(H3="","",(IF($C$20&lt;25%,"N/A",IF(H3&lt;=($D$20+$B$20),H3,"Descartado"))))</f>
        <v>128.45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</v>
      </c>
      <c r="H4" s="8" t="n">
        <v>143.56</v>
      </c>
      <c r="I4" s="43" t="n">
        <f aca="false">IF(H4="","",(IF($C$20&lt;25%,"N/A",IF(H4&lt;=($D$20+$B$20),H4,"Descartado"))))</f>
        <v>143.56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148</v>
      </c>
      <c r="H5" s="8" t="n">
        <v>129.99</v>
      </c>
      <c r="I5" s="43" t="n">
        <f aca="false">IF(H5="","",(IF($C$20&lt;25%,"N/A",IF(H5&lt;=($D$20+$B$20),H5,"Descartado"))))</f>
        <v>129.99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149</v>
      </c>
      <c r="H6" s="8" t="n">
        <v>159.86</v>
      </c>
      <c r="I6" s="43" t="n">
        <f aca="false">IF(H6="","",(IF($C$20&lt;25%,"N/A",IF(H6&lt;=($D$20+$B$20),H6,"Descartado"))))</f>
        <v>159.86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 t="s">
        <v>150</v>
      </c>
      <c r="H7" s="8" t="n">
        <v>237.03</v>
      </c>
      <c r="I7" s="43" t="str">
        <f aca="false">IF(H7="","",(IF($C$20&lt;25%,"N/A",IF(H7&lt;=($D$20+$B$20),H7,"Descartado"))))</f>
        <v>Descartado</v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44.9990841017903</v>
      </c>
      <c r="C20" s="23" t="n">
        <f aca="false">IF(H23&lt;2,"N/A",(B20/D20))</f>
        <v>0.2816350442601</v>
      </c>
      <c r="D20" s="24" t="n">
        <f aca="false">AVERAGE(H3:H17)</f>
        <v>159.778</v>
      </c>
      <c r="E20" s="25" t="n">
        <f aca="false">IF(H23&lt;2,"N/A",(IF(C20&lt;=25%,"N/A",AVERAGE(I3:I17))))</f>
        <v>140.465</v>
      </c>
      <c r="F20" s="24" t="n">
        <f aca="false">MEDIAN(H3:H17)</f>
        <v>143.56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140.465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280.94</v>
      </c>
      <c r="E23" s="32"/>
      <c r="G23" s="33" t="s">
        <v>19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151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152</v>
      </c>
      <c r="C3" s="5"/>
      <c r="D3" s="5"/>
      <c r="E3" s="6" t="s">
        <v>3</v>
      </c>
      <c r="F3" s="6" t="n">
        <v>1</v>
      </c>
      <c r="G3" s="7" t="s">
        <v>153</v>
      </c>
      <c r="H3" s="8" t="n">
        <v>20.9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154</v>
      </c>
      <c r="H4" s="8" t="n">
        <v>17.85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155</v>
      </c>
      <c r="H5" s="8" t="n">
        <v>19.99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156</v>
      </c>
      <c r="H6" s="8" t="n">
        <v>12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3.99982082932057</v>
      </c>
      <c r="C20" s="23" t="n">
        <f aca="false">IF(H23&lt;2,"N/A",(B20/D20))</f>
        <v>0.226170247629097</v>
      </c>
      <c r="D20" s="24" t="n">
        <f aca="false">AVERAGE(H3:H17)</f>
        <v>17.685</v>
      </c>
      <c r="E20" s="25" t="str">
        <f aca="false">IF(H23&lt;2,"N/A",(IF(C20&lt;=25%,"N/A",AVERAGE(I3:I17))))</f>
        <v>N/A</v>
      </c>
      <c r="F20" s="24" t="n">
        <f aca="false">MEDIAN(H3:H17)</f>
        <v>18.92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17.685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17.69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157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158</v>
      </c>
      <c r="C3" s="5"/>
      <c r="D3" s="5"/>
      <c r="E3" s="6" t="s">
        <v>3</v>
      </c>
      <c r="F3" s="6" t="n">
        <v>2</v>
      </c>
      <c r="G3" s="7" t="s">
        <v>29</v>
      </c>
      <c r="H3" s="8" t="n">
        <v>28.9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159</v>
      </c>
      <c r="H4" s="8" t="n">
        <v>21.9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35</v>
      </c>
      <c r="H5" s="8" t="n">
        <v>17.69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160</v>
      </c>
      <c r="H6" s="8" t="n">
        <v>22.9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4.62360159039108</v>
      </c>
      <c r="C20" s="23" t="n">
        <f aca="false">IF(H23&lt;2,"N/A",(B20/D20))</f>
        <v>0.202367943555797</v>
      </c>
      <c r="D20" s="24" t="n">
        <f aca="false">AVERAGE(H3:H17)</f>
        <v>22.8475</v>
      </c>
      <c r="E20" s="25" t="str">
        <f aca="false">IF(H23&lt;2,"N/A",(IF(C20&lt;=25%,"N/A",AVERAGE(I3:I17))))</f>
        <v>N/A</v>
      </c>
      <c r="F20" s="24" t="n">
        <f aca="false">MEDIAN(H3:H17)</f>
        <v>22.4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22.8475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45.7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8" activeCellId="0" sqref="F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161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162</v>
      </c>
      <c r="C3" s="5"/>
      <c r="D3" s="5"/>
      <c r="E3" s="6" t="s">
        <v>3</v>
      </c>
      <c r="F3" s="6" t="n">
        <v>6</v>
      </c>
      <c r="G3" s="7" t="s">
        <v>29</v>
      </c>
      <c r="H3" s="8" t="n">
        <v>29.9</v>
      </c>
      <c r="I3" s="43" t="str">
        <f aca="false">IF(H3="","",(IF($C$20&lt;25%,"N/A",IF(H3&lt;=($D$20+$B$20),H3,"Descartado"))))</f>
        <v>Descartado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9</v>
      </c>
      <c r="H4" s="8" t="n">
        <v>20.5</v>
      </c>
      <c r="I4" s="43" t="n">
        <f aca="false">IF(H4="","",(IF($C$20&lt;25%,"N/A",IF(H4&lt;=($D$20+$B$20),H4,"Descartado"))))</f>
        <v>20.5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32</v>
      </c>
      <c r="H5" s="8" t="n">
        <v>16.9</v>
      </c>
      <c r="I5" s="43" t="n">
        <f aca="false">IF(H5="","",(IF($C$20&lt;25%,"N/A",IF(H5&lt;=($D$20+$B$20),H5,"Descartado"))))</f>
        <v>16.9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6.71217798731032</v>
      </c>
      <c r="C20" s="23" t="n">
        <f aca="false">IF(H23&lt;2,"N/A",(B20/D20))</f>
        <v>0.299205556640876</v>
      </c>
      <c r="D20" s="24" t="n">
        <f aca="false">AVERAGE(H3:H17)</f>
        <v>22.4333333333333</v>
      </c>
      <c r="E20" s="25" t="n">
        <f aca="false">IF(H23&lt;2,"N/A",(IF(C20&lt;=25%,"N/A",AVERAGE(I3:I17))))</f>
        <v>18.7</v>
      </c>
      <c r="F20" s="24" t="n">
        <f aca="false">MEDIAN(H3:H17)</f>
        <v>20.5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18.7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112.2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163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164</v>
      </c>
      <c r="C3" s="5"/>
      <c r="D3" s="5"/>
      <c r="E3" s="6" t="s">
        <v>3</v>
      </c>
      <c r="F3" s="6" t="n">
        <v>1</v>
      </c>
      <c r="G3" s="7" t="s">
        <v>165</v>
      </c>
      <c r="H3" s="8" t="n">
        <v>397.1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166</v>
      </c>
      <c r="H4" s="8" t="n">
        <v>362.96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35</v>
      </c>
      <c r="H5" s="8" t="n">
        <v>396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167</v>
      </c>
      <c r="H6" s="8" t="n">
        <v>379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 t="s">
        <v>92</v>
      </c>
      <c r="H7" s="8" t="n">
        <v>241.1</v>
      </c>
      <c r="I7" s="43" t="str">
        <f aca="false">IF(H7="","",(IF($C$20&lt;25%,"N/A",IF(H7&lt;=($D$20+$B$20),H7,"Descartado"))))</f>
        <v>N/A</v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65.3179004561537</v>
      </c>
      <c r="C20" s="23" t="n">
        <f aca="false">IF(H23&lt;2,"N/A",(B20/D20))</f>
        <v>0.183873920300406</v>
      </c>
      <c r="D20" s="24" t="n">
        <f aca="false">AVERAGE(H3:H17)</f>
        <v>355.232</v>
      </c>
      <c r="E20" s="25" t="str">
        <f aca="false">IF(H23&lt;2,"N/A",(IF(C20&lt;=25%,"N/A",AVERAGE(I3:I17))))</f>
        <v>N/A</v>
      </c>
      <c r="F20" s="24" t="n">
        <f aca="false">MEDIAN(H3:H17)</f>
        <v>379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355.232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355.23</v>
      </c>
      <c r="E23" s="32"/>
      <c r="G23" s="33" t="s">
        <v>19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168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169</v>
      </c>
      <c r="C3" s="5"/>
      <c r="D3" s="5"/>
      <c r="E3" s="6" t="s">
        <v>3</v>
      </c>
      <c r="F3" s="6" t="n">
        <v>1</v>
      </c>
      <c r="G3" s="7" t="s">
        <v>170</v>
      </c>
      <c r="H3" s="8" t="n">
        <v>890.8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171</v>
      </c>
      <c r="H4" s="8" t="n">
        <v>989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172</v>
      </c>
      <c r="H5" s="8" t="n">
        <v>945.99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68</v>
      </c>
      <c r="H6" s="8" t="n">
        <v>977.55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43.9618535399347</v>
      </c>
      <c r="C20" s="23" t="n">
        <f aca="false">IF(H23&lt;2,"N/A",(B20/D20))</f>
        <v>0.0462349971760975</v>
      </c>
      <c r="D20" s="24" t="n">
        <f aca="false">AVERAGE(H3:H17)</f>
        <v>950.835</v>
      </c>
      <c r="E20" s="25" t="str">
        <f aca="false">IF(H23&lt;2,"N/A",(IF(C20&lt;=25%,"N/A",AVERAGE(I3:I17))))</f>
        <v>N/A</v>
      </c>
      <c r="F20" s="24" t="n">
        <f aca="false">MEDIAN(H3:H17)</f>
        <v>961.77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950.835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950.84</v>
      </c>
      <c r="E23" s="32"/>
      <c r="G23" s="33" t="s">
        <v>19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36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21.75" hidden="false" customHeight="true" outlineLevel="0" collapsed="false">
      <c r="A3" s="4"/>
      <c r="B3" s="5" t="s">
        <v>37</v>
      </c>
      <c r="C3" s="5"/>
      <c r="D3" s="5"/>
      <c r="E3" s="6" t="s">
        <v>3</v>
      </c>
      <c r="F3" s="6" t="n">
        <v>2</v>
      </c>
      <c r="G3" s="41" t="s">
        <v>9</v>
      </c>
      <c r="H3" s="8" t="n">
        <v>23.89</v>
      </c>
      <c r="I3" s="43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4"/>
      <c r="B4" s="5"/>
      <c r="C4" s="5"/>
      <c r="D4" s="5"/>
      <c r="E4" s="6"/>
      <c r="F4" s="6"/>
      <c r="G4" s="41" t="s">
        <v>35</v>
      </c>
      <c r="H4" s="8" t="n">
        <v>29.99</v>
      </c>
      <c r="I4" s="43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4"/>
      <c r="B5" s="5"/>
      <c r="C5" s="5"/>
      <c r="D5" s="5"/>
      <c r="E5" s="6"/>
      <c r="F5" s="6"/>
      <c r="G5" s="41" t="s">
        <v>11</v>
      </c>
      <c r="H5" s="8" t="n">
        <v>19.9</v>
      </c>
      <c r="I5" s="43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4"/>
      <c r="B6" s="5"/>
      <c r="C6" s="5"/>
      <c r="D6" s="5"/>
      <c r="E6" s="6"/>
      <c r="F6" s="6"/>
      <c r="G6" s="41"/>
      <c r="H6" s="8"/>
      <c r="I6" s="43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4"/>
      <c r="B7" s="5"/>
      <c r="C7" s="5"/>
      <c r="D7" s="5"/>
      <c r="E7" s="6"/>
      <c r="F7" s="6"/>
      <c r="G7" s="7"/>
      <c r="H7" s="10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7"/>
      <c r="H8" s="10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45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5.08163687539097</v>
      </c>
      <c r="C20" s="23" t="n">
        <f aca="false">IF(H23&lt;2,"N/A",(B20/D20))</f>
        <v>0.206626601059541</v>
      </c>
      <c r="D20" s="24" t="n">
        <f aca="false">AVERAGE(H3:H17)</f>
        <v>24.5933333333333</v>
      </c>
      <c r="E20" s="25" t="str">
        <f aca="false">IF(H23&lt;2,"N/A",(IF(C20&lt;=25%,"N/A",AVERAGE(I3:I17))))</f>
        <v>N/A</v>
      </c>
      <c r="F20" s="24" t="n">
        <f aca="false">MEDIAN(H3:H17)</f>
        <v>23.89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24.5933333333333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49.18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173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174</v>
      </c>
      <c r="C3" s="5"/>
      <c r="D3" s="5"/>
      <c r="E3" s="6" t="s">
        <v>3</v>
      </c>
      <c r="F3" s="6" t="n">
        <v>1</v>
      </c>
      <c r="G3" s="7" t="s">
        <v>175</v>
      </c>
      <c r="H3" s="8" t="n">
        <v>1783.64</v>
      </c>
      <c r="I3" s="43" t="n">
        <f aca="false">IF(H3="","",(IF($C$20&lt;25%,"N/A",IF(H3&lt;=($D$20+$B$20),H3,"Descartado"))))</f>
        <v>1783.64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176</v>
      </c>
      <c r="H4" s="8" t="n">
        <v>3150</v>
      </c>
      <c r="I4" s="43" t="str">
        <f aca="false">IF(H4="","",(IF($C$20&lt;25%,"N/A",IF(H4&lt;=($D$20+$B$20),H4,"Descartado"))))</f>
        <v>Descartado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177</v>
      </c>
      <c r="H5" s="8" t="n">
        <v>2127</v>
      </c>
      <c r="I5" s="43" t="n">
        <f aca="false">IF(H5="","",(IF($C$20&lt;25%,"N/A",IF(H5&lt;=($D$20+$B$20),H5,"Descartado"))))</f>
        <v>2127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710.793540019415</v>
      </c>
      <c r="C20" s="23" t="n">
        <f aca="false">IF(H23&lt;2,"N/A",(B20/D20))</f>
        <v>0.302009537387297</v>
      </c>
      <c r="D20" s="24" t="n">
        <f aca="false">AVERAGE(H3:H17)</f>
        <v>2353.54666666667</v>
      </c>
      <c r="E20" s="25" t="n">
        <f aca="false">IF(H23&lt;2,"N/A",(IF(C20&lt;=25%,"N/A",AVERAGE(I3:I17))))</f>
        <v>1955.32</v>
      </c>
      <c r="F20" s="24" t="n">
        <f aca="false">MEDIAN(H3:H17)</f>
        <v>2127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1955.32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1955.32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1.29"/>
    <col collapsed="false" customWidth="true" hidden="false" outlineLevel="0" max="5" min="5" style="1" width="9.14"/>
    <col collapsed="false" customWidth="true" hidden="false" outlineLevel="0" max="6" min="6" style="1" width="11.29"/>
    <col collapsed="false" customWidth="true" hidden="false" outlineLevel="0" max="7" min="7" style="1" width="39.28"/>
    <col collapsed="false" customWidth="true" hidden="false" outlineLevel="0" max="8" min="8" style="1" width="11.29"/>
    <col collapsed="false" customWidth="true" hidden="false" outlineLevel="0" max="9" min="9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178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179</v>
      </c>
      <c r="C3" s="5"/>
      <c r="D3" s="5"/>
      <c r="E3" s="6" t="s">
        <v>3</v>
      </c>
      <c r="F3" s="6" t="n">
        <v>1</v>
      </c>
      <c r="G3" s="7" t="s">
        <v>180</v>
      </c>
      <c r="H3" s="8" t="n">
        <v>49700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181</v>
      </c>
      <c r="H4" s="8" t="n">
        <v>49900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182</v>
      </c>
      <c r="H5" s="8" t="n">
        <v>49940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 t="s">
        <v>183</v>
      </c>
      <c r="H6" s="8" t="n">
        <v>61266.24</v>
      </c>
      <c r="I6" s="43" t="str">
        <f aca="false">IF(H6="","",(IF($C$20&lt;25%,"N/A",IF(H6&lt;=($D$20+$B$20),H6,"Descartado"))))</f>
        <v>N/A</v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 t="s">
        <v>184</v>
      </c>
      <c r="H7" s="8" t="n">
        <v>74863.17</v>
      </c>
      <c r="I7" s="43" t="str">
        <f aca="false">IF(H7="","",(IF($C$20&lt;25%,"N/A",IF(H7&lt;=($D$20+$B$20),H7,"Descartado"))))</f>
        <v>N/A</v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11076.4121474068</v>
      </c>
      <c r="C20" s="23" t="n">
        <f aca="false">IF(H23&lt;2,"N/A",(B20/D20))</f>
        <v>0.193867662404014</v>
      </c>
      <c r="D20" s="24" t="n">
        <f aca="false">AVERAGE(H3:H17)</f>
        <v>57133.882</v>
      </c>
      <c r="E20" s="25" t="str">
        <f aca="false">IF(H23&lt;2,"N/A",(IF(C20&lt;=25%,"N/A",AVERAGE(I3:I17))))</f>
        <v>N/A</v>
      </c>
      <c r="F20" s="24" t="n">
        <f aca="false">MEDIAN(H3:H17)</f>
        <v>49940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57133.882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57133.88</v>
      </c>
      <c r="E23" s="32"/>
      <c r="G23" s="33" t="s">
        <v>19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4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B27" activeCellId="0" sqref="B27"/>
    </sheetView>
  </sheetViews>
  <sheetFormatPr defaultRowHeight="12.75" zeroHeight="false" outlineLevelRow="0" outlineLevelCol="0"/>
  <cols>
    <col collapsed="false" customWidth="true" hidden="false" outlineLevel="0" max="1" min="1" style="47" width="9.14"/>
    <col collapsed="false" customWidth="true" hidden="false" outlineLevel="0" max="2" min="2" style="47" width="80.43"/>
    <col collapsed="false" customWidth="true" hidden="false" outlineLevel="0" max="4" min="3" style="47" width="14.01"/>
    <col collapsed="false" customWidth="true" hidden="false" outlineLevel="0" max="5" min="5" style="47" width="13.29"/>
    <col collapsed="false" customWidth="true" hidden="false" outlineLevel="0" max="6" min="6" style="47" width="22.14"/>
    <col collapsed="false" customWidth="true" hidden="false" outlineLevel="0" max="1025" min="7" style="47" width="9.14"/>
  </cols>
  <sheetData>
    <row r="1" customFormat="false" ht="15.75" hidden="false" customHeight="true" outlineLevel="0" collapsed="false">
      <c r="A1" s="48" t="s">
        <v>185</v>
      </c>
      <c r="B1" s="48"/>
      <c r="C1" s="48"/>
      <c r="D1" s="48"/>
      <c r="E1" s="48"/>
      <c r="F1" s="48"/>
    </row>
    <row r="2" customFormat="false" ht="25.5" hidden="false" customHeight="false" outlineLevel="0" collapsed="false">
      <c r="A2" s="49" t="s">
        <v>186</v>
      </c>
      <c r="B2" s="49" t="s">
        <v>187</v>
      </c>
      <c r="C2" s="49" t="s">
        <v>188</v>
      </c>
      <c r="D2" s="49" t="s">
        <v>189</v>
      </c>
      <c r="E2" s="49" t="s">
        <v>190</v>
      </c>
      <c r="F2" s="49" t="s">
        <v>191</v>
      </c>
    </row>
    <row r="3" customFormat="false" ht="63.75" hidden="false" customHeight="false" outlineLevel="0" collapsed="false">
      <c r="A3" s="50" t="n">
        <v>1</v>
      </c>
      <c r="B3" s="51" t="str">
        <f aca="false">Item1!$B$3</f>
        <v>Alicate Crimpador para cabo coaxial
 Alicate para crimpar conectores de compressão RG-59 e RG-6 em cabos coaxiais.
 Construído com material resistente (preferencialmente aço carbono)
 Cabo emborrachado
 Garantia legal de 90 dias</v>
      </c>
      <c r="C3" s="50" t="str">
        <f aca="false">Item1!E3</f>
        <v>UNIDADE</v>
      </c>
      <c r="D3" s="50" t="n">
        <f aca="false">Item1!F3</f>
        <v>2</v>
      </c>
      <c r="E3" s="52" t="n">
        <f aca="false">Item1!D22</f>
        <v>32.8666666666667</v>
      </c>
      <c r="F3" s="53" t="n">
        <f aca="false">(ROUND(E3,2)*D3)</f>
        <v>65.74</v>
      </c>
    </row>
    <row r="4" customFormat="false" ht="102" hidden="false" customHeight="false" outlineLevel="0" collapsed="false">
      <c r="A4" s="50" t="n">
        <v>2</v>
      </c>
      <c r="B4" s="51" t="str">
        <f aca="false">Item2!$B$3</f>
        <v>Alicate Crimpador para Cabo RJ11,RJ12 e RJ45
Alicate modular para cortar, decapar e crimpar cabos tipo RJ 11/12/45
Cabo emborrachado
Cabeça Matriz de alta precisão
Catraca para melhor pressão ajuste do conector
Lâmina removível
Haste em ferro fundido e corpo anatômico
Garantia legal de 90 dias</v>
      </c>
      <c r="C4" s="50" t="str">
        <f aca="false">Item2!E3</f>
        <v>UNIDADE</v>
      </c>
      <c r="D4" s="50" t="n">
        <f aca="false">Item2!$F$3</f>
        <v>3</v>
      </c>
      <c r="E4" s="52" t="n">
        <f aca="false">Item2!$D$22</f>
        <v>44.0125</v>
      </c>
      <c r="F4" s="53" t="n">
        <f aca="false">(ROUND(E4,2)*D4)</f>
        <v>132.03</v>
      </c>
    </row>
    <row r="5" customFormat="false" ht="318.75" hidden="false" customHeight="false" outlineLevel="0" collapsed="false">
      <c r="A5" s="50" t="n">
        <v>3</v>
      </c>
      <c r="B5" s="51" t="str">
        <f aca="false">Item3!$B$3</f>
        <v>Kit Completo de Ferramentas
1 Alicate de corte diagonal 6"
1 Alicate de bico meia-cana 8"
 1 Alicate bomba d´água 10"
 1 Adaptador para bits com cabo e catraca encaixe de 1/4"
 40 Bits com encaixe de 1/4" sendo: 7 Bits fenda de 3.5 mm (02 peças), 4 mm (02 peças), 5.5 mm, 6.5 mm e 8 mm; 3 Bits quadradas: S1, S2 e S3; 8 Bits phillips: #0 (02 peças), #1 (02 peças), #2 (02 peças) e #3 (02 peças); 2 adaptadores para os bits; 7 Bits torx tipos T10, T15, T20, T25, T27, T30 e T40; 3 Bits pozidriv tipos PZ1, PZ2 e PZ3; 4 Bits tri-wing tipos 1, 2, 3 e 4; 6 Bits hexagonais de 2 mm, 3 mm, 4 mm, 5 mm, 6 mm e 7 mm
 1 Cabo T de 10" com extensão encaixe de 1/2"
 1 Catraca reversível de 10” com encaixe de 1/2"
 1 Catraca reversível de 6” com encaixe de 1/4"
 2 Chaves de fenda: 5,5 x 75 mm e 6,5 x 100mm
 2 Chaves phillips: #1 x 75 mm - #2 x 100 mm
 11 Chaves combinadas espelhadas: 8mm, 9mm, 10mm, 11mm, 12mm, 13mm, 14mm, 15mm, 17mm,18mm e 19 mm
 8 Chaves hexagonais: 1mm,5mm, 2mm, 2.5mm, 3mm, 4mm, 5mm, 5.5mm e 6 mm
 1 Extensão de 5" com encaixe de 1/2"
 1 Extensão de 2" com encaixe de 1/4"
 1 Extensão de 4" com encaixe de 1/4"
 1 Extensão flexível 6" 1/4"(M) x 1/4"(F)
 1 Junta universal com encaixe de 1/2"
 1 Junta universal com encaixe de 1/4"
 2</v>
      </c>
      <c r="C5" s="50" t="str">
        <f aca="false">Item3!$E$3</f>
        <v>UNIDADE</v>
      </c>
      <c r="D5" s="50" t="n">
        <f aca="false">Item3!$F$3</f>
        <v>3</v>
      </c>
      <c r="E5" s="52" t="n">
        <f aca="false">Item3!$D$22</f>
        <v>408.106666666667</v>
      </c>
      <c r="F5" s="53" t="n">
        <f aca="false">(ROUND(E5,2)*D5)</f>
        <v>1224.33</v>
      </c>
    </row>
    <row r="6" customFormat="false" ht="102" hidden="false" customHeight="false" outlineLevel="0" collapsed="false">
      <c r="A6" s="50" t="n">
        <v>4</v>
      </c>
      <c r="B6" s="51" t="str">
        <f aca="false">Item4!$B$3</f>
        <v>Ferro de Solda 30W ou 34W / 127V
Ferro de Solda com potência de 30W ou 34W
Tensão: 127V
Conjunto de resistência e tubo metálico substituível
Corpo em material PBT Antichama (Politereftalato de butileno) mesmo material utilizado em: tomadas, disjuntores e conectores elétricos
Resistência com maior durabilidade
Garantia legal de 90 dias</v>
      </c>
      <c r="C6" s="50" t="str">
        <f aca="false">Item4!$E$3</f>
        <v>UNIDADE</v>
      </c>
      <c r="D6" s="50" t="n">
        <f aca="false">Item4!$F$3</f>
        <v>2</v>
      </c>
      <c r="E6" s="52" t="n">
        <f aca="false">Item4!$D$22</f>
        <v>24.5933333333333</v>
      </c>
      <c r="F6" s="53" t="n">
        <f aca="false">(ROUND(E6,2)*D6)</f>
        <v>49.18</v>
      </c>
    </row>
    <row r="7" customFormat="false" ht="102" hidden="false" customHeight="false" outlineLevel="0" collapsed="false">
      <c r="A7" s="50" t="n">
        <v>5</v>
      </c>
      <c r="B7" s="51" t="str">
        <f aca="false">Item5!$B$3</f>
        <v>Ferro de Solda 30W ou 34W / 220V
Ferro de Solda com potência de 30W ou 34W
Tensão: 127V
Conjunto de resistência e tubo metálico substituível
Corpo em material PBT Antichama (Politereftalato de butileno) mesmo material utilizado em: tomadas, disjuntores e conectores elétricos
Resistência com maior durabilidade
Garantia legal de 90 dias</v>
      </c>
      <c r="C7" s="50" t="str">
        <f aca="false">Item5!$E$3</f>
        <v>UNIDADE</v>
      </c>
      <c r="D7" s="50" t="n">
        <f aca="false">Item5!$F$3</f>
        <v>2</v>
      </c>
      <c r="E7" s="52" t="n">
        <f aca="false">Item5!$D$22</f>
        <v>24.0333333333333</v>
      </c>
      <c r="F7" s="53" t="n">
        <f aca="false">(ROUND(E7,2)*D7)</f>
        <v>48.06</v>
      </c>
    </row>
    <row r="8" customFormat="false" ht="114.75" hidden="false" customHeight="false" outlineLevel="0" collapsed="false">
      <c r="A8" s="50" t="n">
        <v>6</v>
      </c>
      <c r="B8" s="51" t="str">
        <f aca="false">Item6!$B$3</f>
        <v>Ferro de Solda 40W /127V
· Ferro de Solda com potência de 40W
· Tensão: 127V
· Conjunto de resistência e tubo metálico substituível
· Corpo em material PBT Antichama (Politereftalato
de butileno) mesmo material utilizado em: tomadas,
disjuntores e conectores elétricos
· Resistência com maior durabilidade
· Garantia legal de 90 dias</v>
      </c>
      <c r="C8" s="50" t="str">
        <f aca="false">Item6!$E$3</f>
        <v>UNIDADE</v>
      </c>
      <c r="D8" s="50" t="n">
        <f aca="false">Item6!$F$3</f>
        <v>2</v>
      </c>
      <c r="E8" s="52" t="n">
        <f aca="false">Item6!$D$22</f>
        <v>24.9033333333333</v>
      </c>
      <c r="F8" s="53" t="n">
        <f aca="false">(ROUND(E8,2)*D8)</f>
        <v>49.8</v>
      </c>
    </row>
    <row r="9" customFormat="false" ht="114.75" hidden="false" customHeight="false" outlineLevel="0" collapsed="false">
      <c r="A9" s="50" t="n">
        <v>7</v>
      </c>
      <c r="B9" s="51" t="str">
        <f aca="false">Item7!$B$3</f>
        <v>Ferro de Solda 40W /220V
· Ferro de Solda com potência de 40W
· Tensão: 127V
· Conjunto de resistência e tubo metálico substituível
· Corpo em material PBT Antichama (Politereftalato
de butileno) mesmo material utilizado em: tomadas,
disjuntores e conectores elétricos
· Resistência com maior durabilidade
· Garantia legal de 90 dias</v>
      </c>
      <c r="C9" s="50" t="str">
        <f aca="false">Item7!$E$3</f>
        <v>UNIDADE</v>
      </c>
      <c r="D9" s="50" t="n">
        <f aca="false">Item7!$F$3</f>
        <v>2</v>
      </c>
      <c r="E9" s="52" t="n">
        <f aca="false">Item7!$D$22</f>
        <v>33.6</v>
      </c>
      <c r="F9" s="53" t="n">
        <f aca="false">(ROUND(E9,2)*D9)</f>
        <v>67.2</v>
      </c>
    </row>
    <row r="10" customFormat="false" ht="114.75" hidden="false" customHeight="false" outlineLevel="0" collapsed="false">
      <c r="A10" s="50" t="n">
        <v>8</v>
      </c>
      <c r="B10" s="51" t="str">
        <f aca="false">Item8!$B$3</f>
        <v>Ferro de Solda 60W /127V
· Ferro de Solda com potência de 60W
· Tensão: 127V
· Conjunto de resistência e tubo metálico substituível
· Corpo em material PBT Antichama (Politereftalato
de butileno) mesmo material utilizado em: tomadas,
disjuntores e conectores elétricos
· Resistência com maior durabilidade
· Garantia legal de 90 dias</v>
      </c>
      <c r="C10" s="50" t="str">
        <f aca="false">Item8!$E$3</f>
        <v>UNIDADE</v>
      </c>
      <c r="D10" s="50" t="n">
        <f aca="false">Item8!$F$3</f>
        <v>2</v>
      </c>
      <c r="E10" s="52" t="n">
        <f aca="false">Item8!$D$22</f>
        <v>43.7966666666667</v>
      </c>
      <c r="F10" s="53" t="n">
        <f aca="false">(ROUND(E10,2)*D10)</f>
        <v>87.6</v>
      </c>
    </row>
    <row r="11" customFormat="false" ht="114.75" hidden="false" customHeight="false" outlineLevel="0" collapsed="false">
      <c r="A11" s="50" t="n">
        <v>9</v>
      </c>
      <c r="B11" s="51" t="str">
        <f aca="false">Item9!$B$3</f>
        <v>Ferro de Solda 60W /220V
· Ferro de Solda com potência de 60W
· Tensão: 220V
· Conjunto de resistência e tubo metálico substituível
· Corpo em material PBT Antichama (Politereftalato
de butileno) mesmo material utilizado em: tomadas,
disjuntores e conectores elétricos
· Resistência com maior durabilidade
· Garantia legal de 90 dias</v>
      </c>
      <c r="C11" s="50" t="str">
        <f aca="false">Item9!$E$3</f>
        <v>UNIDADE</v>
      </c>
      <c r="D11" s="50" t="n">
        <f aca="false">Item9!$F$3</f>
        <v>2</v>
      </c>
      <c r="E11" s="52" t="n">
        <f aca="false">Item9!$D$22</f>
        <v>24.395</v>
      </c>
      <c r="F11" s="53" t="n">
        <f aca="false">(ROUND(E11,2)*D11)</f>
        <v>48.8</v>
      </c>
    </row>
    <row r="12" customFormat="false" ht="63.75" hidden="false" customHeight="false" outlineLevel="0" collapsed="false">
      <c r="A12" s="50" t="n">
        <v>10</v>
      </c>
      <c r="B12" s="51" t="str">
        <f aca="false">Item10!$B$3</f>
        <v>Sugador de solda
· Sugador de solda
· Corpo em alumínio
· Indicado para retirar pontos de solda (estanho
derretido)</v>
      </c>
      <c r="C12" s="50" t="str">
        <f aca="false">Item10!$E$3</f>
        <v>UNIDADE</v>
      </c>
      <c r="D12" s="50" t="n">
        <f aca="false">Item10!$F$3</f>
        <v>2</v>
      </c>
      <c r="E12" s="52" t="n">
        <f aca="false">Item10!$D$22</f>
        <v>33.3366666666667</v>
      </c>
      <c r="F12" s="53" t="n">
        <f aca="false">(ROUND(E12,2)*D12)</f>
        <v>66.68</v>
      </c>
    </row>
    <row r="13" customFormat="false" ht="63.75" hidden="false" customHeight="false" outlineLevel="0" collapsed="false">
      <c r="A13" s="50" t="n">
        <v>11</v>
      </c>
      <c r="B13" s="51" t="str">
        <f aca="false">Item11!$B$3</f>
        <v>Carretel de Solda Estanho Chumbo 60/40 Rolo de solda em carretel 400g/500g
· 0.5 a 1 mm de diâmetro
· Composição 60% estanho e 40% chumbo
· 2% de fluxo
· Garantia legal de 90 dias</v>
      </c>
      <c r="C13" s="50" t="str">
        <f aca="false">Item11!$E$3</f>
        <v>UNIDADE</v>
      </c>
      <c r="D13" s="50" t="n">
        <f aca="false">Item11!$F$3</f>
        <v>2</v>
      </c>
      <c r="E13" s="52" t="n">
        <f aca="false">Item11!$D$22</f>
        <v>61.625</v>
      </c>
      <c r="F13" s="53" t="n">
        <f aca="false">(ROUND(E13,2)*D13)</f>
        <v>123.26</v>
      </c>
    </row>
    <row r="14" customFormat="false" ht="89.25" hidden="false" customHeight="false" outlineLevel="0" collapsed="false">
      <c r="A14" s="50" t="n">
        <v>12</v>
      </c>
      <c r="B14" s="51" t="str">
        <f aca="false">Item12!$B$3</f>
        <v>Sonda Passa fio de nylon
· Passa fios com mola guia e ponta metálica para
passagem de fios por eletroduto
· Cabo de aço revestido de polipropileno (altamente
resistente)
· Mínimo de 15m de comprimento
· Garantia legal de 90 dias</v>
      </c>
      <c r="C14" s="50" t="str">
        <f aca="false">Item12!$E$3</f>
        <v>UNIDADE</v>
      </c>
      <c r="D14" s="50" t="n">
        <f aca="false">Item12!$F$3</f>
        <v>2</v>
      </c>
      <c r="E14" s="52" t="n">
        <f aca="false">Item12!$D$22</f>
        <v>13.435</v>
      </c>
      <c r="F14" s="53" t="n">
        <f aca="false">(ROUND(E14,2)*D14)</f>
        <v>26.88</v>
      </c>
    </row>
    <row r="15" customFormat="false" ht="255" hidden="false" customHeight="false" outlineLevel="0" collapsed="false">
      <c r="A15" s="50" t="n">
        <v>13</v>
      </c>
      <c r="B15" s="51" t="str">
        <f aca="false">Item13!$B$3</f>
        <v>Parafusadeira/furadeira a bateria
· No mínimo duas velocidades de rotação (alta e
baixa)
· Rotações por minuto na velocidade baixa: mínimo
de 0-380 RPM
· Rotações por minuto na velocidade alta: mínimo de
0-1500RPM
· Capacidade de perfuração de metais, madeira e
alvenaria
· Capacidade de perfuração de aço/metais: mínimo de
8mm
· Capacidade de perfuração de madeira: mínimo de
20mm
· Capacidade de perfuração de alvenaria/concreto:
mínimo de 8mm
· Torque máximo para materiais rígidos/duros:
30N.m (ou superior)
· Torque máximo para materiais flexíveis/macios:
13N.m (ou superior)
· Acompanha baterias recarregáveis de Lítio</v>
      </c>
      <c r="C15" s="50" t="str">
        <f aca="false">Item13!$E$3</f>
        <v>UNIDADE</v>
      </c>
      <c r="D15" s="50" t="n">
        <f aca="false">Item13!$F$3</f>
        <v>2</v>
      </c>
      <c r="E15" s="52" t="n">
        <f aca="false">Item13!$D$22</f>
        <v>600.943333333333</v>
      </c>
      <c r="F15" s="53" t="n">
        <f aca="false">(ROUND(E15,2)*D15)</f>
        <v>1201.88</v>
      </c>
    </row>
    <row r="16" customFormat="false" ht="89.25" hidden="false" customHeight="false" outlineLevel="0" collapsed="false">
      <c r="A16" s="50" t="n">
        <v>14</v>
      </c>
      <c r="B16" s="51" t="str">
        <f aca="false">Item14!$B$3</f>
        <v>Trena emborrachada com fita de aço de 5 metros com
auto-trava
· Material aço
· Largura lâmina 19 mm
· Comprimento 5m
· Enrolamento automático com trava
· Garantia legal de 90 dias</v>
      </c>
      <c r="C16" s="50" t="str">
        <f aca="false">Item14!$E$3</f>
        <v>UNIDADE</v>
      </c>
      <c r="D16" s="50" t="n">
        <f aca="false">Item14!$F$3</f>
        <v>5</v>
      </c>
      <c r="E16" s="52" t="n">
        <f aca="false">Item14!$D$22</f>
        <v>27.8266666666667</v>
      </c>
      <c r="F16" s="53" t="n">
        <f aca="false">(ROUND(E16,2)*D16)</f>
        <v>139.15</v>
      </c>
    </row>
    <row r="17" customFormat="false" ht="102" hidden="false" customHeight="false" outlineLevel="0" collapsed="false">
      <c r="A17" s="50" t="n">
        <v>15</v>
      </c>
      <c r="B17" s="51" t="str">
        <f aca="false">Item15!$B$3</f>
        <v>Trena Longa Fita de Fibra de Vidro Arco Aberto
Comprimento 30 Metros Largura da fita 13mm
Graduação 1 mm
· Material fibra vidro
· Largura lâmina: 13 mm
· Comprimento 30 m
· Com manivela
· Garantia legal de 90 dias</v>
      </c>
      <c r="C17" s="50" t="str">
        <f aca="false">Item15!$E$3</f>
        <v>UNIDADE</v>
      </c>
      <c r="D17" s="50" t="n">
        <f aca="false">Item15!$F$3</f>
        <v>3</v>
      </c>
      <c r="E17" s="52" t="n">
        <f aca="false">Item15!$D$22</f>
        <v>71.25</v>
      </c>
      <c r="F17" s="53" t="n">
        <f aca="false">(ROUND(E17,2)*D17)</f>
        <v>213.75</v>
      </c>
    </row>
    <row r="18" customFormat="false" ht="164.25" hidden="false" customHeight="true" outlineLevel="0" collapsed="false">
      <c r="A18" s="50" t="n">
        <v>16</v>
      </c>
      <c r="B18" s="51" t="str">
        <f aca="false">Item16!$B$3</f>
        <v>Trena a laser
· Medidor laser de distâncias faixa de medição
mínima 0,15-40 metros
· Medição contínua, cálculo de área e cálculo de
volume
· Possui ajuste da unidade de medida em metros, pés
e polegadas
· Classe de laser: 2
· Precisão de medição, normal: mais ou menos: 1,5
mm
· Tempo de medição, normal: menor que 0,5 seg.
· Tempo de medição máx.: 4s</v>
      </c>
      <c r="C18" s="50" t="str">
        <f aca="false">Item16!$E$3</f>
        <v>UNIDADE</v>
      </c>
      <c r="D18" s="50" t="n">
        <f aca="false">Item16!$F$3</f>
        <v>3</v>
      </c>
      <c r="E18" s="52" t="n">
        <f aca="false">Item16!$D$22</f>
        <v>362.676666666667</v>
      </c>
      <c r="F18" s="53" t="n">
        <f aca="false">(ROUND(E18,2)*D18)</f>
        <v>1088.04</v>
      </c>
    </row>
    <row r="19" customFormat="false" ht="76.5" hidden="false" customHeight="false" outlineLevel="0" collapsed="false">
      <c r="A19" s="50" t="n">
        <v>17</v>
      </c>
      <c r="B19" s="51" t="str">
        <f aca="false">Item17!$B$3</f>
        <v>Nível bolha em alumínio
· Estrutura em alumínio
· Comprimento: 450 mm (16”)
· Possui 3 bolhas de leitura: vertical, horizontal e 45°
· Sistema de amortecimento para pequenos impactos
· Garantia legal de 90 dias</v>
      </c>
      <c r="C19" s="50" t="str">
        <f aca="false">Item17!$E$3</f>
        <v>UNIDADE</v>
      </c>
      <c r="D19" s="50" t="n">
        <f aca="false">Item17!$F$3</f>
        <v>2</v>
      </c>
      <c r="E19" s="52" t="n">
        <f aca="false">Item17!$D$22</f>
        <v>38.5666666666667</v>
      </c>
      <c r="F19" s="53" t="n">
        <f aca="false">(ROUND(E19,2)*D19)</f>
        <v>77.14</v>
      </c>
    </row>
    <row r="20" customFormat="false" ht="127.5" hidden="false" customHeight="false" outlineLevel="0" collapsed="false">
      <c r="A20" s="50" t="n">
        <v>18</v>
      </c>
      <c r="B20" s="51" t="str">
        <f aca="false">Item18!$B$3</f>
        <v>Escada Telescópica Multifuncional em Alumínio 13
Degraus, 3.8m
· Material: Alumínio
· Comprimento aproximado da extensão: 3,8m
· Total de etapas: 13 passos
· Altura aproximada do degrau: 28cm
· Largura aproximada do degrau: 30cm
· Comprimento fechado aproximado: 86,5cm
· Dimensões aproximadas (LxAxP): 48x86x9cm
· Peso médio aproximado: 10 kg</v>
      </c>
      <c r="C20" s="50" t="str">
        <f aca="false">Item18!$E$3</f>
        <v>UNIDADE</v>
      </c>
      <c r="D20" s="50" t="n">
        <f aca="false">Item18!$F$3</f>
        <v>2</v>
      </c>
      <c r="E20" s="52" t="n">
        <f aca="false">Item18!$D$22</f>
        <v>572.533333333333</v>
      </c>
      <c r="F20" s="53" t="n">
        <f aca="false">(ROUND(E20,2)*D20)</f>
        <v>1145.06</v>
      </c>
    </row>
    <row r="21" customFormat="false" ht="102" hidden="false" customHeight="false" outlineLevel="0" collapsed="false">
      <c r="A21" s="50" t="n">
        <v>19</v>
      </c>
      <c r="B21" s="51" t="str">
        <f aca="false">Item19!$B$3</f>
        <v>Capacete de Segurança Aba Frontal - Branco -
Suspensão – Jugular, referência MAS ou equivalente
técnico
· Material plástico, tipo aba frontal, tipo copa com
estrias, cor branca, aplicação construção civil e
petroquímica eletricidade, características adicionais dupla
suspensão e jugular
· Garantia de no mínimo 12 meses</v>
      </c>
      <c r="C21" s="50" t="str">
        <f aca="false">Item19!$E$3</f>
        <v>UNIDADE</v>
      </c>
      <c r="D21" s="50" t="n">
        <f aca="false">Item19!$F$3</f>
        <v>7</v>
      </c>
      <c r="E21" s="52" t="n">
        <f aca="false">Item19!$D$22</f>
        <v>42.9825</v>
      </c>
      <c r="F21" s="53" t="n">
        <f aca="false">(ROUND(E21,2)*D21)</f>
        <v>300.86</v>
      </c>
    </row>
    <row r="22" customFormat="false" ht="63.75" hidden="false" customHeight="false" outlineLevel="0" collapsed="false">
      <c r="A22" s="50" t="n">
        <v>20</v>
      </c>
      <c r="B22" s="51" t="str">
        <f aca="false">Item20!$B$3</f>
        <v>Cinto de Segurança Tipo Paraquedista completo com
talabarte em “Y”, conectores e absorvedor de energia
necessários para uso, referência Honeywell ou
equivalente técnico
· Material poliéster, uso paraquedista</v>
      </c>
      <c r="C22" s="50" t="str">
        <f aca="false">Item20!$E$3</f>
        <v>UNIDADE</v>
      </c>
      <c r="D22" s="50" t="n">
        <f aca="false">Item20!$F$3</f>
        <v>12</v>
      </c>
      <c r="E22" s="52" t="n">
        <f aca="false">Item20!$D$22</f>
        <v>271.676666666667</v>
      </c>
      <c r="F22" s="53" t="n">
        <f aca="false">(ROUND(E22,2)*D22)</f>
        <v>3260.16</v>
      </c>
    </row>
    <row r="23" customFormat="false" ht="178.5" hidden="false" customHeight="false" outlineLevel="0" collapsed="false">
      <c r="A23" s="50" t="n">
        <v>21</v>
      </c>
      <c r="B23" s="51" t="str">
        <f aca="false">Item21!$B$3</f>
        <v>Paquímetro digital
· Possibilidade de medição externa, interna,
profundidade e ressalto
· Fabricado em aço inoxidável temperado
· Indicador de cristal líquido com 5 dígitos ou mais
· Indicação milímetro/polegada ou conversor
mm/polegada
· Leitura mínima 0,01mm/.0005"
· Tecla de Liga/Desliga
· Com roldana para ajuste rápido e parafuso de
fixação
· Indicação de bateria com carga e alimentação por
bateria modelo comercial
· Acompanha estojo</v>
      </c>
      <c r="C23" s="50" t="str">
        <f aca="false">Item21!$E$3</f>
        <v>UNIDADE</v>
      </c>
      <c r="D23" s="50" t="n">
        <f aca="false">Item21!$F$3</f>
        <v>2</v>
      </c>
      <c r="E23" s="52" t="n">
        <f aca="false">Item21!$D$22</f>
        <v>151.9775</v>
      </c>
      <c r="F23" s="53" t="n">
        <f aca="false">(ROUND(E23,2)*D23)</f>
        <v>303.96</v>
      </c>
    </row>
    <row r="24" customFormat="false" ht="75" hidden="false" customHeight="true" outlineLevel="0" collapsed="false">
      <c r="A24" s="50" t="n">
        <v>22</v>
      </c>
      <c r="B24" s="51" t="str">
        <f aca="false">Item22!$B$3</f>
        <v>Bota Botina Eletricista, couro, referência Bracol,
· 05 pares, sendo:
· Feminino: tamanhos 35, 37 e dois pares tamanho
39;
· Masculino: tamanho 40 e dois pares tamanho 43.</v>
      </c>
      <c r="C24" s="50" t="str">
        <f aca="false">Item22!$E$3</f>
        <v>UNIDADE</v>
      </c>
      <c r="D24" s="50" t="n">
        <f aca="false">Item22!$F$3</f>
        <v>7</v>
      </c>
      <c r="E24" s="52" t="n">
        <f aca="false">Item22!$D$22</f>
        <v>101.235</v>
      </c>
      <c r="F24" s="53" t="n">
        <f aca="false">(ROUND(E24,2)*D24)</f>
        <v>708.68</v>
      </c>
    </row>
    <row r="25" customFormat="false" ht="192" hidden="false" customHeight="true" outlineLevel="0" collapsed="false">
      <c r="A25" s="50" t="n">
        <v>23</v>
      </c>
      <c r="B25" s="51" t="str">
        <f aca="false">Item23!$B$3</f>
        <v>Furadeira de impacto
· Potência mínima de 550 watts.
· Empunhadeira emborrachada ou equivalente
técnico, possibilitando menor fadiga ao usuário.
· Acompanhar limitador de profundidade, chave de
mandril (diâmetro do mandril 13mm ou ½”) e empunhadeira
auxiliar.
· Acompanhar estojo ou maleta para transporte.
Capacidade de perfuração de concreto, madeira e aço.
· Acompanhar pelo menos 5 brocas.
· Velocidade variável.
· Velocidade de rotação máxima maior que
2600RPM.
· Impactos por minuto maior que 44000 IPM</v>
      </c>
      <c r="C25" s="50" t="str">
        <f aca="false">Item23!$E$3</f>
        <v>UNIDADE</v>
      </c>
      <c r="D25" s="50" t="n">
        <f aca="false">Item23!$F$3</f>
        <v>2</v>
      </c>
      <c r="E25" s="52" t="n">
        <f aca="false">Item23!$D$22</f>
        <v>457.925</v>
      </c>
      <c r="F25" s="53" t="n">
        <f aca="false">(ROUND(E25,2)*D25)</f>
        <v>915.86</v>
      </c>
    </row>
    <row r="26" customFormat="false" ht="191.25" hidden="false" customHeight="false" outlineLevel="0" collapsed="false">
      <c r="A26" s="50" t="n">
        <v>24</v>
      </c>
      <c r="B26" s="51" t="str">
        <f aca="false">Item24!$B$3</f>
        <v>Multímetro Digital
· Faixa de medição de corrente CA e CC de 1 mA a
10 A true RMS (para medir as harmônicas que compõem o
sinal)
· Faixa de medição de tensão CA e CC de 100 mV a
1000V true RMS (para medir as harmônicas que compõem o sinal)
· Medição de resistência de 1.000 ohms a 20
megaohms, indutância de 10nH a 100H capacitância de
1000 nanoFaraday a 1.000 microFaraday, frequência até
100kHz e temperatura de -30 a 300°C
· Realizar teste de continuidade e teste de diodo,
medir hFE de transistores PNP e NPN
· Fusíveis de proteção de sobrecarga, dupla isolação
· Impedância de entrada de 10 megaohms
· Precisão mínima de 1,5%</v>
      </c>
      <c r="C26" s="50" t="str">
        <f aca="false">Item24!$E$3</f>
        <v>UNIDADE</v>
      </c>
      <c r="D26" s="50" t="n">
        <f aca="false">Item24!$F$3</f>
        <v>3</v>
      </c>
      <c r="E26" s="52" t="n">
        <f aca="false">Item24!$D$22</f>
        <v>315.454</v>
      </c>
      <c r="F26" s="53" t="n">
        <f aca="false">(ROUND(E26,2)*D26)</f>
        <v>946.35</v>
      </c>
    </row>
    <row r="27" customFormat="false" ht="140.25" hidden="false" customHeight="false" outlineLevel="0" collapsed="false">
      <c r="A27" s="50" t="n">
        <v>25</v>
      </c>
      <c r="B27" s="51" t="str">
        <f aca="false">Item25!$B$3</f>
        <v>Maleta de alumínio para ferramentas
· Estrutura fabricada em Alumínio com revestimento
interno em espuma rígida ou material sintético
· Possuir fechadura, travas e dobradiças metálicas
com acabamento cromado
· Possuir compartimento interno modulável
· Dimensões aproximadas externas (CxPxA): 450x
150 mm
emborrachado
· Possuir alça auxiliar
330 x · Garantia legal de 90 dias</v>
      </c>
      <c r="C27" s="50" t="str">
        <f aca="false">Item25!$E$3</f>
        <v>UNIDADE</v>
      </c>
      <c r="D27" s="50" t="n">
        <f aca="false">Item25!$F$3</f>
        <v>3</v>
      </c>
      <c r="E27" s="52" t="n">
        <f aca="false">Item25!$D$22</f>
        <v>334.615</v>
      </c>
      <c r="F27" s="53" t="n">
        <f aca="false">(ROUND(E27,2)*D27)</f>
        <v>1003.86</v>
      </c>
    </row>
    <row r="28" customFormat="false" ht="191.25" hidden="false" customHeight="false" outlineLevel="0" collapsed="false">
      <c r="A28" s="50" t="n">
        <v>26</v>
      </c>
      <c r="B28" s="51" t="str">
        <f aca="false">Item26!$B$3</f>
        <v>Alicate Amperímetro
· Faixa de medição de corrente CA e CC de 400 A
true RMS (para medir as harmônicas que compõem o sinal)
· Faixa de medição de tensão CA e CC de 600V true
RMS (para medir as harmônicas que compõem o sinal)
· Precisão mínima de 2,5%
· Com filtro passa-baixa para ruído nas leituras
· Classificação de segurança mínima CAT IV 300V e
CAT III 600V
· Medição de frequência (faixa mínima de 15 até
400Hz), capacitância (faixa mínima de 0 a 1000 micro
Faraday), temperatura (faixa mínima de 0 a 300 °C),
resistência (faixa mínima de 500 a 3000 ohms) e detecção
de continuidade (mínima menor ou igual a 70 ohms)
· Pode</v>
      </c>
      <c r="C28" s="50" t="str">
        <f aca="false">Item26!$E$3</f>
        <v>UNIDADE</v>
      </c>
      <c r="D28" s="50" t="n">
        <f aca="false">Item26!$F$3</f>
        <v>3</v>
      </c>
      <c r="E28" s="52" t="n">
        <f aca="false">Item26!$D$22</f>
        <v>273.24</v>
      </c>
      <c r="F28" s="53" t="n">
        <f aca="false">(ROUND(E28,2)*D28)</f>
        <v>819.72</v>
      </c>
    </row>
    <row r="29" customFormat="false" ht="102" hidden="false" customHeight="false" outlineLevel="0" collapsed="false">
      <c r="A29" s="50" t="n">
        <v>27</v>
      </c>
      <c r="B29" s="51" t="str">
        <f aca="false">Item27!$B$3</f>
        <v>Detector de Tensão 90V a 1000VAC
· Indicação de tensão luminosa e sonora
· Detecta tensões AC de 90 a 1000V AC
· Categoria de Segurança CAT IV 1000V
· Alimentação: a pilhas tipo AAA o AA
· Frequência de Operação: 48Hz a 62Hz
· Indicador de tensão: LED e Buzina
· Garantia legal de 90 dias</v>
      </c>
      <c r="C29" s="50" t="str">
        <f aca="false">Item27!$E$3</f>
        <v>unidade</v>
      </c>
      <c r="D29" s="50" t="n">
        <f aca="false">Item27!$F$3</f>
        <v>2</v>
      </c>
      <c r="E29" s="52" t="n">
        <f aca="false">Item27!$D$22</f>
        <v>57.18</v>
      </c>
      <c r="F29" s="53" t="n">
        <f aca="false">(ROUND(E29,2)*D29)</f>
        <v>114.36</v>
      </c>
    </row>
    <row r="30" customFormat="false" ht="153" hidden="false" customHeight="false" outlineLevel="0" collapsed="false">
      <c r="A30" s="50" t="n">
        <v>28</v>
      </c>
      <c r="B30" s="51" t="str">
        <f aca="false">Item28!$B$3</f>
        <v>Alicate Terrômetro Digital
· Resistência do laço de terra: (são aceitáveis
equipamentos que apresentem pequenas variações nas faixas
listadas abaixo ou que apresentem mais faixas do que as
listadas) Faixa de 0,01 a 0,099 Ω (Precisão de 1,5% ou 2%)
· Faixa de 0,1 a 0,99 Ω (Precisão de 1,5% ou 2%)
· Faixa de 1,0 a 49,9 Ω (Precisão de 1,5%)
· Faixa de 50 a 99,50 Ω (Precisão de 1,5% ou 2%)
· Faixa de 100 a 199 Ω (Precisão de 3%)
· Faixa de 200 a 395 Ω (Precisão de 5% ou 6%)
· Faixa de 400 a 590 Ω (Precisão de 10%)
· Faixa de 600 a 1000 Ω (Precisão de 20%)</v>
      </c>
      <c r="C30" s="50" t="str">
        <f aca="false">Item28!$E$3</f>
        <v>UNIDADE</v>
      </c>
      <c r="D30" s="50" t="n">
        <f aca="false">Item28!$F$3</f>
        <v>1</v>
      </c>
      <c r="E30" s="52" t="n">
        <f aca="false">Item28!$D$22</f>
        <v>5249.51666666667</v>
      </c>
      <c r="F30" s="53" t="n">
        <f aca="false">(ROUND(E30,2)*D30)</f>
        <v>5249.52</v>
      </c>
    </row>
    <row r="31" customFormat="false" ht="127.5" hidden="false" customHeight="false" outlineLevel="0" collapsed="false">
      <c r="A31" s="50" t="n">
        <v>29</v>
      </c>
      <c r="B31" s="51" t="str">
        <f aca="false">Item29!$B$3</f>
        <v>Testador de Cabos Elétricos de Rede e Coaxial
· Modelo de cabos: RJ11, RJ45, BNC e USB.
· Soquete RJ11 / RJ45 com camada de Ouro “U”
· Display de LED indicador de resultados.
· Indicadores visual e sonoro.
· Teste automático.
· Indicação de Bateria Fraca.
· Auto Power Off
· Alimentação a bateria de 9V
· Garantia legal de 90 dias</v>
      </c>
      <c r="C31" s="50" t="str">
        <f aca="false">Item29!$E$3</f>
        <v>UNIDADE</v>
      </c>
      <c r="D31" s="50" t="n">
        <f aca="false">Item29!$F$3</f>
        <v>3</v>
      </c>
      <c r="E31" s="52" t="n">
        <f aca="false">Item29!$D$22</f>
        <v>148.4225</v>
      </c>
      <c r="F31" s="53" t="n">
        <f aca="false">(ROUND(E31,2)*D31)</f>
        <v>445.26</v>
      </c>
    </row>
    <row r="32" customFormat="false" ht="63.75" hidden="false" customHeight="false" outlineLevel="0" collapsed="false">
      <c r="A32" s="50" t="n">
        <v>30</v>
      </c>
      <c r="B32" s="51" t="str">
        <f aca="false">Item30!$B$3</f>
        <v>Estilete profissional
· Comprimento: 165 mm
· Lâmina de 18 mm   Empunhadura emborrachada
· Corpo anatômico
· Garantia legal de 90 dias</v>
      </c>
      <c r="C32" s="50" t="str">
        <f aca="false">Item30!$E$3</f>
        <v>UNIDADE</v>
      </c>
      <c r="D32" s="50" t="n">
        <f aca="false">Item30!$F$3</f>
        <v>2</v>
      </c>
      <c r="E32" s="52" t="n">
        <f aca="false">Item30!$D$22</f>
        <v>15.32</v>
      </c>
      <c r="F32" s="53" t="n">
        <f aca="false">(ROUND(E32,2)*D32)</f>
        <v>30.64</v>
      </c>
    </row>
    <row r="33" customFormat="false" ht="409.5" hidden="false" customHeight="false" outlineLevel="0" collapsed="false">
      <c r="A33" s="50" t="n">
        <v>31</v>
      </c>
      <c r="B33" s="51" t="str">
        <f aca="false">Item31!$B$3</f>
        <v>Kit de Bits e Brocas
· 2 bits fenda 50 mm (5 mm e 6 mm),
· 3 bits phillips 50 mm (PH1, PH2, PH3)
· 3 bits pozidrive 50 mm (PZ1, PZ2, PZ3)
· 8 bits phillips 25 mm (2 - PH0, 2 - PH1, 2 - PH2 e 2
- PH3)
· 8 bits fenda 25 mm (2 de 3 mm, 2 de 4 mm, 2 de 5
· 8 bits pozidrive 25 mm (2 - PZ0, 2 - PZ1, 2 - PZ2 e
2 - PZ3)
T10, T15, T20, T25, T27
e T30)
· 6 bits allen 25 mm (2 de 2,5 mm, 1 de 3 mm, 1 de 4
· 5 soquetes sextavados (6 mm, 7 mm, 8 mm, 9 mm e
10 mm)
· 1 chave allen 2,5 mm
· 3 limitadores de profundidade para broca de 5 mm,
6 mm e 8 mm
· 1 escariador com 10 mm de diâmetro por 30 mm de
comprimento
medida da broca de
1,5 mm a 6,5 mm
(13 mm, 16 mm, 19
mm e 22 mm)
mm, 5 mm,
6 mm, 8 mm e 10 mm)
· 11 brocas de aço rápido (1.5 mm, 2 mm, 2.5 mm, 3
mm, 3.5 mm, 4 mm, 4.5 mm, 5 mm, 5.5 mm, 6 mm e 6.5
mm)
6 brocas de videa para concreto (4 mm, 5 mm, 6
UN 2
Assinado eletronicamente conforme Lei 11.419/2006
Em: 06/09/2019 13:46:49
Por: RODRIGO ROSARIO DOS SANTOS
TRE
mm e 2 de 6 mm)
· 6 bits hexalobular 25 mm (mm, 1 de 5 mm e 1 de 6 mm)</v>
      </c>
      <c r="C33" s="50" t="str">
        <f aca="false">Item31!$E$3</f>
        <v>UNIDADE</v>
      </c>
      <c r="D33" s="50" t="n">
        <f aca="false">Item31!$F$3</f>
        <v>2</v>
      </c>
      <c r="E33" s="52" t="n">
        <f aca="false">Item31!$D$22</f>
        <v>213.4275</v>
      </c>
      <c r="F33" s="53" t="n">
        <f aca="false">(ROUND(E33,2)*D33)</f>
        <v>426.86</v>
      </c>
    </row>
    <row r="34" customFormat="false" ht="76.5" hidden="false" customHeight="false" outlineLevel="0" collapsed="false">
      <c r="A34" s="50" t="n">
        <v>32</v>
      </c>
      <c r="B34" s="51" t="str">
        <f aca="false">Item32!$B$3</f>
        <v>Alicate de inserção punch down
· Alicate de inserção punch down para conectar e
cortar fios nos módulos RJ11 e RJ45
· Com espátula e gancho como acessórios
· Uso nos blocos Krome e Bargoa
· Garantia legal de 90 dias</v>
      </c>
      <c r="C34" s="50" t="str">
        <f aca="false">Item32!$E$3</f>
        <v>UNIDADE</v>
      </c>
      <c r="D34" s="50" t="n">
        <f aca="false">Item32!$F$3</f>
        <v>2</v>
      </c>
      <c r="E34" s="52" t="n">
        <f aca="false">Item32!$D$22</f>
        <v>29.97</v>
      </c>
      <c r="F34" s="53" t="n">
        <f aca="false">(ROUND(E34,2)*D34)</f>
        <v>59.94</v>
      </c>
    </row>
    <row r="35" customFormat="false" ht="102" hidden="false" customHeight="false" outlineLevel="0" collapsed="false">
      <c r="A35" s="50" t="n">
        <v>33</v>
      </c>
      <c r="B35" s="51" t="str">
        <f aca="false">Item33!$B$3</f>
        <v>Badisco
· Badisco
· Tipo tecla com headphone
· Tipo de alimentação: bateria
· Sinalização: leds sinalização intercom ou fonte
phanton
· Acompanha manual de operação
· Garantia legal de 90 dias</v>
      </c>
      <c r="C35" s="50" t="str">
        <f aca="false">Item33!$E$3</f>
        <v>UNIDADE</v>
      </c>
      <c r="D35" s="50" t="n">
        <f aca="false">Item33!$F$3</f>
        <v>2</v>
      </c>
      <c r="E35" s="52" t="n">
        <f aca="false">Item33!$D$22</f>
        <v>72.0666666666667</v>
      </c>
      <c r="F35" s="53" t="n">
        <f aca="false">(ROUND(E35,2)*D35)</f>
        <v>144.14</v>
      </c>
    </row>
    <row r="36" customFormat="false" ht="140.25" hidden="false" customHeight="false" outlineLevel="0" collapsed="false">
      <c r="A36" s="50" t="n">
        <v>34</v>
      </c>
      <c r="B36" s="51" t="str">
        <f aca="false">Item34!$B$3</f>
        <v>Localizador de Cabos Zumbidor
· Localizador de cabos composto por um gerador de
tom e um receptor com ponteira indutiva, tensão da bateria
9v, duração da bateria 80min, aplicação cabo UTP 4 pares e
de telefonia
· O gerador deve ser acompanhado por garras jacaré e
conector RJ11
· Análise de continuidade de fios e cabos
· Rastreamento de fios e cabos
· Identificação do estado da linha (online/off-line)
· Garantia legal de 90 dias</v>
      </c>
      <c r="C36" s="50" t="str">
        <f aca="false">Item34!$E$3</f>
        <v>UNIDADE</v>
      </c>
      <c r="D36" s="50" t="n">
        <f aca="false">Item34!$F$3</f>
        <v>2</v>
      </c>
      <c r="E36" s="52" t="n">
        <f aca="false">Item34!$D$22</f>
        <v>140.465</v>
      </c>
      <c r="F36" s="53" t="n">
        <f aca="false">(ROUND(E36,2)*D36)</f>
        <v>280.94</v>
      </c>
    </row>
    <row r="37" customFormat="false" ht="25.5" hidden="false" customHeight="false" outlineLevel="0" collapsed="false">
      <c r="A37" s="50" t="n">
        <v>35</v>
      </c>
      <c r="B37" s="51" t="str">
        <f aca="false">Item35!$B$3</f>
        <v>Chave enroladeira e desenroladeira para blocos BLI
· Chave enroladeira e desenroladeira para blocos BLI</v>
      </c>
      <c r="C37" s="50" t="str">
        <f aca="false">Item35!$E$3</f>
        <v>UNIDADE</v>
      </c>
      <c r="D37" s="50" t="n">
        <f aca="false">Item35!$F$3</f>
        <v>1</v>
      </c>
      <c r="E37" s="52" t="n">
        <f aca="false">Item35!$D$22</f>
        <v>17.685</v>
      </c>
      <c r="F37" s="53" t="n">
        <f aca="false">(ROUND(E37,2)*D37)</f>
        <v>17.69</v>
      </c>
    </row>
    <row r="38" customFormat="false" ht="114.75" hidden="false" customHeight="false" outlineLevel="0" collapsed="false">
      <c r="A38" s="50" t="n">
        <v>36</v>
      </c>
      <c r="B38" s="51" t="str">
        <f aca="false">Item36!$B$3</f>
        <v>Suporte para ferro de solda
· Suporte para ferro de solda
· Base metálica
· Tubos para encaixe de até 100mm de comprimento
e 21mm de espessura
· Acompanha esponja vegetal para limpeza
· Tubo isolador de temperatura em latão galvanizado
· Mola em aço inox galvanizado
· Garantia legal de 90 dias</v>
      </c>
      <c r="C38" s="50" t="str">
        <f aca="false">Item36!$E$3</f>
        <v>UNIDADE</v>
      </c>
      <c r="D38" s="50" t="n">
        <f aca="false">Item36!$F$3</f>
        <v>2</v>
      </c>
      <c r="E38" s="52" t="n">
        <f aca="false">Item36!$D$22</f>
        <v>22.8475</v>
      </c>
      <c r="F38" s="53" t="n">
        <f aca="false">(ROUND(E38,2)*D38)</f>
        <v>45.7</v>
      </c>
    </row>
    <row r="39" customFormat="false" ht="76.5" hidden="false" customHeight="false" outlineLevel="0" collapsed="false">
      <c r="A39" s="50" t="n">
        <v>37</v>
      </c>
      <c r="B39" s="51" t="str">
        <f aca="false">Item37!$B$3</f>
        <v>Escalímetro triangular 30cm, número 1 (Escalas
1:20/ 1:25/ 1:50/ 1:75/ 1:100/ 1:125)
 Material plástico, tipo escala triplo decímetro,
tamanho 30, escala graduação 1:20, 1:25, 1:50, 1:75,
1:100 e 1:125
 Garantia legal de 90 dias</v>
      </c>
      <c r="C39" s="50" t="str">
        <f aca="false">Item37!$E$3</f>
        <v>UNIDADE</v>
      </c>
      <c r="D39" s="50" t="n">
        <f aca="false">Item37!$F$3</f>
        <v>6</v>
      </c>
      <c r="E39" s="52" t="n">
        <f aca="false">Item37!$D$22</f>
        <v>18.7</v>
      </c>
      <c r="F39" s="53" t="n">
        <f aca="false">(ROUND(E39,2)*D39)</f>
        <v>112.2</v>
      </c>
    </row>
    <row r="40" customFormat="false" ht="165.75" hidden="false" customHeight="false" outlineLevel="0" collapsed="false">
      <c r="A40" s="50" t="n">
        <v>38</v>
      </c>
      <c r="B40" s="51" t="str">
        <f aca="false">Item38!$B$3</f>
        <v>Termômetro Digital Infravermelho
· Sistema de medição por infravermelho
· Display de LCD de no mínimo 3 dígitos
· Faixa de medição de temperatura: -30°C a 350 °C (-
22 °F a 662 °F)
· Tempo de resposta: &lt; 500 ms
· Alimentação a pilhas AA, AAA ou 9V
· Segurança de laser: FDA e EN 60825-1 Classe II
· Relação distância-ponto: 8 : 1 (calculado a 90 % de
energia)
· Conformidade: EN/IEC 61010-1
· Classificação Ingress Protection: IP40 conforme
IEC 60529</v>
      </c>
      <c r="C40" s="50" t="str">
        <f aca="false">Item38!$E$3</f>
        <v>UNIDADE</v>
      </c>
      <c r="D40" s="50" t="n">
        <f aca="false">Item38!$F$3</f>
        <v>1</v>
      </c>
      <c r="E40" s="52" t="n">
        <f aca="false">Item38!$D$22</f>
        <v>355.232</v>
      </c>
      <c r="F40" s="53" t="n">
        <f aca="false">(ROUND(E40,2)*D40)</f>
        <v>355.23</v>
      </c>
    </row>
    <row r="41" customFormat="false" ht="140.25" hidden="false" customHeight="false" outlineLevel="0" collapsed="false">
      <c r="A41" s="50" t="n">
        <v>39</v>
      </c>
      <c r="B41" s="51" t="str">
        <f aca="false">Item39!$B$3</f>
        <v>Medidor de espessura de camada sobre base ferrosa e
base metálica não ferrosa
· Display: LCD de 3-1/2 dígitos e 2000 contagens.
· Indicação de Bateria Fraca
· Taxa de Amostragem: 1s, nominal.
· Materiais de Base Detectáveis:
Ferroso: Ferro e Aço.
Não Ferroso: Cobre, Cromo, Estanho, Alumínio, Bronze,
Zinco, Latão, Prata, etc.
· Desligamento Automático.
· Alimentação a pilhas</v>
      </c>
      <c r="C41" s="50" t="str">
        <f aca="false">Item39!$E$3</f>
        <v>UNIDADE</v>
      </c>
      <c r="D41" s="50" t="n">
        <f aca="false">Item39!$F$3</f>
        <v>1</v>
      </c>
      <c r="E41" s="52" t="n">
        <f aca="false">Item39!$D$22</f>
        <v>950.835</v>
      </c>
      <c r="F41" s="53" t="n">
        <f aca="false">(ROUND(E41,2)*D41)</f>
        <v>950.84</v>
      </c>
    </row>
    <row r="42" customFormat="false" ht="178.5" hidden="false" customHeight="false" outlineLevel="0" collapsed="false">
      <c r="A42" s="50" t="n">
        <v>40</v>
      </c>
      <c r="B42" s="51" t="str">
        <f aca="false">Item40!$B$3</f>
        <v>Medidor de Umidade
· Medição Não Invasiva de Umidade
· Tela de LCD com Luz de Fundo     Medição Sem Pinos para Profundidades de 20 a 40
mm (0,78 a 1,6") Abaixo da Superfície
· Tecnologia de Sensoriamento de Alta Frequência
· Fixação Automática de Leitura de Dados
· Dois Níveis de Alarme ajustáveis com bipe sonoro e
Indicadores Visuais Intermitentes (de "RISCO" ou
"ÚMIDO")
· Calibração Automática (em Ar Seco) quando o
medidor está ligado
· Indicador de Bateria Fraca
· Desligamento Automático
· Garantia legal de 90 dias</v>
      </c>
      <c r="C42" s="50" t="str">
        <f aca="false">Item40!$E$3</f>
        <v>UNIDADE</v>
      </c>
      <c r="D42" s="50" t="n">
        <f aca="false">Item40!$F$3</f>
        <v>1</v>
      </c>
      <c r="E42" s="52" t="n">
        <f aca="false">Item40!$D$22</f>
        <v>1955.32</v>
      </c>
      <c r="F42" s="53" t="n">
        <f aca="false">(ROUND(E42,2)*D42)</f>
        <v>1955.32</v>
      </c>
    </row>
    <row r="43" customFormat="false" ht="293.25" hidden="false" customHeight="false" outlineLevel="0" collapsed="false">
      <c r="A43" s="50" t="n">
        <v>41</v>
      </c>
      <c r="B43" s="51" t="str">
        <f aca="false">Item41!$B$3</f>
        <v>Certificadora profissional de cabos de rede CAT 5E,6 e
6A
· Equipamento certificador profissional de cabos de
rede CAT 5E,6 e 6A
· Certificação essencial de cabos de cobre e
cabeamento estruturado de par trançado da Cat
3/classe C até a Cat 6A/classe EA
· Teste de cabos: Categoria TIA 3, 4, 5, 5e, 6, 6A:
100 Ω ; ISO/IEC Classe C, D, E e EA: 100Ω e
120Ω
· Normas de teste: Categoria 3, 5, 5e, 6, 6A de acordo
com a normaTIA-568-C.2 ou TIA-1005;
Certificação Classes C e D, E, EA, conforme
ISO/IEC 11801:2002 e alterações
· Parâmetros suportados de teste: Mapa do
cabeamento, comprimento, atraso de propagação,
distorção de atraso, resistência do loop DC, perda
de inserção (atenuação), retorno de perda (RL),
interferência perto da extremidade (NEXT),
Atenuação à taxa da interferência (ACR-N), ACR-F
(ELFEXT), ACR-F da soma de energia (PS
ELFEXT), NEXT da soma de energia,
ACR-N da soma de energia</v>
      </c>
      <c r="C43" s="50" t="str">
        <f aca="false">Item41!$E$3</f>
        <v>UNIDADE</v>
      </c>
      <c r="D43" s="50" t="n">
        <f aca="false">Item41!$F$3</f>
        <v>1</v>
      </c>
      <c r="E43" s="52" t="n">
        <f aca="false">Item41!$D$22</f>
        <v>57133.882</v>
      </c>
      <c r="F43" s="53" t="n">
        <f aca="false">(ROUND(E43,2)*D43)</f>
        <v>57133.88</v>
      </c>
    </row>
    <row r="44" customFormat="false" ht="15.75" hidden="false" customHeight="true" outlineLevel="0" collapsed="false">
      <c r="A44" s="48" t="s">
        <v>192</v>
      </c>
      <c r="B44" s="48"/>
      <c r="C44" s="48"/>
      <c r="D44" s="48"/>
      <c r="E44" s="48"/>
      <c r="F44" s="54" t="n">
        <f aca="false">SUM(F3:F43)</f>
        <v>81436.55</v>
      </c>
    </row>
  </sheetData>
  <mergeCells count="2">
    <mergeCell ref="A1:F1"/>
    <mergeCell ref="A44:E4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6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38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39</v>
      </c>
      <c r="C3" s="5"/>
      <c r="D3" s="5"/>
      <c r="E3" s="6" t="s">
        <v>3</v>
      </c>
      <c r="F3" s="6" t="n">
        <v>2</v>
      </c>
      <c r="G3" s="41" t="s">
        <v>29</v>
      </c>
      <c r="H3" s="8" t="n">
        <v>23.21</v>
      </c>
      <c r="I3" s="43" t="str">
        <f aca="false">IF(H3="","",(IF($C$20&lt;25%,"N/A",IF(H3&lt;=($D$20+$B$20),H3,"Descartado"))))</f>
        <v>N/A</v>
      </c>
    </row>
    <row r="4" customFormat="false" ht="25.5" hidden="false" customHeight="true" outlineLevel="0" collapsed="false">
      <c r="A4" s="4"/>
      <c r="B4" s="5"/>
      <c r="C4" s="5"/>
      <c r="D4" s="5"/>
      <c r="E4" s="6"/>
      <c r="F4" s="6"/>
      <c r="G4" s="41" t="s">
        <v>40</v>
      </c>
      <c r="H4" s="8" t="n">
        <v>24.99</v>
      </c>
      <c r="I4" s="43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4"/>
      <c r="B5" s="5"/>
      <c r="C5" s="5"/>
      <c r="D5" s="5"/>
      <c r="E5" s="6"/>
      <c r="F5" s="6"/>
      <c r="G5" s="41" t="s">
        <v>35</v>
      </c>
      <c r="H5" s="8" t="n">
        <v>23.9</v>
      </c>
      <c r="I5" s="43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4"/>
      <c r="B6" s="5"/>
      <c r="C6" s="5"/>
      <c r="D6" s="5"/>
      <c r="E6" s="6"/>
      <c r="F6" s="6"/>
      <c r="G6" s="41"/>
      <c r="H6" s="8"/>
      <c r="I6" s="43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4"/>
      <c r="B7" s="5"/>
      <c r="C7" s="5"/>
      <c r="D7" s="5"/>
      <c r="E7" s="6"/>
      <c r="F7" s="6"/>
      <c r="G7" s="7"/>
      <c r="H7" s="10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7"/>
      <c r="H8" s="10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0.89745937698223</v>
      </c>
      <c r="C20" s="23" t="n">
        <f aca="false">IF(H23&lt;2,"N/A",(B20/D20))</f>
        <v>0.0373422764347668</v>
      </c>
      <c r="D20" s="24" t="n">
        <f aca="false">AVERAGE(H3:H17)</f>
        <v>24.0333333333333</v>
      </c>
      <c r="E20" s="25" t="str">
        <f aca="false">IF(H23&lt;2,"N/A",(IF(C20&lt;=25%,"N/A",AVERAGE(I3:I17))))</f>
        <v>N/A</v>
      </c>
      <c r="F20" s="24" t="n">
        <f aca="false">MEDIAN(H3:H17)</f>
        <v>23.9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24.0333333333333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48.06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41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25.5" hidden="false" customHeight="true" outlineLevel="0" collapsed="false">
      <c r="A3" s="4"/>
      <c r="B3" s="5" t="s">
        <v>42</v>
      </c>
      <c r="C3" s="5"/>
      <c r="D3" s="5"/>
      <c r="E3" s="6" t="s">
        <v>3</v>
      </c>
      <c r="F3" s="6" t="n">
        <v>2</v>
      </c>
      <c r="G3" s="41" t="s">
        <v>29</v>
      </c>
      <c r="H3" s="8" t="n">
        <v>23.21</v>
      </c>
      <c r="I3" s="43" t="str">
        <f aca="false">IF(H3="","",(IF($C$20&lt;25%,"N/A",IF(H3&lt;=($D$20+$B$20),H3,"Descartado"))))</f>
        <v>N/A</v>
      </c>
    </row>
    <row r="4" customFormat="false" ht="25.5" hidden="false" customHeight="true" outlineLevel="0" collapsed="false">
      <c r="A4" s="4"/>
      <c r="B4" s="5"/>
      <c r="C4" s="5"/>
      <c r="D4" s="5"/>
      <c r="E4" s="6"/>
      <c r="F4" s="6"/>
      <c r="G4" s="41" t="s">
        <v>9</v>
      </c>
      <c r="H4" s="8" t="n">
        <v>28.6</v>
      </c>
      <c r="I4" s="43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4"/>
      <c r="B5" s="5"/>
      <c r="C5" s="5"/>
      <c r="D5" s="5"/>
      <c r="E5" s="6"/>
      <c r="F5" s="6"/>
      <c r="G5" s="41" t="s">
        <v>35</v>
      </c>
      <c r="H5" s="8" t="n">
        <v>22.9</v>
      </c>
      <c r="I5" s="43" t="str">
        <f aca="false">IF(H5="","",(IF($C$20&lt;25%,"N/A",IF(H5&lt;=($D$20+$B$20),H5,"Descartado"))))</f>
        <v>N/A</v>
      </c>
    </row>
    <row r="6" customFormat="false" ht="25.5" hidden="false" customHeight="true" outlineLevel="0" collapsed="false">
      <c r="A6" s="4"/>
      <c r="B6" s="5"/>
      <c r="C6" s="5"/>
      <c r="D6" s="5"/>
      <c r="E6" s="6"/>
      <c r="F6" s="6"/>
      <c r="G6" s="41"/>
      <c r="H6" s="8"/>
      <c r="I6" s="43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4"/>
      <c r="B7" s="5"/>
      <c r="C7" s="5"/>
      <c r="D7" s="5"/>
      <c r="E7" s="6"/>
      <c r="F7" s="6"/>
      <c r="G7" s="7"/>
      <c r="H7" s="10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7"/>
      <c r="H8" s="10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3.20515730243198</v>
      </c>
      <c r="C20" s="23" t="n">
        <f aca="false">IF(H23&lt;2,"N/A",(B20/D20))</f>
        <v>0.128703947360406</v>
      </c>
      <c r="D20" s="24" t="n">
        <f aca="false">AVERAGE(H3:H17)</f>
        <v>24.9033333333333</v>
      </c>
      <c r="E20" s="25" t="str">
        <f aca="false">IF(H23&lt;2,"N/A",(IF(C20&lt;=25%,"N/A",AVERAGE(I3:I17))))</f>
        <v>N/A</v>
      </c>
      <c r="F20" s="24" t="n">
        <f aca="false">MEDIAN(H3:H17)</f>
        <v>23.21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24.9033333333333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49.8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43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44</v>
      </c>
      <c r="C3" s="5"/>
      <c r="D3" s="5"/>
      <c r="E3" s="6" t="s">
        <v>3</v>
      </c>
      <c r="F3" s="6" t="n">
        <v>2</v>
      </c>
      <c r="G3" s="7" t="s">
        <v>9</v>
      </c>
      <c r="H3" s="8" t="n">
        <v>21.9</v>
      </c>
      <c r="I3" s="43" t="n">
        <f aca="false">IF(H3="","",(IF($C$20&lt;25%,"N/A",IF(H3&lt;=($D$20+$B$20),H3,"Descartado"))))</f>
        <v>21.9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45</v>
      </c>
      <c r="H4" s="8" t="n">
        <v>45</v>
      </c>
      <c r="I4" s="43" t="n">
        <f aca="false">IF(H4="","",(IF($C$20&lt;25%,"N/A",IF(H4&lt;=($D$20+$B$20),H4,"Descartado"))))</f>
        <v>45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35</v>
      </c>
      <c r="H5" s="8" t="n">
        <v>33.9</v>
      </c>
      <c r="I5" s="43" t="n">
        <f aca="false">IF(H5="","",(IF($C$20&lt;25%,"N/A",IF(H5&lt;=($D$20+$B$20),H5,"Descartado"))))</f>
        <v>33.9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11.5529217083818</v>
      </c>
      <c r="C20" s="23" t="n">
        <f aca="false">IF(H23&lt;2,"N/A",(B20/D20))</f>
        <v>0.343836955606601</v>
      </c>
      <c r="D20" s="24" t="n">
        <f aca="false">AVERAGE(H3:H17)</f>
        <v>33.6</v>
      </c>
      <c r="E20" s="25" t="n">
        <f aca="false">IF(H23&lt;2,"N/A",(IF(C20&lt;=25%,"N/A",AVERAGE(I3:I17))))</f>
        <v>33.6</v>
      </c>
      <c r="F20" s="24" t="n">
        <f aca="false">MEDIAN(H3:H17)</f>
        <v>33.9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33.6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67.2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46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47</v>
      </c>
      <c r="C3" s="5"/>
      <c r="D3" s="5"/>
      <c r="E3" s="6" t="s">
        <v>3</v>
      </c>
      <c r="F3" s="6" t="n">
        <v>2</v>
      </c>
      <c r="G3" s="7" t="s">
        <v>9</v>
      </c>
      <c r="H3" s="8" t="n">
        <v>48.68</v>
      </c>
      <c r="I3" s="43" t="str">
        <f aca="false">IF(H3="","",(IF($C$20&lt;25%,"N/A",IF(H3&lt;=($D$20+$B$20),H3,"Descartado"))))</f>
        <v>N/A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11</v>
      </c>
      <c r="H4" s="8" t="n">
        <v>49.5</v>
      </c>
      <c r="I4" s="43" t="str">
        <f aca="false">IF(H4="","",(IF($C$20&lt;25%,"N/A",IF(H4&lt;=($D$20+$B$20),H4,"Descartado"))))</f>
        <v>N/A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48</v>
      </c>
      <c r="H5" s="8" t="n">
        <v>33.21</v>
      </c>
      <c r="I5" s="43" t="str">
        <f aca="false">IF(H5="","",(IF($C$20&lt;25%,"N/A",IF(H5&lt;=($D$20+$B$20),H5,"Descartado"))))</f>
        <v>N/A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9.1774851311965</v>
      </c>
      <c r="C20" s="23" t="n">
        <f aca="false">IF(H23&lt;2,"N/A",(B20/D20))</f>
        <v>0.209547571303672</v>
      </c>
      <c r="D20" s="24" t="n">
        <f aca="false">AVERAGE(H3:H17)</f>
        <v>43.7966666666667</v>
      </c>
      <c r="E20" s="25" t="str">
        <f aca="false">IF(H23&lt;2,"N/A",(IF(C20&lt;=25%,"N/A",AVERAGE(I3:I17))))</f>
        <v>N/A</v>
      </c>
      <c r="F20" s="24" t="n">
        <f aca="false">MEDIAN(H3:H17)</f>
        <v>48.68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43.7966666666667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87.6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8" activeCellId="0" sqref="G18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3" min="2" style="1" width="9.14"/>
    <col collapsed="false" customWidth="true" hidden="false" outlineLevel="0" max="4" min="4" style="1" width="10.29"/>
    <col collapsed="false" customWidth="true" hidden="false" outlineLevel="0" max="5" min="5" style="1" width="9.14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true" hidden="false" outlineLevel="0" max="1025" min="10" style="1" width="9.14"/>
  </cols>
  <sheetData>
    <row r="1" customFormat="false" ht="15.75" hidden="false" customHeight="false" outlineLevel="0" collapsed="false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customFormat="false" ht="12.75" hidden="false" customHeight="true" outlineLevel="0" collapsed="false">
      <c r="A2" s="4" t="s">
        <v>49</v>
      </c>
      <c r="B2" s="4" t="s">
        <v>2</v>
      </c>
      <c r="C2" s="4"/>
      <c r="D2" s="4"/>
      <c r="E2" s="4" t="s">
        <v>3</v>
      </c>
      <c r="F2" s="4" t="s">
        <v>4</v>
      </c>
      <c r="G2" s="4" t="s">
        <v>5</v>
      </c>
      <c r="H2" s="4" t="s">
        <v>6</v>
      </c>
      <c r="I2" s="42" t="s">
        <v>7</v>
      </c>
    </row>
    <row r="3" customFormat="false" ht="12.75" hidden="false" customHeight="true" outlineLevel="0" collapsed="false">
      <c r="A3" s="4"/>
      <c r="B3" s="5" t="s">
        <v>50</v>
      </c>
      <c r="C3" s="5"/>
      <c r="D3" s="5"/>
      <c r="E3" s="6" t="s">
        <v>3</v>
      </c>
      <c r="F3" s="6" t="n">
        <v>2</v>
      </c>
      <c r="G3" s="7" t="s">
        <v>9</v>
      </c>
      <c r="H3" s="8" t="n">
        <v>25.89</v>
      </c>
      <c r="I3" s="43" t="n">
        <f aca="false">IF(H3="","",(IF($C$20&lt;25%,"N/A",IF(H3&lt;=($D$20+$B$20),H3,"Descartado"))))</f>
        <v>25.89</v>
      </c>
    </row>
    <row r="4" customFormat="false" ht="13.5" hidden="false" customHeight="true" outlineLevel="0" collapsed="false">
      <c r="A4" s="4"/>
      <c r="B4" s="5"/>
      <c r="C4" s="5"/>
      <c r="D4" s="5"/>
      <c r="E4" s="6"/>
      <c r="F4" s="6"/>
      <c r="G4" s="7" t="s">
        <v>45</v>
      </c>
      <c r="H4" s="8" t="n">
        <v>50</v>
      </c>
      <c r="I4" s="43" t="str">
        <f aca="false">IF(H4="","",(IF($C$20&lt;25%,"N/A",IF(H4&lt;=($D$20+$B$20),H4,"Descartado"))))</f>
        <v>Descartado</v>
      </c>
    </row>
    <row r="5" customFormat="false" ht="13.5" hidden="false" customHeight="true" outlineLevel="0" collapsed="false">
      <c r="A5" s="4"/>
      <c r="B5" s="5"/>
      <c r="C5" s="5"/>
      <c r="D5" s="5"/>
      <c r="E5" s="6"/>
      <c r="F5" s="6"/>
      <c r="G5" s="7" t="s">
        <v>11</v>
      </c>
      <c r="H5" s="8" t="n">
        <v>22.9</v>
      </c>
      <c r="I5" s="43" t="n">
        <f aca="false">IF(H5="","",(IF($C$20&lt;25%,"N/A",IF(H5&lt;=($D$20+$B$20),H5,"Descartado"))))</f>
        <v>22.9</v>
      </c>
    </row>
    <row r="6" customFormat="false" ht="13.5" hidden="false" customHeight="true" outlineLevel="0" collapsed="false">
      <c r="A6" s="4"/>
      <c r="B6" s="5"/>
      <c r="C6" s="5"/>
      <c r="D6" s="5"/>
      <c r="E6" s="6"/>
      <c r="F6" s="6"/>
      <c r="G6" s="7"/>
      <c r="H6" s="8"/>
      <c r="I6" s="43" t="str">
        <f aca="false">IF(H6="","",(IF($C$20&lt;25%,"N/A",IF(H6&lt;=($D$20+$B$20),H6,"Descartado"))))</f>
        <v/>
      </c>
    </row>
    <row r="7" customFormat="false" ht="12.75" hidden="false" customHeight="true" outlineLevel="0" collapsed="false">
      <c r="A7" s="4"/>
      <c r="B7" s="5"/>
      <c r="C7" s="5"/>
      <c r="D7" s="5"/>
      <c r="E7" s="6"/>
      <c r="F7" s="6"/>
      <c r="G7" s="7"/>
      <c r="H7" s="8"/>
      <c r="I7" s="43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4"/>
      <c r="B8" s="5"/>
      <c r="C8" s="5"/>
      <c r="D8" s="5"/>
      <c r="E8" s="6"/>
      <c r="F8" s="6"/>
      <c r="G8" s="46"/>
      <c r="H8" s="46"/>
      <c r="I8" s="43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4"/>
      <c r="B9" s="5"/>
      <c r="C9" s="5"/>
      <c r="D9" s="5"/>
      <c r="E9" s="6"/>
      <c r="F9" s="6"/>
      <c r="G9" s="11"/>
      <c r="H9" s="11"/>
      <c r="I9" s="43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4"/>
      <c r="B10" s="5"/>
      <c r="C10" s="5"/>
      <c r="D10" s="5"/>
      <c r="E10" s="6"/>
      <c r="F10" s="6"/>
      <c r="G10" s="11"/>
      <c r="H10" s="11"/>
      <c r="I10" s="43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4"/>
      <c r="B11" s="5"/>
      <c r="C11" s="5"/>
      <c r="D11" s="5"/>
      <c r="E11" s="6"/>
      <c r="F11" s="6"/>
      <c r="G11" s="11"/>
      <c r="H11" s="11"/>
      <c r="I11" s="43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4"/>
      <c r="B12" s="5"/>
      <c r="C12" s="5"/>
      <c r="D12" s="5"/>
      <c r="E12" s="6"/>
      <c r="F12" s="6"/>
      <c r="G12" s="11"/>
      <c r="H12" s="11"/>
      <c r="I12" s="43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4"/>
      <c r="B13" s="5"/>
      <c r="C13" s="5"/>
      <c r="D13" s="5"/>
      <c r="E13" s="6"/>
      <c r="F13" s="6"/>
      <c r="G13" s="11"/>
      <c r="H13" s="11"/>
      <c r="I13" s="43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4"/>
      <c r="B14" s="5"/>
      <c r="C14" s="5"/>
      <c r="D14" s="5"/>
      <c r="E14" s="6"/>
      <c r="F14" s="6"/>
      <c r="G14" s="11"/>
      <c r="H14" s="11"/>
      <c r="I14" s="43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4"/>
      <c r="B15" s="5"/>
      <c r="C15" s="5"/>
      <c r="D15" s="5"/>
      <c r="E15" s="6"/>
      <c r="F15" s="6"/>
      <c r="G15" s="11"/>
      <c r="H15" s="11"/>
      <c r="I15" s="43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4"/>
      <c r="B16" s="5"/>
      <c r="C16" s="5"/>
      <c r="D16" s="5"/>
      <c r="E16" s="6"/>
      <c r="F16" s="6"/>
      <c r="G16" s="11"/>
      <c r="H16" s="11"/>
      <c r="I16" s="43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4"/>
      <c r="B17" s="5"/>
      <c r="C17" s="5"/>
      <c r="D17" s="5"/>
      <c r="E17" s="6"/>
      <c r="F17" s="6"/>
      <c r="G17" s="11"/>
      <c r="H17" s="11"/>
      <c r="I17" s="43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2"/>
      <c r="B18" s="13"/>
      <c r="C18" s="13"/>
      <c r="D18" s="13"/>
      <c r="E18" s="14"/>
      <c r="F18" s="14"/>
      <c r="G18" s="15"/>
      <c r="H18" s="16"/>
      <c r="I18" s="44"/>
    </row>
    <row r="19" customFormat="false" ht="38.25" hidden="false" customHeight="false" outlineLevel="0" collapsed="false">
      <c r="A19" s="17"/>
      <c r="B19" s="3" t="s">
        <v>12</v>
      </c>
      <c r="C19" s="3" t="s">
        <v>13</v>
      </c>
      <c r="D19" s="18" t="s">
        <v>14</v>
      </c>
      <c r="E19" s="19" t="s">
        <v>15</v>
      </c>
      <c r="F19" s="18" t="s">
        <v>16</v>
      </c>
      <c r="G19" s="20"/>
      <c r="H19" s="16"/>
      <c r="I19" s="16"/>
    </row>
    <row r="20" customFormat="false" ht="12.75" hidden="false" customHeight="false" outlineLevel="0" collapsed="false">
      <c r="A20" s="21"/>
      <c r="B20" s="22" t="n">
        <f aca="false">IF(H23&lt;2,"N/A",(STDEV(H3:H17)))</f>
        <v>14.8584555051997</v>
      </c>
      <c r="C20" s="23" t="n">
        <f aca="false">IF(H23&lt;2,"N/A",(B20/D20))</f>
        <v>0.451213346650462</v>
      </c>
      <c r="D20" s="24" t="n">
        <f aca="false">AVERAGE(H3:H17)</f>
        <v>32.93</v>
      </c>
      <c r="E20" s="25" t="n">
        <f aca="false">IF(H23&lt;2,"N/A",(IF(C20&lt;=25%,"N/A",AVERAGE(I3:I17))))</f>
        <v>24.395</v>
      </c>
      <c r="F20" s="24" t="n">
        <f aca="false">MEDIAN(H3:H17)</f>
        <v>25.89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17</v>
      </c>
      <c r="C22" s="31"/>
      <c r="D22" s="32" t="n">
        <f aca="false">IF(C20&lt;=25%,D20,MIN(E20:F20))</f>
        <v>24.395</v>
      </c>
      <c r="E22" s="32"/>
    </row>
    <row r="23" customFormat="false" ht="12.75" hidden="false" customHeight="false" outlineLevel="0" collapsed="false">
      <c r="B23" s="31" t="s">
        <v>18</v>
      </c>
      <c r="C23" s="31"/>
      <c r="D23" s="32" t="n">
        <f aca="false">ROUND(D22,2)*F3</f>
        <v>48.8</v>
      </c>
      <c r="E23" s="32"/>
      <c r="G23" s="33" t="s">
        <v>19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20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21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22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23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24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25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26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Carlos Alberto</cp:lastModifiedBy>
  <cp:lastPrinted>2020-09-23T21:25:04Z</cp:lastPrinted>
  <dcterms:modified xsi:type="dcterms:W3CDTF">2020-09-23T21:31:56Z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