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661" activeTab="7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TOTAL" sheetId="5" r:id="rId8"/>
    <sheet name="menores" sheetId="6" r:id="rId9"/>
  </sheets>
  <definedNames>
    <definedName name="_xlnm.Print_Area" localSheetId="8">menores!$A$1:$F$17</definedName>
    <definedName name="_xlnm.Print_Area" localSheetId="7">TOTAL!$A$1:$F$10</definedName>
    <definedName name="_xlnm.Print_Titles" localSheetId="8">menores!$2:$2</definedName>
    <definedName name="_xlnm.Print_Titles" localSheetId="7">TOTAL!$2:$2</definedName>
  </definedNames>
  <calcPr calcId="145621"/>
</workbook>
</file>

<file path=xl/calcChain.xml><?xml version="1.0" encoding="utf-8"?>
<calcChain xmlns="http://schemas.openxmlformats.org/spreadsheetml/2006/main">
  <c r="D3" i="38" l="1"/>
  <c r="C16" i="6" l="1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9" i="5"/>
  <c r="D9" i="5"/>
  <c r="B9" i="5"/>
  <c r="C8" i="5"/>
  <c r="D8" i="5"/>
  <c r="B8" i="5"/>
  <c r="C7" i="5"/>
  <c r="D7" i="5"/>
  <c r="B7" i="5"/>
  <c r="C6" i="5"/>
  <c r="D6" i="5"/>
  <c r="B6" i="5"/>
  <c r="C5" i="5"/>
  <c r="D5" i="5"/>
  <c r="B5" i="5"/>
  <c r="C4" i="5"/>
  <c r="D4" i="5"/>
  <c r="B4" i="5"/>
  <c r="C3" i="5"/>
  <c r="D3" i="5"/>
  <c r="B3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I7" i="73"/>
  <c r="F3" i="73"/>
  <c r="E10" i="6" s="1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F3" i="72"/>
  <c r="E8" i="6" s="1"/>
  <c r="H20" i="71"/>
  <c r="G20" i="71" s="1"/>
  <c r="B5" i="6" s="1"/>
  <c r="F20" i="71"/>
  <c r="D20" i="71"/>
  <c r="B20" i="71"/>
  <c r="A20" i="71" s="1"/>
  <c r="C20" i="71" s="1"/>
  <c r="I6" i="71" s="1"/>
  <c r="I17" i="71"/>
  <c r="I16" i="71"/>
  <c r="I15" i="71"/>
  <c r="I14" i="71"/>
  <c r="I13" i="71"/>
  <c r="I12" i="71"/>
  <c r="I11" i="71"/>
  <c r="I10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F3" i="70"/>
  <c r="E4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F3" i="38"/>
  <c r="E16" i="6" s="1"/>
  <c r="I9" i="71" l="1"/>
  <c r="I8" i="71"/>
  <c r="I7" i="71"/>
  <c r="A20" i="72"/>
  <c r="C20" i="72" s="1"/>
  <c r="F16" i="6"/>
  <c r="F8" i="6"/>
  <c r="F6" i="6"/>
  <c r="F12" i="6"/>
  <c r="F14" i="6"/>
  <c r="F10" i="6"/>
  <c r="I3" i="71"/>
  <c r="I4" i="71"/>
  <c r="I5" i="71"/>
  <c r="A20" i="73"/>
  <c r="C20" i="73" s="1"/>
  <c r="I6" i="73" s="1"/>
  <c r="A20" i="75"/>
  <c r="C20" i="75" s="1"/>
  <c r="I10" i="75" s="1"/>
  <c r="A20" i="70"/>
  <c r="C20" i="70" s="1"/>
  <c r="I8" i="70" s="1"/>
  <c r="A20" i="74"/>
  <c r="C20" i="74" s="1"/>
  <c r="A20" i="38"/>
  <c r="C20" i="38" s="1"/>
  <c r="F4" i="6"/>
  <c r="I7" i="38" l="1"/>
  <c r="I10" i="38"/>
  <c r="I6" i="38"/>
  <c r="I9" i="38"/>
  <c r="I8" i="38"/>
  <c r="I7" i="72"/>
  <c r="I8" i="72"/>
  <c r="I5" i="72"/>
  <c r="I6" i="72"/>
  <c r="E20" i="71"/>
  <c r="H22" i="71" s="1"/>
  <c r="H23" i="71" s="1"/>
  <c r="I6" i="70"/>
  <c r="I7" i="70"/>
  <c r="I8" i="75"/>
  <c r="I9" i="75"/>
  <c r="I6" i="75"/>
  <c r="I7" i="75"/>
  <c r="I6" i="74"/>
  <c r="I7" i="74"/>
  <c r="I4" i="72"/>
  <c r="I3" i="72"/>
  <c r="F17" i="6"/>
  <c r="I5" i="73"/>
  <c r="I4" i="73"/>
  <c r="I3" i="73"/>
  <c r="E20" i="73" s="1"/>
  <c r="I3" i="75"/>
  <c r="E20" i="75" s="1"/>
  <c r="I5" i="75"/>
  <c r="I4" i="75"/>
  <c r="I4" i="74"/>
  <c r="I5" i="74"/>
  <c r="I3" i="74"/>
  <c r="E20" i="74" s="1"/>
  <c r="H22" i="74" s="1"/>
  <c r="H23" i="74" s="1"/>
  <c r="I4" i="70"/>
  <c r="I5" i="70"/>
  <c r="I3" i="70"/>
  <c r="I4" i="38"/>
  <c r="I3" i="38"/>
  <c r="I5" i="38"/>
  <c r="E20" i="38" l="1"/>
  <c r="E20" i="72"/>
  <c r="H22" i="72" s="1"/>
  <c r="H23" i="72" s="1"/>
  <c r="E3" i="72"/>
  <c r="E5" i="5" s="1"/>
  <c r="F5" i="5" s="1"/>
  <c r="G5" i="5" s="1"/>
  <c r="E3" i="71"/>
  <c r="E4" i="5" s="1"/>
  <c r="F4" i="5" s="1"/>
  <c r="G4" i="5" s="1"/>
  <c r="E20" i="70"/>
  <c r="E3" i="70" s="1"/>
  <c r="E3" i="5" s="1"/>
  <c r="F3" i="5" s="1"/>
  <c r="E3" i="74"/>
  <c r="E7" i="5" s="1"/>
  <c r="F7" i="5" s="1"/>
  <c r="G7" i="5" s="1"/>
  <c r="E3" i="73"/>
  <c r="E6" i="5" s="1"/>
  <c r="F6" i="5" s="1"/>
  <c r="G6" i="5" s="1"/>
  <c r="H22" i="73"/>
  <c r="H23" i="73" s="1"/>
  <c r="H22" i="75"/>
  <c r="H23" i="75" s="1"/>
  <c r="E3" i="75"/>
  <c r="E8" i="5" s="1"/>
  <c r="F8" i="5" s="1"/>
  <c r="G8" i="5" s="1"/>
  <c r="H22" i="38"/>
  <c r="H23" i="38" s="1"/>
  <c r="E3" i="38"/>
  <c r="E9" i="5" s="1"/>
  <c r="F9" i="5" s="1"/>
  <c r="F10" i="5" l="1"/>
  <c r="H22" i="70"/>
  <c r="H23" i="70" s="1"/>
  <c r="G3" i="5"/>
</calcChain>
</file>

<file path=xl/sharedStrings.xml><?xml version="1.0" encoding="utf-8"?>
<sst xmlns="http://schemas.openxmlformats.org/spreadsheetml/2006/main" count="264" uniqueCount="82">
  <si>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</si>
  <si>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</si>
  <si>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</si>
  <si>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</si>
  <si>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</si>
  <si>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</si>
  <si>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</si>
  <si>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</si>
  <si>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</si>
  <si>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</si>
  <si>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</si>
  <si>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</si>
  <si>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</si>
  <si>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</si>
  <si>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</si>
  <si>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</si>
  <si>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</si>
  <si>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</si>
  <si>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</si>
  <si>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</si>
  <si>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</si>
  <si>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</si>
  <si>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</si>
  <si>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</si>
  <si>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</si>
  <si>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</si>
  <si>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</si>
  <si>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</si>
  <si>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</si>
  <si>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</si>
  <si>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</si>
  <si>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</si>
  <si>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</si>
  <si>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</si>
  <si>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</si>
  <si>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</si>
  <si>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</si>
  <si>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</si>
  <si>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</si>
  <si>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</si>
  <si>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</si>
  <si>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</si>
  <si>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</si>
  <si>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</si>
  <si>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ESTABILIZADOR DE TENSÃO MICROPROCESSADO:
• Potência mínima de 1000VA / 1000W;
• Compatível com impressoras laser e multifuncionais monocromáticas de até 40ppm;
• Microprocessador de alta velocidade;
• Filtro de linha integrado;
• Plugue do cabo de força: padrão NBR 14136;
• Tensão de entrada: 115/127/220V (bivolt automático)
• Frequência da rede: 60 Hz;
• Tensão de saída: 115 VAC;
• Mínimo de 5 tomadas de saída com padrão NBR 14136;
• Porta-fusível externo com unidade reserva;
• Proteção contra curto-circuito;
• Proteção contra surtos de tensão entre fase e neutro;
• Proteção contra sub/sobretensão de rede elétrica;
• Proteção contra sobreaquecimento;
• Proteção contra sobrecarga;
• Leds indicativos das condições de funcionamento da rede elétrica;
• Certificado conforme NBR 14373:2006;
• Garantia de, no mínimo, 12 meses, contados a partir do recebimento definitivo do equipamento.</t>
  </si>
  <si>
    <t>NOBREAK:
• Potência mínima de 1500VA / 1050W;
• Fator de potência: 0,7 ou superior;
• Seleção automática de tensão na entrada 110V/115V/127V/220V;
• Forma de onda na saída: senoidal por aproximação;
• Plugue do cabo de força: padrão NBR14136;
• Frequência da rede: 60 Hz;
• Tensão de saída: 115 VAC;
• Mínimo de 8 tomadas de saída com padrão NBR 14136;
• Autonomia mínima de 60 minutos, quando conectado a uma carga de 80W (equivalente a um microcomputador e um monitor de 15” LCD).
• Proteção contra: curto-circuito, surtos de tensão entre fase e neutro, sobrecarga, sub e sobretensão da rede elétrica, sobreaquecimento no inversor e no transformador, descarga total das baterias;
• Leds indicativos das condições de funcionamento do equipamento;
• Alarme audiovisual para sinalização das condições de funcionamento da rede elétrica;
• Porta-fusível externo com unidade reserva;
• Mínimo de duas baterias VRLA internas seladas de 12V/7Ah ou maior;
• Filtro de linha e estabilizador integrados;
• Recarga automática das baterias mesmo com o nobreak desligado;
• Saída padrão USB para comunicação com o computador;
• Conector para módulo de baterias externas;
• Software de gerenciamento de configuração via computador;
• Line Interactive (Nobreak Interativo com Regulação On-Line)
• Garantia de, no mínimo, 12 meses, contados a partir do recebimento definitivo do equipamento.</t>
  </si>
  <si>
    <t>BATERIAS ESTACIONÁRIAS SELADAS PARA NOBREAK:
• Bateria estacionária 12V/7Ah, selada (VRLA) para uso em Nobreaks 
• Tensão nominal: 12V
• Capacidade nominal: 7Ah
• Carga de tensão constante
• Tensão de flutuação: 13,20 a 13,80V @25ºC
• Dimensões em mm: 151x65x100 (Comprimento x Largura x Altura)*
• Garantia de, no mínimo, 12 meses, contados a partir do recebimento definitivo do equipamento.</t>
  </si>
  <si>
    <t>SUPORTE PARA NOBREAK EM AÇO REFORÇADO COM RODÍZIOS:
• Rodízios de aço, reforçados e com mecanismo de travamento
• Construção em aço reforçado
• Ajuste de largura: mínimo de 15cm e máximo de 22cm
• Comprimento mínimo de 26cm
• Peso suportado: mínimo de 17Kg
• Pintura em Epoxi, na cor preta
• Modelo compatível com CPU’s e nobreaks de pequeno porte</t>
  </si>
  <si>
    <t xml:space="preserve">Lâmpadas LED Tubular Tipo T8, 120 cm, base G13, 127/220V, fluxo luminoso mínimo de 1.800lm, potência máxima de 18W, luz branca (temperatura de cor 6000- 6500K), vida útil estimada igual ou maior que 25.000 horas, compatível com a certificação do Inmetro. 
Marca: Osram, Phillips ou similar. </t>
  </si>
  <si>
    <t>Lâmpadas LED Bulbo, base E-27, 127/220V, fluxo luminoso mínimo de 1.700lm, potência máxima de 9W, luz branca (temperatura de cor 6000-6500K), vida útil estimada igual ou maior que 25.000 horas, compatível com a certificação do Inmetro. 
Marca: Osram, Phillips ou similar.</t>
  </si>
  <si>
    <t>E T MARQUES EIRELI</t>
  </si>
  <si>
    <t>AUGUSTU S INFORMATICA EIRELI</t>
  </si>
  <si>
    <t>VJ INFORMATICA LTDA</t>
  </si>
  <si>
    <t>REGIONAL COMERCIO ATACADISTA E VAREJISTA EIRELI</t>
  </si>
  <si>
    <t>UNICOBA INDUSTRIA DE COMPONENTES ELETRONICOS E INFORMATICA S.A</t>
  </si>
  <si>
    <t>SPR BATERIAS COMERCIO E IMPORTACAO EIRELI</t>
  </si>
  <si>
    <t>ORGANIZACOES MSL COMERCIO E INDUSTRIA DE MATERIAIS ELETRICOS LTDA</t>
  </si>
  <si>
    <t>LEDNOW ELETRONICOS LTDA</t>
  </si>
  <si>
    <t>QUERETARO TECNOLOGIA DE PROTECAO AMBIENTAL LTDA</t>
  </si>
  <si>
    <t>AUTENTICA DIAS COMERCIO LTDA</t>
  </si>
  <si>
    <t>BRANCAGLIONI &amp; CIA LTDA.</t>
  </si>
  <si>
    <t>TECNO INDUSTRIAL E COMERCIAL EIRELI</t>
  </si>
  <si>
    <t>TOP LIGHT ATACADISTA DE MATERIAIS ELETRICOS LTDA</t>
  </si>
  <si>
    <t>LX DISTRIBUIDORA DE MATERIAIS ELETRICOS EIRELI</t>
  </si>
  <si>
    <t>ILUMINI HOUSE COMERCIO DE ARTIGOS PARA ILUMINACAO EIRELI</t>
  </si>
  <si>
    <t>RC TEIVE COMERCIO E DISTRIBUICAO LTDA</t>
  </si>
  <si>
    <t>KRIMA ELETRICA BH EIRELI</t>
  </si>
  <si>
    <t>DISTREL DISTRIBUIDORA ELETRICA LTDA</t>
  </si>
  <si>
    <t>J2 COMERCIO DE UTILIDADES E DISTRIBUIDORA LOGISTICA EIRELI</t>
  </si>
  <si>
    <t>AMERICANAS</t>
  </si>
  <si>
    <t>HARDSTORE</t>
  </si>
  <si>
    <t>KABUM</t>
  </si>
  <si>
    <t>KALUNGA</t>
  </si>
  <si>
    <t>LEPOK</t>
  </si>
  <si>
    <t>PROCESSTEC</t>
  </si>
  <si>
    <t>GIGANTEC</t>
  </si>
  <si>
    <t>ELETRONICA SANTANA</t>
  </si>
  <si>
    <t>MUNDOWARE</t>
  </si>
  <si>
    <t>UPPERSEG</t>
  </si>
  <si>
    <t>VIEWTECH</t>
  </si>
  <si>
    <t>LONDRITECH</t>
  </si>
  <si>
    <t>TUDOGAMER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</si>
</sst>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3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3" fillId="0" borderId="3" xfId="0" applyFont="1" applyBorder="1" applyAlignment="1" applyProtection="1">
      <alignment wrapText="1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44</v>
      </c>
      <c r="C3" s="55" t="s">
        <v>8</v>
      </c>
      <c r="D3" s="58">
        <v>200</v>
      </c>
      <c r="E3" s="61">
        <f>IF(C20&lt;=25%,D20,MIN(E20:F20))</f>
        <v>372.37</v>
      </c>
      <c r="F3" s="61">
        <f>MIN(H3:H17)</f>
        <v>221.76</v>
      </c>
      <c r="G3" s="5" t="s">
        <v>69</v>
      </c>
      <c r="H3" s="14">
        <v>579.17999999999995</v>
      </c>
      <c r="I3" s="30" t="str">
        <f>IF(H3="","",(IF($C$20&lt;25%,"N/A",IF(H3&lt;=($D$20+$A$20),H3,"Descartado"))))</f>
        <v>Descartado</v>
      </c>
    </row>
    <row r="4" spans="1:9" x14ac:dyDescent="0.2">
      <c r="A4" s="51"/>
      <c r="B4" s="53"/>
      <c r="C4" s="56"/>
      <c r="D4" s="59"/>
      <c r="E4" s="62"/>
      <c r="F4" s="62"/>
      <c r="G4" s="5" t="s">
        <v>70</v>
      </c>
      <c r="H4" s="14">
        <v>221.76</v>
      </c>
      <c r="I4" s="30">
        <f t="shared" ref="I4:I17" si="0">IF(H4="","",(IF($C$20&lt;25%,"N/A",IF(H4&lt;=($D$20+$A$20),H4,"Descartado"))))</f>
        <v>221.76</v>
      </c>
    </row>
    <row r="5" spans="1:9" x14ac:dyDescent="0.2">
      <c r="A5" s="51"/>
      <c r="B5" s="53"/>
      <c r="C5" s="56"/>
      <c r="D5" s="59"/>
      <c r="E5" s="62"/>
      <c r="F5" s="62"/>
      <c r="G5" s="5" t="s">
        <v>71</v>
      </c>
      <c r="H5" s="14">
        <v>389.9</v>
      </c>
      <c r="I5" s="30">
        <f t="shared" si="0"/>
        <v>389.9</v>
      </c>
    </row>
    <row r="6" spans="1:9" x14ac:dyDescent="0.2">
      <c r="A6" s="51"/>
      <c r="B6" s="53"/>
      <c r="C6" s="56"/>
      <c r="D6" s="59"/>
      <c r="E6" s="62"/>
      <c r="F6" s="62"/>
      <c r="G6" s="5" t="s">
        <v>72</v>
      </c>
      <c r="H6" s="14">
        <v>431.1</v>
      </c>
      <c r="I6" s="30">
        <f t="shared" si="0"/>
        <v>431.1</v>
      </c>
    </row>
    <row r="7" spans="1:9" x14ac:dyDescent="0.2">
      <c r="A7" s="51"/>
      <c r="B7" s="53"/>
      <c r="C7" s="56"/>
      <c r="D7" s="59"/>
      <c r="E7" s="62"/>
      <c r="F7" s="62"/>
      <c r="G7" s="5" t="s">
        <v>73</v>
      </c>
      <c r="H7" s="14">
        <v>372.48</v>
      </c>
      <c r="I7" s="30">
        <f t="shared" si="0"/>
        <v>372.48</v>
      </c>
    </row>
    <row r="8" spans="1:9" x14ac:dyDescent="0.2">
      <c r="A8" s="51"/>
      <c r="B8" s="53"/>
      <c r="C8" s="56"/>
      <c r="D8" s="59"/>
      <c r="E8" s="62"/>
      <c r="F8" s="62"/>
      <c r="G8" s="5" t="s">
        <v>74</v>
      </c>
      <c r="H8" s="14">
        <v>446.61</v>
      </c>
      <c r="I8" s="30">
        <f t="shared" si="0"/>
        <v>446.61</v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116.26990641032882</v>
      </c>
      <c r="B20" s="20">
        <f>COUNT(H3:H17)</f>
        <v>6</v>
      </c>
      <c r="C20" s="21">
        <f>IF(B20&lt;2,"N/A",(A20/D20))</f>
        <v>0.28578779473583921</v>
      </c>
      <c r="D20" s="22">
        <f>ROUND(AVERAGE(H3:H17),2)</f>
        <v>406.84</v>
      </c>
      <c r="E20" s="23">
        <f>IFERROR(ROUND(IF(B20&lt;2,"N/A",(IF(C20&lt;=25%,"N/A",AVERAGE(I3:I17)))),2),"N/A")</f>
        <v>372.37</v>
      </c>
      <c r="F20" s="23">
        <f>ROUND(MEDIAN(H3:H17),2)</f>
        <v>410.5</v>
      </c>
      <c r="G20" s="24" t="str">
        <f>INDEX(G3:G17,MATCH(H20,H3:H17,0))</f>
        <v>HARDSTORE</v>
      </c>
      <c r="H20" s="25">
        <f>MIN(H3:H17)</f>
        <v>221.76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372.37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74474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45</v>
      </c>
      <c r="C3" s="55" t="s">
        <v>8</v>
      </c>
      <c r="D3" s="58">
        <v>98</v>
      </c>
      <c r="E3" s="61">
        <f>IF(C20&lt;=25%,D20,MIN(E20:F20))</f>
        <v>812.63</v>
      </c>
      <c r="F3" s="61">
        <f>MIN(H3:H17)</f>
        <v>430</v>
      </c>
      <c r="G3" s="47" t="s">
        <v>50</v>
      </c>
      <c r="H3" s="14">
        <v>430</v>
      </c>
      <c r="I3" s="30">
        <f>IF(H3="","",(IF($C$20&lt;25%,"N/A",IF(H3&lt;=($D$20+$A$20),H3,"Descartado"))))</f>
        <v>430</v>
      </c>
    </row>
    <row r="4" spans="1:9" x14ac:dyDescent="0.2">
      <c r="A4" s="51"/>
      <c r="B4" s="53"/>
      <c r="C4" s="56"/>
      <c r="D4" s="59"/>
      <c r="E4" s="62"/>
      <c r="F4" s="62"/>
      <c r="G4" s="5" t="s">
        <v>51</v>
      </c>
      <c r="H4" s="14">
        <v>495</v>
      </c>
      <c r="I4" s="30">
        <f t="shared" ref="I4:I17" si="0">IF(H4="","",(IF($C$20&lt;25%,"N/A",IF(H4&lt;=($D$20+$A$20),H4,"Descartado"))))</f>
        <v>495</v>
      </c>
    </row>
    <row r="5" spans="1:9" x14ac:dyDescent="0.2">
      <c r="A5" s="51"/>
      <c r="B5" s="53"/>
      <c r="C5" s="56"/>
      <c r="D5" s="59"/>
      <c r="E5" s="62"/>
      <c r="F5" s="62"/>
      <c r="G5" s="5" t="s">
        <v>52</v>
      </c>
      <c r="H5" s="14">
        <v>596</v>
      </c>
      <c r="I5" s="30">
        <f t="shared" si="0"/>
        <v>596</v>
      </c>
    </row>
    <row r="6" spans="1:9" x14ac:dyDescent="0.2">
      <c r="A6" s="51"/>
      <c r="B6" s="53"/>
      <c r="C6" s="56"/>
      <c r="D6" s="59"/>
      <c r="E6" s="62"/>
      <c r="F6" s="62"/>
      <c r="G6" s="5" t="s">
        <v>53</v>
      </c>
      <c r="H6" s="14">
        <v>1840</v>
      </c>
      <c r="I6" s="30" t="str">
        <f t="shared" si="0"/>
        <v>Descartado</v>
      </c>
    </row>
    <row r="7" spans="1:9" x14ac:dyDescent="0.2">
      <c r="A7" s="51"/>
      <c r="B7" s="53"/>
      <c r="C7" s="56"/>
      <c r="D7" s="59"/>
      <c r="E7" s="62"/>
      <c r="F7" s="62"/>
      <c r="G7" s="5" t="s">
        <v>69</v>
      </c>
      <c r="H7" s="14">
        <v>985.42</v>
      </c>
      <c r="I7" s="30">
        <f t="shared" si="0"/>
        <v>985.42</v>
      </c>
    </row>
    <row r="8" spans="1:9" x14ac:dyDescent="0.2">
      <c r="A8" s="51"/>
      <c r="B8" s="53"/>
      <c r="C8" s="56"/>
      <c r="D8" s="59"/>
      <c r="E8" s="62"/>
      <c r="F8" s="62"/>
      <c r="G8" s="5" t="s">
        <v>75</v>
      </c>
      <c r="H8" s="14">
        <v>801.81</v>
      </c>
      <c r="I8" s="30">
        <f t="shared" si="0"/>
        <v>801.81</v>
      </c>
    </row>
    <row r="9" spans="1:9" x14ac:dyDescent="0.2">
      <c r="A9" s="51"/>
      <c r="B9" s="53"/>
      <c r="C9" s="56"/>
      <c r="D9" s="59"/>
      <c r="E9" s="62"/>
      <c r="F9" s="62"/>
      <c r="G9" s="5" t="s">
        <v>71</v>
      </c>
      <c r="H9" s="14">
        <v>1049.9000000000001</v>
      </c>
      <c r="I9" s="30">
        <f t="shared" si="0"/>
        <v>1049.9000000000001</v>
      </c>
    </row>
    <row r="10" spans="1:9" x14ac:dyDescent="0.2">
      <c r="A10" s="51"/>
      <c r="B10" s="53"/>
      <c r="C10" s="56"/>
      <c r="D10" s="59"/>
      <c r="E10" s="62"/>
      <c r="F10" s="62"/>
      <c r="G10" s="5" t="s">
        <v>74</v>
      </c>
      <c r="H10" s="14">
        <v>1330.27</v>
      </c>
      <c r="I10" s="30">
        <f t="shared" si="0"/>
        <v>1330.27</v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473.88972728744756</v>
      </c>
      <c r="B20" s="20">
        <f>COUNT(H3:H17)</f>
        <v>8</v>
      </c>
      <c r="C20" s="21">
        <f>IF(B20&lt;2,"N/A",(A20/D20))</f>
        <v>0.50357550320115574</v>
      </c>
      <c r="D20" s="22">
        <f>ROUND(AVERAGE(H3:H17),2)</f>
        <v>941.05</v>
      </c>
      <c r="E20" s="23">
        <f>IFERROR(ROUND(IF(B20&lt;2,"N/A",(IF(C20&lt;=25%,"N/A",AVERAGE(I3:I17)))),2),"N/A")</f>
        <v>812.63</v>
      </c>
      <c r="F20" s="23">
        <f>ROUND(MEDIAN(H3:H17),2)</f>
        <v>893.62</v>
      </c>
      <c r="G20" s="24" t="str">
        <f>INDEX(G3:G17,MATCH(H20,H3:H17,0))</f>
        <v>E T MARQUES EIRELI</v>
      </c>
      <c r="H20" s="25">
        <f>MIN(H3:H17)</f>
        <v>430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812.63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79637.740000000005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46</v>
      </c>
      <c r="C3" s="55" t="s">
        <v>8</v>
      </c>
      <c r="D3" s="58">
        <v>500</v>
      </c>
      <c r="E3" s="61">
        <f>IF(C20&lt;=25%,D20,MIN(E20:F20))</f>
        <v>65.239999999999995</v>
      </c>
      <c r="F3" s="61">
        <f>MIN(H3:H17)</f>
        <v>58.66</v>
      </c>
      <c r="G3" s="5" t="s">
        <v>54</v>
      </c>
      <c r="H3" s="14">
        <v>58.66</v>
      </c>
      <c r="I3" s="30">
        <f>IF(H3="","",(IF($C$20&lt;25%,"N/A",IF(H3&lt;=($D$20+$A$20),H3,"Descartado"))))</f>
        <v>58.66</v>
      </c>
    </row>
    <row r="4" spans="1:9" x14ac:dyDescent="0.2">
      <c r="A4" s="51"/>
      <c r="B4" s="53"/>
      <c r="C4" s="56"/>
      <c r="D4" s="59"/>
      <c r="E4" s="62"/>
      <c r="F4" s="62"/>
      <c r="G4" s="5" t="s">
        <v>55</v>
      </c>
      <c r="H4" s="14">
        <v>68.400000000000006</v>
      </c>
      <c r="I4" s="30">
        <f t="shared" ref="I4:I17" si="0">IF(H4="","",(IF($C$20&lt;25%,"N/A",IF(H4&lt;=($D$20+$A$20),H4,"Descartado"))))</f>
        <v>68.400000000000006</v>
      </c>
    </row>
    <row r="5" spans="1:9" x14ac:dyDescent="0.2">
      <c r="A5" s="51"/>
      <c r="B5" s="53"/>
      <c r="C5" s="56"/>
      <c r="D5" s="59"/>
      <c r="E5" s="62"/>
      <c r="F5" s="62"/>
      <c r="G5" s="5" t="s">
        <v>76</v>
      </c>
      <c r="H5" s="14">
        <v>59.9</v>
      </c>
      <c r="I5" s="30">
        <f t="shared" si="0"/>
        <v>59.9</v>
      </c>
    </row>
    <row r="6" spans="1:9" x14ac:dyDescent="0.2">
      <c r="A6" s="51"/>
      <c r="B6" s="53"/>
      <c r="C6" s="56"/>
      <c r="D6" s="59"/>
      <c r="E6" s="62"/>
      <c r="F6" s="62"/>
      <c r="G6" s="5" t="s">
        <v>77</v>
      </c>
      <c r="H6" s="14">
        <v>118.52</v>
      </c>
      <c r="I6" s="30" t="str">
        <f t="shared" si="0"/>
        <v>Descartado</v>
      </c>
    </row>
    <row r="7" spans="1:9" x14ac:dyDescent="0.2">
      <c r="A7" s="51"/>
      <c r="B7" s="53"/>
      <c r="C7" s="56"/>
      <c r="D7" s="59"/>
      <c r="E7" s="62"/>
      <c r="F7" s="62"/>
      <c r="G7" s="5" t="s">
        <v>78</v>
      </c>
      <c r="H7" s="14">
        <v>74.010000000000005</v>
      </c>
      <c r="I7" s="30">
        <f t="shared" si="0"/>
        <v>74.010000000000005</v>
      </c>
    </row>
    <row r="8" spans="1:9" x14ac:dyDescent="0.2">
      <c r="A8" s="51"/>
      <c r="B8" s="53"/>
      <c r="C8" s="56"/>
      <c r="D8" s="59"/>
      <c r="E8" s="62"/>
      <c r="F8" s="62"/>
      <c r="G8" s="5" t="s">
        <v>79</v>
      </c>
      <c r="H8" s="14">
        <v>110.96</v>
      </c>
      <c r="I8" s="30" t="str">
        <f t="shared" si="0"/>
        <v>Descartado</v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26.282911875716241</v>
      </c>
      <c r="B20" s="20">
        <f>COUNT(H3:H17)</f>
        <v>6</v>
      </c>
      <c r="C20" s="21">
        <f>IF(B20&lt;2,"N/A",(A20/D20))</f>
        <v>0.32154284164076635</v>
      </c>
      <c r="D20" s="22">
        <f>ROUND(AVERAGE(H3:H17),2)</f>
        <v>81.739999999999995</v>
      </c>
      <c r="E20" s="23">
        <f>IFERROR(ROUND(IF(B20&lt;2,"N/A",(IF(C20&lt;=25%,"N/A",AVERAGE(I3:I17)))),2),"N/A")</f>
        <v>65.239999999999995</v>
      </c>
      <c r="F20" s="23">
        <f>ROUND(MEDIAN(H3:H17),2)</f>
        <v>71.209999999999994</v>
      </c>
      <c r="G20" s="24" t="str">
        <f>INDEX(G3:G17,MATCH(H20,H3:H17,0))</f>
        <v>UNICOBA INDUSTRIA DE COMPONENTES ELETRONICOS E INFORMATICA S.A</v>
      </c>
      <c r="H20" s="25">
        <f>MIN(H3:H17)</f>
        <v>58.66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65.239999999999995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32619.999999999996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47</v>
      </c>
      <c r="C3" s="55" t="s">
        <v>8</v>
      </c>
      <c r="D3" s="58">
        <v>400</v>
      </c>
      <c r="E3" s="61">
        <f>IF(C20&lt;=25%,D20,MIN(E20:F20))</f>
        <v>116.15</v>
      </c>
      <c r="F3" s="61">
        <f>MIN(H3:H17)</f>
        <v>100.57</v>
      </c>
      <c r="G3" s="5" t="s">
        <v>69</v>
      </c>
      <c r="H3" s="14">
        <v>124.36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71</v>
      </c>
      <c r="H4" s="14">
        <v>125.89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80</v>
      </c>
      <c r="H5" s="14">
        <v>100.57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81</v>
      </c>
      <c r="H6" s="14">
        <v>113.78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/>
      <c r="H7" s="14"/>
      <c r="I7" s="30" t="str">
        <f t="shared" si="0"/>
        <v/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11.699358956797594</v>
      </c>
      <c r="B20" s="20">
        <f>COUNT(H3:H17)</f>
        <v>4</v>
      </c>
      <c r="C20" s="21">
        <f>IF(B20&lt;2,"N/A",(A20/D20))</f>
        <v>0.10072629321392676</v>
      </c>
      <c r="D20" s="22">
        <f>ROUND(AVERAGE(H3:H17),2)</f>
        <v>116.15</v>
      </c>
      <c r="E20" s="23" t="str">
        <f>IFERROR(ROUND(IF(B20&lt;2,"N/A",(IF(C20&lt;=25%,"N/A",AVERAGE(I3:I17)))),2),"N/A")</f>
        <v>N/A</v>
      </c>
      <c r="F20" s="23">
        <f>ROUND(MEDIAN(H3:H17),2)</f>
        <v>119.07</v>
      </c>
      <c r="G20" s="24" t="str">
        <f>INDEX(G3:G17,MATCH(H20,H3:H17,0))</f>
        <v>LONDRITECH</v>
      </c>
      <c r="H20" s="25">
        <f>MIN(H3:H17)</f>
        <v>100.57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116.15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46460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48</v>
      </c>
      <c r="C3" s="55" t="s">
        <v>8</v>
      </c>
      <c r="D3" s="58">
        <v>500</v>
      </c>
      <c r="E3" s="61">
        <f>IF(C20&lt;=25%,D20,MIN(E20:F20))</f>
        <v>10.199999999999999</v>
      </c>
      <c r="F3" s="61">
        <f>MIN(H3:H17)</f>
        <v>8.84</v>
      </c>
      <c r="G3" s="5" t="s">
        <v>56</v>
      </c>
      <c r="H3" s="14">
        <v>8.84</v>
      </c>
      <c r="I3" s="30">
        <f>IF(H3="","",(IF($C$20&lt;25%,"N/A",IF(H3&lt;=($D$20+$A$20),H3,"Descartado"))))</f>
        <v>8.84</v>
      </c>
    </row>
    <row r="4" spans="1:9" x14ac:dyDescent="0.2">
      <c r="A4" s="51"/>
      <c r="B4" s="53"/>
      <c r="C4" s="56"/>
      <c r="D4" s="59"/>
      <c r="E4" s="62"/>
      <c r="F4" s="62"/>
      <c r="G4" s="5" t="s">
        <v>58</v>
      </c>
      <c r="H4" s="14">
        <v>9.76</v>
      </c>
      <c r="I4" s="30">
        <f t="shared" ref="I4:I17" si="0">IF(H4="","",(IF($C$20&lt;25%,"N/A",IF(H4&lt;=($D$20+$A$20),H4,"Descartado"))))</f>
        <v>9.76</v>
      </c>
    </row>
    <row r="5" spans="1:9" x14ac:dyDescent="0.2">
      <c r="A5" s="51"/>
      <c r="B5" s="53"/>
      <c r="C5" s="56"/>
      <c r="D5" s="59"/>
      <c r="E5" s="62"/>
      <c r="F5" s="62"/>
      <c r="G5" s="5" t="s">
        <v>57</v>
      </c>
      <c r="H5" s="14">
        <v>10.199999999999999</v>
      </c>
      <c r="I5" s="30">
        <f t="shared" si="0"/>
        <v>10.199999999999999</v>
      </c>
    </row>
    <row r="6" spans="1:9" x14ac:dyDescent="0.2">
      <c r="A6" s="51"/>
      <c r="B6" s="53"/>
      <c r="C6" s="56"/>
      <c r="D6" s="59"/>
      <c r="E6" s="62"/>
      <c r="F6" s="62"/>
      <c r="G6" s="5" t="s">
        <v>59</v>
      </c>
      <c r="H6" s="14">
        <v>13.39</v>
      </c>
      <c r="I6" s="30">
        <f t="shared" si="0"/>
        <v>13.39</v>
      </c>
    </row>
    <row r="7" spans="1:9" x14ac:dyDescent="0.2">
      <c r="A7" s="51"/>
      <c r="B7" s="53"/>
      <c r="C7" s="56"/>
      <c r="D7" s="59"/>
      <c r="E7" s="62"/>
      <c r="F7" s="62"/>
      <c r="G7" s="5" t="s">
        <v>60</v>
      </c>
      <c r="H7" s="14">
        <v>18.89</v>
      </c>
      <c r="I7" s="30" t="str">
        <f t="shared" si="0"/>
        <v>Descartado</v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4.1053051043740956</v>
      </c>
      <c r="B20" s="20">
        <f>COUNT(H3:H17)</f>
        <v>5</v>
      </c>
      <c r="C20" s="21">
        <f>IF(B20&lt;2,"N/A",(A20/D20))</f>
        <v>0.33594968120900942</v>
      </c>
      <c r="D20" s="22">
        <f>ROUND(AVERAGE(H3:H17),2)</f>
        <v>12.22</v>
      </c>
      <c r="E20" s="23">
        <f>IFERROR(ROUND(IF(B20&lt;2,"N/A",(IF(C20&lt;=25%,"N/A",AVERAGE(I3:I17)))),2),"N/A")</f>
        <v>10.55</v>
      </c>
      <c r="F20" s="23">
        <f>ROUND(MEDIAN(H3:H17),2)</f>
        <v>10.199999999999999</v>
      </c>
      <c r="G20" s="24" t="str">
        <f>INDEX(G3:G17,MATCH(H20,H3:H17,0))</f>
        <v>ORGANIZACOES MSL COMERCIO E INDUSTRIA DE MATERIAIS ELETRICOS LTDA</v>
      </c>
      <c r="H20" s="25">
        <f>MIN(H3:H17)</f>
        <v>8.84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10.199999999999999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5100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1" sqref="G11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49</v>
      </c>
      <c r="C3" s="55" t="s">
        <v>8</v>
      </c>
      <c r="D3" s="58">
        <v>200</v>
      </c>
      <c r="E3" s="61">
        <f>IF(C20&lt;=25%,D20,MIN(E20:F20))</f>
        <v>6.09</v>
      </c>
      <c r="F3" s="61">
        <f>MIN(H3:H17)</f>
        <v>4.5</v>
      </c>
      <c r="G3" s="5" t="s">
        <v>61</v>
      </c>
      <c r="H3" s="14">
        <v>4.5</v>
      </c>
      <c r="I3" s="30">
        <f>IF(H3="","",(IF($C$20&lt;25%,"N/A",IF(H3&lt;=($D$20+$A$20),H3,"Descartado"))))</f>
        <v>4.5</v>
      </c>
    </row>
    <row r="4" spans="1:9" x14ac:dyDescent="0.2">
      <c r="A4" s="51"/>
      <c r="B4" s="53"/>
      <c r="C4" s="56"/>
      <c r="D4" s="59"/>
      <c r="E4" s="62"/>
      <c r="F4" s="62"/>
      <c r="G4" s="5" t="s">
        <v>62</v>
      </c>
      <c r="H4" s="14">
        <v>4.8899999999999997</v>
      </c>
      <c r="I4" s="30">
        <f t="shared" ref="I4:I17" si="0">IF(H4="","",(IF($C$20&lt;25%,"N/A",IF(H4&lt;=($D$20+$A$20),H4,"Descartado"))))</f>
        <v>4.8899999999999997</v>
      </c>
    </row>
    <row r="5" spans="1:9" x14ac:dyDescent="0.2">
      <c r="A5" s="51"/>
      <c r="B5" s="53"/>
      <c r="C5" s="56"/>
      <c r="D5" s="59"/>
      <c r="E5" s="62"/>
      <c r="F5" s="62"/>
      <c r="G5" s="5" t="s">
        <v>63</v>
      </c>
      <c r="H5" s="14">
        <v>5.12</v>
      </c>
      <c r="I5" s="30">
        <f t="shared" si="0"/>
        <v>5.12</v>
      </c>
    </row>
    <row r="6" spans="1:9" x14ac:dyDescent="0.2">
      <c r="A6" s="51"/>
      <c r="B6" s="53"/>
      <c r="C6" s="56"/>
      <c r="D6" s="59"/>
      <c r="E6" s="62"/>
      <c r="F6" s="62"/>
      <c r="G6" s="5" t="s">
        <v>64</v>
      </c>
      <c r="H6" s="14">
        <v>6.01</v>
      </c>
      <c r="I6" s="30">
        <f t="shared" si="0"/>
        <v>6.01</v>
      </c>
    </row>
    <row r="7" spans="1:9" x14ac:dyDescent="0.2">
      <c r="A7" s="51"/>
      <c r="B7" s="53"/>
      <c r="C7" s="56"/>
      <c r="D7" s="59"/>
      <c r="E7" s="62"/>
      <c r="F7" s="62"/>
      <c r="G7" s="5" t="s">
        <v>65</v>
      </c>
      <c r="H7" s="14">
        <v>6.17</v>
      </c>
      <c r="I7" s="30">
        <f t="shared" si="0"/>
        <v>6.17</v>
      </c>
    </row>
    <row r="8" spans="1:9" x14ac:dyDescent="0.2">
      <c r="A8" s="51"/>
      <c r="B8" s="53"/>
      <c r="C8" s="56"/>
      <c r="D8" s="59"/>
      <c r="E8" s="62"/>
      <c r="F8" s="62"/>
      <c r="G8" s="5" t="s">
        <v>66</v>
      </c>
      <c r="H8" s="14">
        <v>7.2</v>
      </c>
      <c r="I8" s="30">
        <f t="shared" si="0"/>
        <v>7.2</v>
      </c>
    </row>
    <row r="9" spans="1:9" x14ac:dyDescent="0.2">
      <c r="A9" s="51"/>
      <c r="B9" s="53"/>
      <c r="C9" s="56"/>
      <c r="D9" s="59"/>
      <c r="E9" s="62"/>
      <c r="F9" s="62"/>
      <c r="G9" s="5" t="s">
        <v>67</v>
      </c>
      <c r="H9" s="14">
        <v>9</v>
      </c>
      <c r="I9" s="30">
        <f t="shared" si="0"/>
        <v>9</v>
      </c>
    </row>
    <row r="10" spans="1:9" x14ac:dyDescent="0.2">
      <c r="A10" s="51"/>
      <c r="B10" s="53"/>
      <c r="C10" s="56"/>
      <c r="D10" s="59"/>
      <c r="E10" s="62"/>
      <c r="F10" s="62"/>
      <c r="G10" s="5" t="s">
        <v>68</v>
      </c>
      <c r="H10" s="14">
        <v>12.7</v>
      </c>
      <c r="I10" s="30" t="str">
        <f t="shared" si="0"/>
        <v>Descartado</v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2.7363815392907864</v>
      </c>
      <c r="B20" s="20">
        <f>COUNT(H3:H17)</f>
        <v>8</v>
      </c>
      <c r="C20" s="21">
        <f>IF(B20&lt;2,"N/A",(A20/D20))</f>
        <v>0.39372396248788294</v>
      </c>
      <c r="D20" s="22">
        <f>ROUND(AVERAGE(H3:H17),2)</f>
        <v>6.95</v>
      </c>
      <c r="E20" s="23">
        <f>IFERROR(ROUND(IF(B20&lt;2,"N/A",(IF(C20&lt;=25%,"N/A",AVERAGE(I3:I17)))),2),"N/A")</f>
        <v>6.13</v>
      </c>
      <c r="F20" s="23">
        <f>ROUND(MEDIAN(H3:H17),2)</f>
        <v>6.09</v>
      </c>
      <c r="G20" s="24" t="str">
        <f>INDEX(G3:G17,MATCH(H20,H3:H17,0))</f>
        <v>TECNO INDUSTRIAL E COMERCIAL EIRELI</v>
      </c>
      <c r="H20" s="25">
        <f>MIN(H3:H17)</f>
        <v>4.5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6.09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1218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45</v>
      </c>
      <c r="C3" s="55" t="s">
        <v>8</v>
      </c>
      <c r="D3" s="58">
        <f>500-Item2!D3</f>
        <v>402</v>
      </c>
      <c r="E3" s="61">
        <f>IF(C20&lt;=25%,D20,MIN(E20:F20))</f>
        <v>812.63</v>
      </c>
      <c r="F3" s="61">
        <f>MIN(H3:H17)</f>
        <v>430</v>
      </c>
      <c r="G3" s="47" t="s">
        <v>50</v>
      </c>
      <c r="H3" s="14">
        <v>430</v>
      </c>
      <c r="I3" s="30">
        <f>IF(H3="","",(IF($C$20&lt;25%,"N/A",IF(H3&lt;=($D$20+$A$20),H3,"Descartado"))))</f>
        <v>430</v>
      </c>
    </row>
    <row r="4" spans="1:9" x14ac:dyDescent="0.2">
      <c r="A4" s="51"/>
      <c r="B4" s="53"/>
      <c r="C4" s="56"/>
      <c r="D4" s="59"/>
      <c r="E4" s="62"/>
      <c r="F4" s="62"/>
      <c r="G4" s="5" t="s">
        <v>51</v>
      </c>
      <c r="H4" s="14">
        <v>495</v>
      </c>
      <c r="I4" s="30">
        <f t="shared" ref="I4:I17" si="0">IF(H4="","",(IF($C$20&lt;25%,"N/A",IF(H4&lt;=($D$20+$A$20),H4,"Descartado"))))</f>
        <v>495</v>
      </c>
    </row>
    <row r="5" spans="1:9" x14ac:dyDescent="0.2">
      <c r="A5" s="51"/>
      <c r="B5" s="53"/>
      <c r="C5" s="56"/>
      <c r="D5" s="59"/>
      <c r="E5" s="62"/>
      <c r="F5" s="62"/>
      <c r="G5" s="5" t="s">
        <v>52</v>
      </c>
      <c r="H5" s="14">
        <v>596</v>
      </c>
      <c r="I5" s="30">
        <f t="shared" si="0"/>
        <v>596</v>
      </c>
    </row>
    <row r="6" spans="1:9" x14ac:dyDescent="0.2">
      <c r="A6" s="51"/>
      <c r="B6" s="53"/>
      <c r="C6" s="56"/>
      <c r="D6" s="59"/>
      <c r="E6" s="62"/>
      <c r="F6" s="62"/>
      <c r="G6" s="5" t="s">
        <v>53</v>
      </c>
      <c r="H6" s="14">
        <v>1840</v>
      </c>
      <c r="I6" s="30" t="str">
        <f t="shared" si="0"/>
        <v>Descartado</v>
      </c>
    </row>
    <row r="7" spans="1:9" x14ac:dyDescent="0.2">
      <c r="A7" s="51"/>
      <c r="B7" s="53"/>
      <c r="C7" s="56"/>
      <c r="D7" s="59"/>
      <c r="E7" s="62"/>
      <c r="F7" s="62"/>
      <c r="G7" s="5" t="s">
        <v>69</v>
      </c>
      <c r="H7" s="14">
        <v>985.42</v>
      </c>
      <c r="I7" s="30">
        <f t="shared" si="0"/>
        <v>985.42</v>
      </c>
    </row>
    <row r="8" spans="1:9" x14ac:dyDescent="0.2">
      <c r="A8" s="51"/>
      <c r="B8" s="53"/>
      <c r="C8" s="56"/>
      <c r="D8" s="59"/>
      <c r="E8" s="62"/>
      <c r="F8" s="62"/>
      <c r="G8" s="5" t="s">
        <v>75</v>
      </c>
      <c r="H8" s="14">
        <v>801.81</v>
      </c>
      <c r="I8" s="30">
        <f t="shared" si="0"/>
        <v>801.81</v>
      </c>
    </row>
    <row r="9" spans="1:9" x14ac:dyDescent="0.2">
      <c r="A9" s="51"/>
      <c r="B9" s="53"/>
      <c r="C9" s="56"/>
      <c r="D9" s="59"/>
      <c r="E9" s="62"/>
      <c r="F9" s="62"/>
      <c r="G9" s="5" t="s">
        <v>71</v>
      </c>
      <c r="H9" s="14">
        <v>1049.9000000000001</v>
      </c>
      <c r="I9" s="30">
        <f t="shared" si="0"/>
        <v>1049.9000000000001</v>
      </c>
    </row>
    <row r="10" spans="1:9" x14ac:dyDescent="0.2">
      <c r="A10" s="51"/>
      <c r="B10" s="53"/>
      <c r="C10" s="56"/>
      <c r="D10" s="59"/>
      <c r="E10" s="62"/>
      <c r="F10" s="62"/>
      <c r="G10" s="5" t="s">
        <v>74</v>
      </c>
      <c r="H10" s="14">
        <v>1330.27</v>
      </c>
      <c r="I10" s="30">
        <f t="shared" si="0"/>
        <v>1330.27</v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473.88972728744756</v>
      </c>
      <c r="B20" s="20">
        <f>COUNT(H3:H17)</f>
        <v>8</v>
      </c>
      <c r="C20" s="21">
        <f>IF(B20&lt;2,"N/A",(A20/D20))</f>
        <v>0.50357550320115574</v>
      </c>
      <c r="D20" s="22">
        <f>ROUND(AVERAGE(H3:H17),2)</f>
        <v>941.05</v>
      </c>
      <c r="E20" s="23">
        <f>IFERROR(ROUND(IF(B20&lt;2,"N/A",(IF(C20&lt;=25%,"N/A",AVERAGE(I3:I17)))),2),"N/A")</f>
        <v>812.63</v>
      </c>
      <c r="F20" s="23">
        <f>ROUND(MEDIAN(H3:H17),2)</f>
        <v>893.62</v>
      </c>
      <c r="G20" s="24" t="str">
        <f>INDEX(G3:G17,MATCH(H20,H3:H17,0))</f>
        <v>E T MARQUES EIRELI</v>
      </c>
      <c r="H20" s="25">
        <f>MIN(H3:H17)</f>
        <v>430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812.63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326677.26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view="pageBreakPreview" zoomScale="75" zoomScaleNormal="100" zoomScaleSheetLayoutView="75" workbookViewId="0">
      <selection activeCell="D4" activeCellId="1" sqref="D9 D4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 x14ac:dyDescent="0.25">
      <c r="A1" s="73" t="s">
        <v>14</v>
      </c>
      <c r="B1" s="73"/>
      <c r="C1" s="73"/>
      <c r="D1" s="73"/>
      <c r="E1" s="73"/>
      <c r="F1" s="73"/>
    </row>
    <row r="2" spans="1:7" ht="25.5" x14ac:dyDescent="0.2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7" ht="258" customHeight="1" x14ac:dyDescent="0.2">
      <c r="A3" s="42">
        <v>1</v>
      </c>
      <c r="B3" s="43" t="str">
        <f>Item1!B3</f>
        <v>ESTABILIZADOR DE TENSÃO MICROPROCESSADO:
• Potência mínima de 1000VA / 1000W;
• Compatível com impressoras laser e multifuncionais monocromáticas de até 40ppm;
• Microprocessador de alta velocidade;
• Filtro de linha integrado;
• Plugue do cabo de força: padrão NBR 14136;
• Tensão de entrada: 115/127/220V (bivolt automático)
• Frequência da rede: 60 Hz;
• Tensão de saída: 115 VAC;
• Mínimo de 5 tomadas de saída com padrão NBR 14136;
• Porta-fusível externo com unidade reserva;
• Proteção contra curto-circuito;
• Proteção contra surtos de tensão entre fase e neutro;
• Proteção contra sub/sobretensão de rede elétrica;
• Proteção contra sobreaquecimento;
• Proteção contra sobrecarga;
• Leds indicativos das condições de funcionamento da rede elétrica;
• Certificado conforme NBR 14373:2006;
• Garantia de, no mínimo, 12 meses, contados a partir do recebimento definitivo do equipamento.</v>
      </c>
      <c r="C3" s="42" t="str">
        <f>Item1!C3</f>
        <v>unidade</v>
      </c>
      <c r="D3" s="42">
        <f>Item1!D3</f>
        <v>200</v>
      </c>
      <c r="E3" s="44">
        <f>Item1!E3</f>
        <v>372.37</v>
      </c>
      <c r="F3" s="44">
        <f t="shared" ref="F3:F9" si="0">(ROUND(E3,2)*D3)</f>
        <v>74474</v>
      </c>
      <c r="G3" s="3" t="str">
        <f>IF(F3&gt;80000,"necessária a subdivisão deste item em cotas!","")</f>
        <v/>
      </c>
    </row>
    <row r="4" spans="1:7" ht="344.25" customHeight="1" x14ac:dyDescent="0.2">
      <c r="A4" s="42">
        <v>2</v>
      </c>
      <c r="B4" s="43" t="str">
        <f>Item2!B3</f>
        <v>NOBREAK:
• Potência mínima de 1500VA / 1050W;
• Fator de potência: 0,7 ou superior;
• Seleção automática de tensão na entrada 110V/115V/127V/220V;
• Forma de onda na saída: senoidal por aproximação;
• Plugue do cabo de força: padrão NBR14136;
• Frequência da rede: 60 Hz;
• Tensão de saída: 115 VAC;
• Mínimo de 8 tomadas de saída com padrão NBR 14136;
• Autonomia mínima de 60 minutos, quando conectado a uma carga de 80W (equivalente a um microcomputador e um monitor de 15” LCD).
• Proteção contra: curto-circuito, surtos de tensão entre fase e neutro, sobrecarga, sub e sobretensão da rede elétrica, sobreaquecimento no inversor e no transformador, descarga total das baterias;
• Leds indicativos das condições de funcionamento do equipamento;
• Alarme audiovisual para sinalização das condições de funcionamento da rede elétrica;
• Porta-fusível externo com unidade reserva;
• Mínimo de duas baterias VRLA internas seladas de 12V/7Ah ou maior;
• Filtro de linha e estabilizador integrados;
• Recarga automática das baterias mesmo com o nobreak desligado;
• Saída padrão USB para comunicação com o computador;
• Conector para módulo de baterias externas;
• Software de gerenciamento de configuração via computador;
• Line Interactive (Nobreak Interativo com Regulação On-Line)
• Garantia de, no mínimo, 12 meses, contados a partir do recebimento definitivo do equipamento.</v>
      </c>
      <c r="C4" s="42" t="str">
        <f>Item2!C3</f>
        <v>unidade</v>
      </c>
      <c r="D4" s="42">
        <f>Item2!D3</f>
        <v>98</v>
      </c>
      <c r="E4" s="44">
        <f>Item2!E3</f>
        <v>812.63</v>
      </c>
      <c r="F4" s="44">
        <f t="shared" si="0"/>
        <v>79637.740000000005</v>
      </c>
      <c r="G4" s="3" t="str">
        <f t="shared" ref="G4:G8" si="1">IF(F4&gt;80000,"necessária a subdivisão deste item em cotas!","")</f>
        <v/>
      </c>
    </row>
    <row r="5" spans="1:7" ht="114.75" x14ac:dyDescent="0.2">
      <c r="A5" s="42">
        <v>3</v>
      </c>
      <c r="B5" s="43" t="str">
        <f>Item3!B3</f>
        <v>BATERIAS ESTACIONÁRIAS SELADAS PARA NOBREAK:
• Bateria estacionária 12V/7Ah, selada (VRLA) para uso em Nobreaks 
• Tensão nominal: 12V
• Capacidade nominal: 7Ah
• Carga de tensão constante
• Tensão de flutuação: 13,20 a 13,80V @25ºC
• Dimensões em mm: 151x65x100 (Comprimento x Largura x Altura)*
• Garantia de, no mínimo, 12 meses, contados a partir do recebimento definitivo do equipamento.</v>
      </c>
      <c r="C5" s="42" t="str">
        <f>Item3!C3</f>
        <v>unidade</v>
      </c>
      <c r="D5" s="42">
        <f>Item3!D3</f>
        <v>500</v>
      </c>
      <c r="E5" s="44">
        <f>Item3!E3</f>
        <v>65.239999999999995</v>
      </c>
      <c r="F5" s="44">
        <f t="shared" si="0"/>
        <v>32619.999999999996</v>
      </c>
      <c r="G5" s="3" t="str">
        <f t="shared" si="1"/>
        <v/>
      </c>
    </row>
    <row r="6" spans="1:7" ht="114.75" x14ac:dyDescent="0.2">
      <c r="A6" s="42">
        <v>4</v>
      </c>
      <c r="B6" s="43" t="str">
        <f>Item4!B3</f>
        <v>SUPORTE PARA NOBREAK EM AÇO REFORÇADO COM RODÍZIOS:
• Rodízios de aço, reforçados e com mecanismo de travamento
• Construção em aço reforçado
• Ajuste de largura: mínimo de 15cm e máximo de 22cm
• Comprimento mínimo de 26cm
• Peso suportado: mínimo de 17Kg
• Pintura em Epoxi, na cor preta
• Modelo compatível com CPU’s e nobreaks de pequeno porte</v>
      </c>
      <c r="C6" s="42" t="str">
        <f>Item4!C3</f>
        <v>unidade</v>
      </c>
      <c r="D6" s="42">
        <f>Item4!D3</f>
        <v>400</v>
      </c>
      <c r="E6" s="44">
        <f>Item4!E3</f>
        <v>116.15</v>
      </c>
      <c r="F6" s="44">
        <f t="shared" si="0"/>
        <v>46460</v>
      </c>
      <c r="G6" s="3" t="str">
        <f t="shared" si="1"/>
        <v/>
      </c>
    </row>
    <row r="7" spans="1:7" ht="51" x14ac:dyDescent="0.2">
      <c r="A7" s="42">
        <v>5</v>
      </c>
      <c r="B7" s="43" t="str">
        <f>Item5!B3</f>
        <v xml:space="preserve">Lâmpadas LED Tubular Tipo T8, 120 cm, base G13, 127/220V, fluxo luminoso mínimo de 1.800lm, potência máxima de 18W, luz branca (temperatura de cor 6000- 6500K), vida útil estimada igual ou maior que 25.000 horas, compatível com a certificação do Inmetro. 
Marca: Osram, Phillips ou similar. </v>
      </c>
      <c r="C7" s="42" t="str">
        <f>Item5!C3</f>
        <v>unidade</v>
      </c>
      <c r="D7" s="42">
        <f>Item5!D3</f>
        <v>500</v>
      </c>
      <c r="E7" s="44">
        <f>Item5!E3</f>
        <v>10.199999999999999</v>
      </c>
      <c r="F7" s="44">
        <f t="shared" si="0"/>
        <v>5100</v>
      </c>
      <c r="G7" s="3" t="str">
        <f t="shared" si="1"/>
        <v/>
      </c>
    </row>
    <row r="8" spans="1:7" ht="51" x14ac:dyDescent="0.2">
      <c r="A8" s="42">
        <v>6</v>
      </c>
      <c r="B8" s="43" t="str">
        <f>Item6!B3</f>
        <v>Lâmpadas LED Bulbo, base E-27, 127/220V, fluxo luminoso mínimo de 1.700lm, potência máxima de 9W, luz branca (temperatura de cor 6000-6500K), vida útil estimada igual ou maior que 25.000 horas, compatível com a certificação do Inmetro. 
Marca: Osram, Phillips ou similar.</v>
      </c>
      <c r="C8" s="42" t="str">
        <f>Item6!C3</f>
        <v>unidade</v>
      </c>
      <c r="D8" s="42">
        <f>Item6!D3</f>
        <v>200</v>
      </c>
      <c r="E8" s="44">
        <f>Item6!E3</f>
        <v>6.09</v>
      </c>
      <c r="F8" s="44">
        <f t="shared" si="0"/>
        <v>1218</v>
      </c>
      <c r="G8" s="3" t="str">
        <f t="shared" si="1"/>
        <v/>
      </c>
    </row>
    <row r="9" spans="1:7" ht="342.75" customHeight="1" x14ac:dyDescent="0.2">
      <c r="A9" s="42">
        <v>7</v>
      </c>
      <c r="B9" s="43" t="str">
        <f>Item7!B3</f>
        <v>NOBREAK:
• Potência mínima de 1500VA / 1050W;
• Fator de potência: 0,7 ou superior;
• Seleção automática de tensão na entrada 110V/115V/127V/220V;
• Forma de onda na saída: senoidal por aproximação;
• Plugue do cabo de força: padrão NBR14136;
• Frequência da rede: 60 Hz;
• Tensão de saída: 115 VAC;
• Mínimo de 8 tomadas de saída com padrão NBR 14136;
• Autonomia mínima de 60 minutos, quando conectado a uma carga de 80W (equivalente a um microcomputador e um monitor de 15” LCD).
• Proteção contra: curto-circuito, surtos de tensão entre fase e neutro, sobrecarga, sub e sobretensão da rede elétrica, sobreaquecimento no inversor e no transformador, descarga total das baterias;
• Leds indicativos das condições de funcionamento do equipamento;
• Alarme audiovisual para sinalização das condições de funcionamento da rede elétrica;
• Porta-fusível externo com unidade reserva;
• Mínimo de duas baterias VRLA internas seladas de 12V/7Ah ou maior;
• Filtro de linha e estabilizador integrados;
• Recarga automática das baterias mesmo com o nobreak desligado;
• Saída padrão USB para comunicação com o computador;
• Conector para módulo de baterias externas;
• Software de gerenciamento de configuração via computador;
• Line Interactive (Nobreak Interativo com Regulação On-Line)
• Garantia de, no mínimo, 12 meses, contados a partir do recebimento definitivo do equipamento.</v>
      </c>
      <c r="C9" s="42" t="str">
        <f>Item7!C3</f>
        <v>unidade</v>
      </c>
      <c r="D9" s="42">
        <f>Item7!D3</f>
        <v>402</v>
      </c>
      <c r="E9" s="44">
        <f>Item7!E3</f>
        <v>812.63</v>
      </c>
      <c r="F9" s="44">
        <f t="shared" si="0"/>
        <v>326677.26</v>
      </c>
    </row>
    <row r="10" spans="1:7" ht="15.75" x14ac:dyDescent="0.25">
      <c r="A10" s="39"/>
      <c r="B10" s="39"/>
      <c r="C10" s="74" t="s">
        <v>20</v>
      </c>
      <c r="D10" s="75"/>
      <c r="E10" s="76"/>
      <c r="F10" s="40">
        <f>SUM(F3:F9)</f>
        <v>566187</v>
      </c>
    </row>
  </sheetData>
  <mergeCells count="2">
    <mergeCell ref="A1:F1"/>
    <mergeCell ref="C10:E10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rowBreaks count="2" manualBreakCount="2">
    <brk id="4" max="5" man="1"/>
    <brk id="8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topLeftCell="A10" zoomScale="75" zoomScaleNormal="100" zoomScaleSheetLayoutView="75" workbookViewId="0">
      <selection activeCell="B21" sqref="B21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 x14ac:dyDescent="0.25">
      <c r="A1" s="73" t="s">
        <v>21</v>
      </c>
      <c r="B1" s="73"/>
      <c r="C1" s="73"/>
      <c r="D1" s="73"/>
      <c r="E1" s="73"/>
      <c r="F1" s="73"/>
    </row>
    <row r="2" spans="1:6" s="2" customFormat="1" ht="25.5" x14ac:dyDescent="0.2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 x14ac:dyDescent="0.2">
      <c r="A3" s="45" t="s">
        <v>22</v>
      </c>
      <c r="B3" s="77" t="str">
        <f>Item1!G20</f>
        <v>HARDSTORE</v>
      </c>
      <c r="C3" s="78"/>
      <c r="D3" s="78"/>
      <c r="E3" s="78"/>
      <c r="F3" s="79"/>
    </row>
    <row r="4" spans="1:6" s="2" customFormat="1" ht="265.5" customHeight="1" x14ac:dyDescent="0.2">
      <c r="A4" s="42">
        <v>1</v>
      </c>
      <c r="B4" s="43" t="str">
        <f>Item1!B3</f>
        <v>ESTABILIZADOR DE TENSÃO MICROPROCESSADO:
• Potência mínima de 1000VA / 1000W;
• Compatível com impressoras laser e multifuncionais monocromáticas de até 40ppm;
• Microprocessador de alta velocidade;
• Filtro de linha integrado;
• Plugue do cabo de força: padrão NBR 14136;
• Tensão de entrada: 115/127/220V (bivolt automático)
• Frequência da rede: 60 Hz;
• Tensão de saída: 115 VAC;
• Mínimo de 5 tomadas de saída com padrão NBR 14136;
• Porta-fusível externo com unidade reserva;
• Proteção contra curto-circuito;
• Proteção contra surtos de tensão entre fase e neutro;
• Proteção contra sub/sobretensão de rede elétrica;
• Proteção contra sobreaquecimento;
• Proteção contra sobrecarga;
• Leds indicativos das condições de funcionamento da rede elétrica;
• Certificado conforme NBR 14373:2006;
• Garantia de, no mínimo, 12 meses, contados a partir do recebimento definitivo do equipamento.</v>
      </c>
      <c r="C4" s="42" t="str">
        <f>Item1!C3</f>
        <v>unidade</v>
      </c>
      <c r="D4" s="42">
        <f>Item1!D3</f>
        <v>200</v>
      </c>
      <c r="E4" s="44">
        <f>Item1!F3</f>
        <v>221.76</v>
      </c>
      <c r="F4" s="44">
        <f>(ROUND(E4,2)*D4)</f>
        <v>44352</v>
      </c>
    </row>
    <row r="5" spans="1:6" s="2" customFormat="1" ht="17.25" x14ac:dyDescent="0.2">
      <c r="A5" s="45" t="s">
        <v>22</v>
      </c>
      <c r="B5" s="77" t="str">
        <f>Item2!G20</f>
        <v>E T MARQUES EIRELI</v>
      </c>
      <c r="C5" s="78"/>
      <c r="D5" s="78"/>
      <c r="E5" s="78"/>
      <c r="F5" s="79"/>
    </row>
    <row r="6" spans="1:6" ht="333.75" customHeight="1" x14ac:dyDescent="0.2">
      <c r="A6" s="42">
        <v>2</v>
      </c>
      <c r="B6" s="43" t="str">
        <f>Item2!B3</f>
        <v>NOBREAK:
• Potência mínima de 1500VA / 1050W;
• Fator de potência: 0,7 ou superior;
• Seleção automática de tensão na entrada 110V/115V/127V/220V;
• Forma de onda na saída: senoidal por aproximação;
• Plugue do cabo de força: padrão NBR14136;
• Frequência da rede: 60 Hz;
• Tensão de saída: 115 VAC;
• Mínimo de 8 tomadas de saída com padrão NBR 14136;
• Autonomia mínima de 60 minutos, quando conectado a uma carga de 80W (equivalente a um microcomputador e um monitor de 15” LCD).
• Proteção contra: curto-circuito, surtos de tensão entre fase e neutro, sobrecarga, sub e sobretensão da rede elétrica, sobreaquecimento no inversor e no transformador, descarga total das baterias;
• Leds indicativos das condições de funcionamento do equipamento;
• Alarme audiovisual para sinalização das condições de funcionamento da rede elétrica;
• Porta-fusível externo com unidade reserva;
• Mínimo de duas baterias VRLA internas seladas de 12V/7Ah ou maior;
• Filtro de linha e estabilizador integrados;
• Recarga automática das baterias mesmo com o nobreak desligado;
• Saída padrão USB para comunicação com o computador;
• Conector para módulo de baterias externas;
• Software de gerenciamento de configuração via computador;
• Line Interactive (Nobreak Interativo com Regulação On-Line)
• Garantia de, no mínimo, 12 meses, contados a partir do recebimento definitivo do equipamento.</v>
      </c>
      <c r="C6" s="42" t="str">
        <f>Item2!C3</f>
        <v>unidade</v>
      </c>
      <c r="D6" s="42">
        <f>Item2!D3</f>
        <v>98</v>
      </c>
      <c r="E6" s="44">
        <f>Item2!F3</f>
        <v>430</v>
      </c>
      <c r="F6" s="44">
        <f>(ROUND(E6,2)*D6)</f>
        <v>42140</v>
      </c>
    </row>
    <row r="7" spans="1:6" ht="17.25" x14ac:dyDescent="0.2">
      <c r="A7" s="45" t="s">
        <v>22</v>
      </c>
      <c r="B7" s="80" t="str">
        <f>Item3!G20</f>
        <v>UNICOBA INDUSTRIA DE COMPONENTES ELETRONICOS E INFORMATICA S.A</v>
      </c>
      <c r="C7" s="81"/>
      <c r="D7" s="81"/>
      <c r="E7" s="81"/>
      <c r="F7" s="82"/>
    </row>
    <row r="8" spans="1:6" ht="127.5" customHeight="1" x14ac:dyDescent="0.2">
      <c r="A8" s="42">
        <v>3</v>
      </c>
      <c r="B8" s="43" t="str">
        <f>Item3!B3</f>
        <v>BATERIAS ESTACIONÁRIAS SELADAS PARA NOBREAK:
• Bateria estacionária 12V/7Ah, selada (VRLA) para uso em Nobreaks 
• Tensão nominal: 12V
• Capacidade nominal: 7Ah
• Carga de tensão constante
• Tensão de flutuação: 13,20 a 13,80V @25ºC
• Dimensões em mm: 151x65x100 (Comprimento x Largura x Altura)*
• Garantia de, no mínimo, 12 meses, contados a partir do recebimento definitivo do equipamento.</v>
      </c>
      <c r="C8" s="42" t="str">
        <f>Item3!C3</f>
        <v>unidade</v>
      </c>
      <c r="D8" s="42">
        <f>Item3!D3</f>
        <v>500</v>
      </c>
      <c r="E8" s="44">
        <f>Item3!F3</f>
        <v>58.66</v>
      </c>
      <c r="F8" s="44">
        <f>(ROUND(E8,2)*D8)</f>
        <v>29330</v>
      </c>
    </row>
    <row r="9" spans="1:6" ht="12.75" customHeight="1" x14ac:dyDescent="0.2">
      <c r="A9" s="45" t="s">
        <v>22</v>
      </c>
      <c r="B9" s="80" t="str">
        <f>Item4!G20</f>
        <v>LONDRITECH</v>
      </c>
      <c r="C9" s="81"/>
      <c r="D9" s="81"/>
      <c r="E9" s="81"/>
      <c r="F9" s="82"/>
    </row>
    <row r="10" spans="1:6" ht="114.75" x14ac:dyDescent="0.2">
      <c r="A10" s="42">
        <v>4</v>
      </c>
      <c r="B10" s="43" t="str">
        <f>Item4!B3</f>
        <v>SUPORTE PARA NOBREAK EM AÇO REFORÇADO COM RODÍZIOS:
• Rodízios de aço, reforçados e com mecanismo de travamento
• Construção em aço reforçado
• Ajuste de largura: mínimo de 15cm e máximo de 22cm
• Comprimento mínimo de 26cm
• Peso suportado: mínimo de 17Kg
• Pintura em Epoxi, na cor preta
• Modelo compatível com CPU’s e nobreaks de pequeno porte</v>
      </c>
      <c r="C10" s="42" t="str">
        <f>Item4!C3</f>
        <v>unidade</v>
      </c>
      <c r="D10" s="42">
        <f>Item4!D3</f>
        <v>400</v>
      </c>
      <c r="E10" s="44">
        <f>Item4!F3</f>
        <v>100.57</v>
      </c>
      <c r="F10" s="44">
        <f>(ROUND(E10,2)*D10)</f>
        <v>40228</v>
      </c>
    </row>
    <row r="11" spans="1:6" ht="17.25" x14ac:dyDescent="0.2">
      <c r="A11" s="45" t="s">
        <v>22</v>
      </c>
      <c r="B11" s="77" t="str">
        <f>Item5!G20</f>
        <v>ORGANIZACOES MSL COMERCIO E INDUSTRIA DE MATERIAIS ELETRICOS LTDA</v>
      </c>
      <c r="C11" s="78"/>
      <c r="D11" s="78"/>
      <c r="E11" s="78"/>
      <c r="F11" s="79"/>
    </row>
    <row r="12" spans="1:6" ht="51" x14ac:dyDescent="0.2">
      <c r="A12" s="42">
        <v>5</v>
      </c>
      <c r="B12" s="43" t="str">
        <f>Item5!B3</f>
        <v xml:space="preserve">Lâmpadas LED Tubular Tipo T8, 120 cm, base G13, 127/220V, fluxo luminoso mínimo de 1.800lm, potência máxima de 18W, luz branca (temperatura de cor 6000- 6500K), vida útil estimada igual ou maior que 25.000 horas, compatível com a certificação do Inmetro. 
Marca: Osram, Phillips ou similar. </v>
      </c>
      <c r="C12" s="42" t="str">
        <f>Item5!C3</f>
        <v>unidade</v>
      </c>
      <c r="D12" s="42">
        <f>Item5!D3</f>
        <v>500</v>
      </c>
      <c r="E12" s="44">
        <f>Item5!F3</f>
        <v>8.84</v>
      </c>
      <c r="F12" s="44">
        <f>(ROUND(E12,2)*D12)</f>
        <v>4420</v>
      </c>
    </row>
    <row r="13" spans="1:6" ht="17.25" x14ac:dyDescent="0.2">
      <c r="A13" s="45" t="s">
        <v>22</v>
      </c>
      <c r="B13" s="77" t="str">
        <f>Item6!G20</f>
        <v>TECNO INDUSTRIAL E COMERCIAL EIRELI</v>
      </c>
      <c r="C13" s="78"/>
      <c r="D13" s="78"/>
      <c r="E13" s="78"/>
      <c r="F13" s="79"/>
    </row>
    <row r="14" spans="1:6" ht="51" x14ac:dyDescent="0.2">
      <c r="A14" s="42">
        <v>6</v>
      </c>
      <c r="B14" s="43" t="str">
        <f>Item6!B3</f>
        <v>Lâmpadas LED Bulbo, base E-27, 127/220V, fluxo luminoso mínimo de 1.700lm, potência máxima de 9W, luz branca (temperatura de cor 6000-6500K), vida útil estimada igual ou maior que 25.000 horas, compatível com a certificação do Inmetro. 
Marca: Osram, Phillips ou similar.</v>
      </c>
      <c r="C14" s="42" t="str">
        <f>Item6!C3</f>
        <v>unidade</v>
      </c>
      <c r="D14" s="42">
        <f>Item6!D3</f>
        <v>200</v>
      </c>
      <c r="E14" s="44">
        <f>Item6!F3</f>
        <v>4.5</v>
      </c>
      <c r="F14" s="44">
        <f>(ROUND(E14,2)*D14)</f>
        <v>900</v>
      </c>
    </row>
    <row r="15" spans="1:6" ht="17.25" x14ac:dyDescent="0.2">
      <c r="A15" s="45" t="s">
        <v>22</v>
      </c>
      <c r="B15" s="77" t="str">
        <f>Item7!G20</f>
        <v>E T MARQUES EIRELI</v>
      </c>
      <c r="C15" s="78"/>
      <c r="D15" s="78"/>
      <c r="E15" s="78"/>
      <c r="F15" s="79"/>
    </row>
    <row r="16" spans="1:6" ht="336.75" customHeight="1" x14ac:dyDescent="0.2">
      <c r="A16" s="42">
        <v>7</v>
      </c>
      <c r="B16" s="43" t="str">
        <f>Item7!B3</f>
        <v>NOBREAK:
• Potência mínima de 1500VA / 1050W;
• Fator de potência: 0,7 ou superior;
• Seleção automática de tensão na entrada 110V/115V/127V/220V;
• Forma de onda na saída: senoidal por aproximação;
• Plugue do cabo de força: padrão NBR14136;
• Frequência da rede: 60 Hz;
• Tensão de saída: 115 VAC;
• Mínimo de 8 tomadas de saída com padrão NBR 14136;
• Autonomia mínima de 60 minutos, quando conectado a uma carga de 80W (equivalente a um microcomputador e um monitor de 15” LCD).
• Proteção contra: curto-circuito, surtos de tensão entre fase e neutro, sobrecarga, sub e sobretensão da rede elétrica, sobreaquecimento no inversor e no transformador, descarga total das baterias;
• Leds indicativos das condições de funcionamento do equipamento;
• Alarme audiovisual para sinalização das condições de funcionamento da rede elétrica;
• Porta-fusível externo com unidade reserva;
• Mínimo de duas baterias VRLA internas seladas de 12V/7Ah ou maior;
• Filtro de linha e estabilizador integrados;
• Recarga automática das baterias mesmo com o nobreak desligado;
• Saída padrão USB para comunicação com o computador;
• Conector para módulo de baterias externas;
• Software de gerenciamento de configuração via computador;
• Line Interactive (Nobreak Interativo com Regulação On-Line)
• Garantia de, no mínimo, 12 meses, contados a partir do recebimento definitivo do equipamento.</v>
      </c>
      <c r="C16" s="42" t="str">
        <f>Item7!C3</f>
        <v>unidade</v>
      </c>
      <c r="D16" s="42">
        <f>Item7!D3</f>
        <v>402</v>
      </c>
      <c r="E16" s="44">
        <f>Item7!F3</f>
        <v>430</v>
      </c>
      <c r="F16" s="44">
        <f>(ROUND(E16,2)*D16)</f>
        <v>172860</v>
      </c>
    </row>
    <row r="17" spans="1:6" ht="15.75" x14ac:dyDescent="0.25">
      <c r="A17" s="39"/>
      <c r="B17" s="39"/>
      <c r="C17" s="74" t="s">
        <v>23</v>
      </c>
      <c r="D17" s="75"/>
      <c r="E17" s="76"/>
      <c r="F17" s="40">
        <f>SUM(F4:F16)</f>
        <v>334230</v>
      </c>
    </row>
  </sheetData>
  <mergeCells count="9">
    <mergeCell ref="A1:F1"/>
    <mergeCell ref="B3:F3"/>
    <mergeCell ref="C17:E17"/>
    <mergeCell ref="B5:F5"/>
    <mergeCell ref="B7:F7"/>
    <mergeCell ref="B9:F9"/>
    <mergeCell ref="B11:F11"/>
    <mergeCell ref="B13:F13"/>
    <mergeCell ref="B15:F15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rowBreaks count="2" manualBreakCount="2">
    <brk id="6" max="5" man="1"/>
    <brk id="1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Item1</vt:lpstr>
      <vt:lpstr>Item2</vt:lpstr>
      <vt:lpstr>Item3</vt:lpstr>
      <vt:lpstr>Item4</vt:lpstr>
      <vt:lpstr>Item5</vt:lpstr>
      <vt:lpstr>Item6</vt:lpstr>
      <vt:lpstr>Item7</vt:lpstr>
      <vt:lpstr>TOTAL</vt:lpstr>
      <vt:lpstr>menores</vt:lpstr>
      <vt:lpstr>menores!Area_de_impressao</vt:lpstr>
      <vt:lpstr>TOTAL!Area_de_impressao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2020-10-06T14:04:39Z</cp:lastPrinted>
  <dcterms:created xsi:type="dcterms:W3CDTF">2019-01-16T20:04:04Z</dcterms:created>
  <dcterms:modified xsi:type="dcterms:W3CDTF">2020-10-27T20:00:10Z</dcterms:modified>
</cp:coreProperties>
</file>