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20" yWindow="-120" windowWidth="21840" windowHeight="13140" tabRatio="661"/>
  </bookViews>
  <sheets>
    <sheet name="Item1" sheetId="2" r:id="rId1"/>
    <sheet name="TOTAL" sheetId="3" r:id="rId2"/>
  </sheets>
  <definedNames>
    <definedName name="_xlnm.Print_Titles" localSheetId="1">TOTAL!$1:$2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3" i="2" l="1"/>
  <c r="B20" i="2" s="1"/>
  <c r="D3" i="3"/>
  <c r="C3" i="3"/>
  <c r="B3" i="3"/>
  <c r="F20" i="2"/>
  <c r="D20" i="2"/>
  <c r="I13" i="2"/>
  <c r="I14" i="2"/>
  <c r="I15" i="2"/>
  <c r="I16" i="2"/>
  <c r="I17" i="2"/>
  <c r="C20" i="2" l="1"/>
  <c r="I5" i="2" l="1"/>
  <c r="I10" i="2"/>
  <c r="I4" i="2"/>
  <c r="I7" i="2"/>
  <c r="I9" i="2"/>
  <c r="I8" i="2"/>
  <c r="I6" i="2"/>
  <c r="I12" i="2"/>
  <c r="I11" i="2"/>
  <c r="I3" i="2"/>
  <c r="E20" i="2" l="1"/>
  <c r="D22" i="2" s="1"/>
  <c r="D23" i="2" s="1"/>
  <c r="E3" i="3" l="1"/>
  <c r="F3" i="3" s="1"/>
  <c r="G3" i="3" l="1"/>
  <c r="F4" i="3"/>
</calcChain>
</file>

<file path=xl/sharedStrings.xml><?xml version="1.0" encoding="utf-8"?>
<sst xmlns="http://schemas.openxmlformats.org/spreadsheetml/2006/main" count="37" uniqueCount="37">
  <si>
    <t>ITEM 1</t>
  </si>
  <si>
    <t>MATERIAL</t>
  </si>
  <si>
    <t>UNIDADE</t>
  </si>
  <si>
    <t>QUANT.</t>
  </si>
  <si>
    <t>FONTE DE PESQUISA</t>
  </si>
  <si>
    <t>PREÇOS</t>
  </si>
  <si>
    <t>DESVIO</t>
  </si>
  <si>
    <t>COEF.</t>
  </si>
  <si>
    <t>MÉDIA</t>
  </si>
  <si>
    <t>MEDIANA</t>
  </si>
  <si>
    <t>unidade</t>
  </si>
  <si>
    <t>VALOR TOTAL</t>
  </si>
  <si>
    <t>DESCARTE</t>
  </si>
  <si>
    <t>MÉDIA APÓS DESCARTE</t>
  </si>
  <si>
    <t>ESTIMATIVA DO ITEM</t>
  </si>
  <si>
    <t>Valor Unitário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</si>
  <si>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</si>
  <si>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</si>
  <si>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DESVIO: desvio padrão dos preços pesquisados, calculados por meio da função DESVPAD do editor de planilhas.</t>
  </si>
  <si>
    <t>COEF.: relação entre o DESVIO e a MÉDIA, expresso em valor percentual.</t>
  </si>
  <si>
    <t>MÉDIA: média aritmética dos preços pesquisados.</t>
  </si>
  <si>
    <t>MEDIANA: valor estatístico que separa a metade maior da metade menor da amostra, calculado pela função MED do editor de planilhas.</t>
  </si>
  <si>
    <t>VALOR UNITÁRIO</t>
  </si>
  <si>
    <t>VALOR UNITÁRIO: quando COEF. for menor ou igual a 25%, o valor unitário estimado será a MÉDIA dos preços pesquisados; quando COEF. for maior que 25%, o valor unitário será o menor valor dentre a MÉDIA APÓS DESCARTE e a MEDIANA.</t>
  </si>
  <si>
    <t>RESULTADO DA ESTIMATIVA</t>
  </si>
  <si>
    <t>Item</t>
  </si>
  <si>
    <t>Descrição</t>
  </si>
  <si>
    <t>Unidade de Fornecimento</t>
  </si>
  <si>
    <t>Quantidade</t>
  </si>
  <si>
    <t>Valor Total</t>
  </si>
  <si>
    <t>VALOR TOTAL ESTIMADO</t>
  </si>
  <si>
    <t>Quantidade de preços coletados =</t>
  </si>
  <si>
    <t>Imunização por meio de vacina Influenza Quadrivalente conforme
especificações da Resolução nº 4.184, de 15 de outubro de 2020,
da ANVISA</t>
  </si>
  <si>
    <t>SEIMI SERVIÇO ESPEC EM IMUNIZAÇÃO</t>
  </si>
  <si>
    <t>IMUNIZAR CLINICA DE VACINAS</t>
  </si>
  <si>
    <t>INNOVAC COMÉRCIO IMPORTAÇÃO</t>
  </si>
  <si>
    <t>PROCAT PROTEÇÃO PARA TODA FAMILIA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</si>
</sst>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7" formatCode="&quot;R$&quot;\ #,##0.00;\-&quot;R$&quot;\ #,##0.00"/>
    <numFmt numFmtId="44" formatCode="_-&quot;R$&quot;\ * #,##0.00_-;\-&quot;R$&quot;\ * #,##0.00_-;_-&quot;R$&quot;\ * &quot;-&quot;??_-;_-@_-"/>
    <numFmt numFmtId="164" formatCode="[$R$-416]\ #,##0.00;[Red]\-[$R$-416]\ #,##0.00"/>
  </numFmts>
  <fonts count="19" x14ac:knownFonts="1">
    <font>
      <sz val="10"/>
      <name val="Arial"/>
      <family val="2"/>
    </font>
    <font>
      <sz val="10"/>
      <name val="Arial"/>
      <family val="2"/>
    </font>
    <font>
      <sz val="10"/>
      <color indexed="9"/>
      <name val="Mangal"/>
      <family val="2"/>
    </font>
    <font>
      <sz val="10"/>
      <color indexed="8"/>
      <name val="Mangal"/>
      <family val="2"/>
    </font>
    <font>
      <sz val="10"/>
      <color indexed="10"/>
      <name val="Mangal"/>
      <family val="2"/>
    </font>
    <font>
      <sz val="10"/>
      <color indexed="23"/>
      <name val="Mangal"/>
      <family val="2"/>
    </font>
    <font>
      <sz val="10"/>
      <color indexed="17"/>
      <name val="Mangal"/>
      <family val="2"/>
    </font>
    <font>
      <sz val="10"/>
      <color indexed="19"/>
      <name val="Mangal"/>
      <family val="2"/>
    </font>
    <font>
      <sz val="10"/>
      <color indexed="63"/>
      <name val="Mangal"/>
      <family val="2"/>
    </font>
    <font>
      <u/>
      <sz val="10"/>
      <name val="Mangal"/>
      <family val="2"/>
    </font>
    <font>
      <sz val="10"/>
      <name val="Mang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2"/>
      <name val="Calibri"/>
      <family val="2"/>
      <scheme val="minor"/>
    </font>
    <font>
      <b/>
      <sz val="9"/>
      <name val="Calibri"/>
      <family val="2"/>
      <charset val="1"/>
    </font>
    <font>
      <b/>
      <sz val="10"/>
      <color rgb="FF000000"/>
      <name val="Calibri"/>
      <family val="2"/>
      <charset val="1"/>
    </font>
  </fonts>
  <fills count="10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47"/>
      </patternFill>
    </fill>
    <fill>
      <patternFill patternType="solid">
        <fgColor indexed="47"/>
        <bgColor indexed="31"/>
      </patternFill>
    </fill>
    <fill>
      <patternFill patternType="solid">
        <fgColor indexed="10"/>
        <bgColor indexed="16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2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5" borderId="0" applyNumberFormat="0" applyBorder="0" applyAlignment="0" applyProtection="0"/>
    <xf numFmtId="0" fontId="2" fillId="6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7" borderId="0" applyNumberFormat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1" fillId="0" borderId="0" applyFill="0" applyBorder="0" applyAlignment="0" applyProtection="0"/>
    <xf numFmtId="0" fontId="7" fillId="8" borderId="0" applyNumberFormat="0" applyBorder="0" applyAlignment="0" applyProtection="0"/>
    <xf numFmtId="0" fontId="8" fillId="8" borderId="1" applyNumberFormat="0" applyAlignment="0" applyProtection="0"/>
    <xf numFmtId="0" fontId="9" fillId="0" borderId="0" applyNumberFormat="0" applyFill="0" applyBorder="0" applyAlignment="0" applyProtection="0"/>
    <xf numFmtId="164" fontId="9" fillId="0" borderId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</cellStyleXfs>
  <cellXfs count="79">
    <xf numFmtId="0" fontId="0" fillId="0" borderId="0" xfId="0"/>
    <xf numFmtId="0" fontId="11" fillId="0" borderId="0" xfId="0" applyFont="1"/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3" fillId="0" borderId="3" xfId="0" applyFont="1" applyBorder="1"/>
    <xf numFmtId="164" fontId="14" fillId="0" borderId="3" xfId="0" applyNumberFormat="1" applyFont="1" applyBorder="1" applyAlignment="1">
      <alignment horizontal="center"/>
    </xf>
    <xf numFmtId="0" fontId="15" fillId="0" borderId="4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center" vertical="center" wrapText="1"/>
    </xf>
    <xf numFmtId="0" fontId="13" fillId="0" borderId="5" xfId="0" applyFont="1" applyBorder="1"/>
    <xf numFmtId="164" fontId="14" fillId="0" borderId="5" xfId="0" applyNumberFormat="1" applyFont="1" applyBorder="1" applyAlignment="1">
      <alignment horizontal="center"/>
    </xf>
    <xf numFmtId="0" fontId="12" fillId="0" borderId="6" xfId="0" applyFont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 wrapText="1"/>
    </xf>
    <xf numFmtId="0" fontId="13" fillId="0" borderId="7" xfId="0" applyFont="1" applyBorder="1"/>
    <xf numFmtId="164" fontId="14" fillId="0" borderId="0" xfId="0" applyNumberFormat="1" applyFont="1" applyBorder="1" applyAlignment="1">
      <alignment horizontal="center"/>
    </xf>
    <xf numFmtId="0" fontId="12" fillId="0" borderId="6" xfId="0" applyFont="1" applyBorder="1" applyAlignment="1"/>
    <xf numFmtId="0" fontId="11" fillId="0" borderId="8" xfId="0" applyFont="1" applyBorder="1" applyAlignment="1">
      <alignment horizontal="center"/>
    </xf>
    <xf numFmtId="10" fontId="11" fillId="0" borderId="8" xfId="0" applyNumberFormat="1" applyFont="1" applyFill="1" applyBorder="1" applyAlignment="1">
      <alignment horizontal="center"/>
    </xf>
    <xf numFmtId="164" fontId="15" fillId="0" borderId="8" xfId="0" applyNumberFormat="1" applyFont="1" applyFill="1" applyBorder="1" applyAlignment="1">
      <alignment horizontal="center"/>
    </xf>
    <xf numFmtId="164" fontId="15" fillId="0" borderId="8" xfId="0" applyNumberFormat="1" applyFont="1" applyFill="1" applyBorder="1" applyAlignment="1">
      <alignment horizontal="center" wrapText="1"/>
    </xf>
    <xf numFmtId="164" fontId="11" fillId="0" borderId="7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0" fontId="12" fillId="0" borderId="0" xfId="0" applyFont="1" applyBorder="1" applyAlignment="1"/>
    <xf numFmtId="164" fontId="11" fillId="0" borderId="5" xfId="0" applyNumberFormat="1" applyFont="1" applyBorder="1" applyAlignment="1">
      <alignment horizontal="left"/>
    </xf>
    <xf numFmtId="164" fontId="11" fillId="0" borderId="0" xfId="0" applyNumberFormat="1" applyFont="1" applyBorder="1" applyAlignment="1"/>
    <xf numFmtId="0" fontId="12" fillId="0" borderId="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/>
    </xf>
    <xf numFmtId="0" fontId="11" fillId="0" borderId="0" xfId="0" applyFont="1" applyAlignment="1">
      <alignment wrapText="1"/>
    </xf>
    <xf numFmtId="0" fontId="11" fillId="0" borderId="9" xfId="0" applyFont="1" applyBorder="1" applyAlignment="1">
      <alignment horizontal="center" vertical="center" wrapText="1"/>
    </xf>
    <xf numFmtId="0" fontId="11" fillId="0" borderId="9" xfId="0" applyFont="1" applyBorder="1" applyAlignment="1">
      <alignment vertical="center" wrapText="1"/>
    </xf>
    <xf numFmtId="44" fontId="11" fillId="0" borderId="9" xfId="12" applyFont="1" applyBorder="1" applyAlignment="1">
      <alignment vertical="center" wrapText="1"/>
    </xf>
    <xf numFmtId="44" fontId="16" fillId="9" borderId="9" xfId="0" applyNumberFormat="1" applyFont="1" applyFill="1" applyBorder="1" applyAlignment="1">
      <alignment wrapText="1"/>
    </xf>
    <xf numFmtId="0" fontId="12" fillId="0" borderId="9" xfId="0" applyFont="1" applyBorder="1" applyAlignment="1">
      <alignment horizontal="center" vertical="center" wrapText="1"/>
    </xf>
    <xf numFmtId="7" fontId="11" fillId="0" borderId="9" xfId="12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12" fillId="0" borderId="9" xfId="0" applyFont="1" applyFill="1" applyBorder="1" applyAlignment="1">
      <alignment horizontal="center" vertical="center" wrapText="1"/>
    </xf>
    <xf numFmtId="0" fontId="11" fillId="0" borderId="0" xfId="0" applyFont="1" applyAlignment="1"/>
    <xf numFmtId="0" fontId="11" fillId="0" borderId="0" xfId="0" applyFont="1" applyAlignment="1">
      <alignment vertical="center"/>
    </xf>
    <xf numFmtId="44" fontId="16" fillId="9" borderId="0" xfId="0" applyNumberFormat="1" applyFont="1" applyFill="1" applyAlignment="1">
      <alignment horizontal="center" wrapText="1"/>
    </xf>
    <xf numFmtId="44" fontId="16" fillId="9" borderId="0" xfId="0" applyNumberFormat="1" applyFont="1" applyFill="1" applyAlignment="1">
      <alignment wrapText="1"/>
    </xf>
    <xf numFmtId="0" fontId="17" fillId="0" borderId="24" xfId="0" applyFont="1" applyBorder="1"/>
    <xf numFmtId="164" fontId="18" fillId="0" borderId="24" xfId="0" applyNumberFormat="1" applyFont="1" applyBorder="1" applyAlignment="1">
      <alignment horizontal="center"/>
    </xf>
    <xf numFmtId="0" fontId="11" fillId="0" borderId="16" xfId="0" applyFont="1" applyBorder="1" applyAlignment="1">
      <alignment wrapText="1"/>
    </xf>
    <xf numFmtId="0" fontId="11" fillId="0" borderId="17" xfId="0" applyFont="1" applyBorder="1" applyAlignment="1">
      <alignment wrapText="1"/>
    </xf>
    <xf numFmtId="0" fontId="11" fillId="0" borderId="18" xfId="0" applyFont="1" applyBorder="1" applyAlignment="1">
      <alignment wrapText="1"/>
    </xf>
    <xf numFmtId="0" fontId="11" fillId="0" borderId="19" xfId="0" applyFont="1" applyBorder="1"/>
    <xf numFmtId="0" fontId="11" fillId="0" borderId="20" xfId="0" applyFont="1" applyBorder="1"/>
    <xf numFmtId="0" fontId="11" fillId="0" borderId="21" xfId="0" applyFont="1" applyBorder="1"/>
    <xf numFmtId="0" fontId="11" fillId="0" borderId="22" xfId="0" applyFont="1" applyBorder="1"/>
    <xf numFmtId="0" fontId="11" fillId="0" borderId="0" xfId="0" applyFont="1" applyBorder="1"/>
    <xf numFmtId="0" fontId="11" fillId="0" borderId="23" xfId="0" applyFont="1" applyBorder="1"/>
    <xf numFmtId="0" fontId="11" fillId="0" borderId="22" xfId="0" applyFont="1" applyBorder="1" applyAlignment="1">
      <alignment wrapText="1"/>
    </xf>
    <xf numFmtId="0" fontId="11" fillId="0" borderId="0" xfId="0" applyFont="1" applyBorder="1" applyAlignment="1">
      <alignment wrapText="1"/>
    </xf>
    <xf numFmtId="0" fontId="11" fillId="0" borderId="23" xfId="0" applyFont="1" applyBorder="1" applyAlignment="1">
      <alignment wrapText="1"/>
    </xf>
    <xf numFmtId="0" fontId="12" fillId="0" borderId="2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16" fillId="4" borderId="2" xfId="0" applyFont="1" applyFill="1" applyBorder="1" applyAlignment="1">
      <alignment horizontal="center"/>
    </xf>
    <xf numFmtId="0" fontId="16" fillId="4" borderId="4" xfId="0" applyFont="1" applyFill="1" applyBorder="1" applyAlignment="1">
      <alignment horizontal="center"/>
    </xf>
    <xf numFmtId="0" fontId="16" fillId="4" borderId="10" xfId="0" applyFont="1" applyFill="1" applyBorder="1" applyAlignment="1">
      <alignment horizontal="center"/>
    </xf>
    <xf numFmtId="0" fontId="15" fillId="0" borderId="3" xfId="0" applyFont="1" applyBorder="1" applyAlignment="1">
      <alignment horizontal="center" vertical="center" wrapText="1"/>
    </xf>
    <xf numFmtId="3" fontId="15" fillId="0" borderId="3" xfId="0" applyNumberFormat="1" applyFont="1" applyBorder="1" applyAlignment="1">
      <alignment horizontal="center" vertical="center"/>
    </xf>
    <xf numFmtId="0" fontId="12" fillId="0" borderId="9" xfId="0" applyFont="1" applyBorder="1" applyAlignment="1">
      <alignment horizontal="center"/>
    </xf>
    <xf numFmtId="164" fontId="11" fillId="0" borderId="9" xfId="0" applyNumberFormat="1" applyFont="1" applyBorder="1" applyAlignment="1">
      <alignment horizontal="left"/>
    </xf>
    <xf numFmtId="0" fontId="16" fillId="9" borderId="9" xfId="0" applyFont="1" applyFill="1" applyBorder="1" applyAlignment="1">
      <alignment horizontal="center" wrapText="1"/>
    </xf>
    <xf numFmtId="0" fontId="16" fillId="9" borderId="0" xfId="0" applyFont="1" applyFill="1" applyAlignment="1">
      <alignment horizontal="center" wrapText="1"/>
    </xf>
    <xf numFmtId="0" fontId="11" fillId="9" borderId="0" xfId="0" applyFont="1" applyFill="1" applyAlignment="1">
      <alignment horizontal="center" wrapText="1"/>
    </xf>
  </cellXfs>
  <cellStyles count="21">
    <cellStyle name="Accent 1 1" xfId="1"/>
    <cellStyle name="Accent 2 1" xfId="2"/>
    <cellStyle name="Accent 3 1" xfId="3"/>
    <cellStyle name="Accent 4" xfId="4"/>
    <cellStyle name="Bad 1" xfId="5"/>
    <cellStyle name="Error 1" xfId="6"/>
    <cellStyle name="Footnote 1" xfId="7"/>
    <cellStyle name="Good 1" xfId="8"/>
    <cellStyle name="Heading 1 1" xfId="9"/>
    <cellStyle name="Heading 2 1" xfId="10"/>
    <cellStyle name="Heading 3" xfId="11"/>
    <cellStyle name="Moeda" xfId="12" builtinId="4"/>
    <cellStyle name="Neutral 1" xfId="13"/>
    <cellStyle name="Normal" xfId="0" builtinId="0"/>
    <cellStyle name="Note 1" xfId="14"/>
    <cellStyle name="Resultado" xfId="15"/>
    <cellStyle name="Resultado2" xfId="16"/>
    <cellStyle name="Status 1" xfId="17"/>
    <cellStyle name="Text 1" xfId="18"/>
    <cellStyle name="Título1" xfId="19"/>
    <cellStyle name="Warning 1" xfId="2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0000"/>
      <rgbColor rgb="0000FF00"/>
      <rgbColor rgb="000000FF"/>
      <rgbColor rgb="00FFFF00"/>
      <rgbColor rgb="00FF00FF"/>
      <rgbColor rgb="0000FFFF"/>
      <rgbColor rgb="0080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tabSelected="1" zoomScaleNormal="100" zoomScaleSheetLayoutView="100" workbookViewId="0">
      <selection activeCell="G15" sqref="G15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69" t="s">
        <v>14</v>
      </c>
      <c r="B1" s="70"/>
      <c r="C1" s="70"/>
      <c r="D1" s="70"/>
      <c r="E1" s="70"/>
      <c r="F1" s="70"/>
      <c r="G1" s="70"/>
      <c r="H1" s="70"/>
      <c r="I1" s="71"/>
    </row>
    <row r="2" spans="1:9" x14ac:dyDescent="0.2">
      <c r="A2" s="57" t="s">
        <v>0</v>
      </c>
      <c r="B2" s="57" t="s">
        <v>1</v>
      </c>
      <c r="C2" s="58"/>
      <c r="D2" s="59"/>
      <c r="E2" s="2" t="s">
        <v>2</v>
      </c>
      <c r="F2" s="2" t="s">
        <v>3</v>
      </c>
      <c r="G2" s="2" t="s">
        <v>4</v>
      </c>
      <c r="H2" s="3" t="s">
        <v>5</v>
      </c>
      <c r="I2" s="26" t="s">
        <v>12</v>
      </c>
    </row>
    <row r="3" spans="1:9" x14ac:dyDescent="0.2">
      <c r="A3" s="57"/>
      <c r="B3" s="60" t="s">
        <v>32</v>
      </c>
      <c r="C3" s="61"/>
      <c r="D3" s="62"/>
      <c r="E3" s="72" t="s">
        <v>10</v>
      </c>
      <c r="F3" s="73">
        <v>1200</v>
      </c>
      <c r="G3" s="43" t="s">
        <v>33</v>
      </c>
      <c r="H3" s="44">
        <v>90.7</v>
      </c>
      <c r="I3" s="5" t="str">
        <f>IF(H3="","",(IF($C$20&lt;25%,"N/A",IF(H3&lt;=($D$20+$B$20),H3,"Descartado"))))</f>
        <v>N/A</v>
      </c>
    </row>
    <row r="4" spans="1:9" x14ac:dyDescent="0.2">
      <c r="A4" s="57"/>
      <c r="B4" s="63"/>
      <c r="C4" s="64"/>
      <c r="D4" s="65"/>
      <c r="E4" s="72"/>
      <c r="F4" s="72"/>
      <c r="G4" s="4" t="s">
        <v>34</v>
      </c>
      <c r="H4" s="44">
        <v>110</v>
      </c>
      <c r="I4" s="5" t="str">
        <f>IF(H4="","",(IF($C$20&lt;25%,"N/A",IF(H4&lt;=($D$20+$B$20),H4,"Descartado"))))</f>
        <v>N/A</v>
      </c>
    </row>
    <row r="5" spans="1:9" x14ac:dyDescent="0.2">
      <c r="A5" s="57"/>
      <c r="B5" s="63"/>
      <c r="C5" s="64"/>
      <c r="D5" s="65"/>
      <c r="E5" s="72"/>
      <c r="F5" s="72"/>
      <c r="G5" s="4" t="s">
        <v>35</v>
      </c>
      <c r="H5" s="5">
        <v>84.08</v>
      </c>
      <c r="I5" s="5" t="str">
        <f>IF(H5="","",(IF($C$20&lt;25%,"N/A",IF(H5&lt;=($D$20+$B$20),H5,"Descartado"))))</f>
        <v>N/A</v>
      </c>
    </row>
    <row r="6" spans="1:9" x14ac:dyDescent="0.2">
      <c r="A6" s="57"/>
      <c r="B6" s="63"/>
      <c r="C6" s="64"/>
      <c r="D6" s="65"/>
      <c r="E6" s="72"/>
      <c r="F6" s="72"/>
      <c r="G6" s="4" t="s">
        <v>36</v>
      </c>
      <c r="H6" s="5">
        <v>75</v>
      </c>
      <c r="I6" s="5" t="str">
        <f>IF(H6="","",(IF($C$20&lt;25%,"N/A",IF(H6&lt;=($D$20+$B$20),H6,"Descartado"))))</f>
        <v>N/A</v>
      </c>
    </row>
    <row r="7" spans="1:9" x14ac:dyDescent="0.2">
      <c r="A7" s="57"/>
      <c r="B7" s="63"/>
      <c r="C7" s="64"/>
      <c r="D7" s="65"/>
      <c r="E7" s="72"/>
      <c r="F7" s="72"/>
      <c r="G7" s="4"/>
      <c r="H7" s="5"/>
      <c r="I7" s="5" t="str">
        <f>IF(H7="","",(IF($C$20&lt;25%,"N/A",IF(H7&lt;=($D$20+$B$20),H7,"Descartado"))))</f>
        <v/>
      </c>
    </row>
    <row r="8" spans="1:9" x14ac:dyDescent="0.2">
      <c r="A8" s="57"/>
      <c r="B8" s="63"/>
      <c r="C8" s="64"/>
      <c r="D8" s="65"/>
      <c r="E8" s="72"/>
      <c r="F8" s="72"/>
      <c r="G8" s="4"/>
      <c r="H8" s="5"/>
      <c r="I8" s="5" t="str">
        <f t="shared" ref="I8:I10" si="0">IF(H8="","",(IF($C$20&lt;25%,"N/A",IF(H8&lt;=($D$20+$B$20),H8,"Descartado"))))</f>
        <v/>
      </c>
    </row>
    <row r="9" spans="1:9" x14ac:dyDescent="0.2">
      <c r="A9" s="57"/>
      <c r="B9" s="63"/>
      <c r="C9" s="64"/>
      <c r="D9" s="65"/>
      <c r="E9" s="72"/>
      <c r="F9" s="72"/>
      <c r="G9" s="4"/>
      <c r="H9" s="5"/>
      <c r="I9" s="5" t="str">
        <f t="shared" si="0"/>
        <v/>
      </c>
    </row>
    <row r="10" spans="1:9" x14ac:dyDescent="0.2">
      <c r="A10" s="57"/>
      <c r="B10" s="63"/>
      <c r="C10" s="64"/>
      <c r="D10" s="65"/>
      <c r="E10" s="72"/>
      <c r="F10" s="72"/>
      <c r="G10" s="4"/>
      <c r="H10" s="5"/>
      <c r="I10" s="5" t="str">
        <f t="shared" si="0"/>
        <v/>
      </c>
    </row>
    <row r="11" spans="1:9" x14ac:dyDescent="0.2">
      <c r="A11" s="57"/>
      <c r="B11" s="63"/>
      <c r="C11" s="64"/>
      <c r="D11" s="65"/>
      <c r="E11" s="72"/>
      <c r="F11" s="72"/>
      <c r="G11" s="4"/>
      <c r="H11" s="5"/>
      <c r="I11" s="5" t="str">
        <f t="shared" ref="I11" si="1">IF(H11="","",(IF($C$20&lt;25%,"N/A",IF(H11&lt;=($D$20+$B$20),H11,"Descartado"))))</f>
        <v/>
      </c>
    </row>
    <row r="12" spans="1:9" x14ac:dyDescent="0.2">
      <c r="A12" s="57"/>
      <c r="B12" s="63"/>
      <c r="C12" s="64"/>
      <c r="D12" s="65"/>
      <c r="E12" s="72"/>
      <c r="F12" s="72"/>
      <c r="G12" s="4"/>
      <c r="H12" s="5"/>
      <c r="I12" s="5" t="str">
        <f t="shared" ref="I12:I17" si="2">IF(H12="","",(IF($C$20&lt;25%,"N/A",IF(H12&lt;=($D$20+$B$20),H12,"Descartado"))))</f>
        <v/>
      </c>
    </row>
    <row r="13" spans="1:9" x14ac:dyDescent="0.2">
      <c r="A13" s="57"/>
      <c r="B13" s="63"/>
      <c r="C13" s="64"/>
      <c r="D13" s="65"/>
      <c r="E13" s="72"/>
      <c r="F13" s="72"/>
      <c r="G13" s="4"/>
      <c r="H13" s="5"/>
      <c r="I13" s="5" t="str">
        <f t="shared" si="2"/>
        <v/>
      </c>
    </row>
    <row r="14" spans="1:9" x14ac:dyDescent="0.2">
      <c r="A14" s="57"/>
      <c r="B14" s="63"/>
      <c r="C14" s="64"/>
      <c r="D14" s="65"/>
      <c r="E14" s="72"/>
      <c r="F14" s="72"/>
      <c r="G14" s="4"/>
      <c r="H14" s="5"/>
      <c r="I14" s="5" t="str">
        <f t="shared" si="2"/>
        <v/>
      </c>
    </row>
    <row r="15" spans="1:9" x14ac:dyDescent="0.2">
      <c r="A15" s="57"/>
      <c r="B15" s="63"/>
      <c r="C15" s="64"/>
      <c r="D15" s="65"/>
      <c r="E15" s="72"/>
      <c r="F15" s="72"/>
      <c r="G15" s="4"/>
      <c r="H15" s="5"/>
      <c r="I15" s="5" t="str">
        <f t="shared" si="2"/>
        <v/>
      </c>
    </row>
    <row r="16" spans="1:9" x14ac:dyDescent="0.2">
      <c r="A16" s="57"/>
      <c r="B16" s="63"/>
      <c r="C16" s="64"/>
      <c r="D16" s="65"/>
      <c r="E16" s="72"/>
      <c r="F16" s="72"/>
      <c r="G16" s="4"/>
      <c r="H16" s="5"/>
      <c r="I16" s="5" t="str">
        <f t="shared" si="2"/>
        <v/>
      </c>
    </row>
    <row r="17" spans="1:9" x14ac:dyDescent="0.2">
      <c r="A17" s="57"/>
      <c r="B17" s="66"/>
      <c r="C17" s="67"/>
      <c r="D17" s="68"/>
      <c r="E17" s="72"/>
      <c r="F17" s="72"/>
      <c r="G17" s="4"/>
      <c r="H17" s="5"/>
      <c r="I17" s="5" t="str">
        <f t="shared" si="2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6</v>
      </c>
      <c r="C19" s="11" t="s">
        <v>7</v>
      </c>
      <c r="D19" s="12" t="s">
        <v>8</v>
      </c>
      <c r="E19" s="13" t="s">
        <v>13</v>
      </c>
      <c r="F19" s="12" t="s">
        <v>9</v>
      </c>
      <c r="G19" s="14"/>
      <c r="H19" s="15"/>
      <c r="I19" s="15"/>
    </row>
    <row r="20" spans="1:9" x14ac:dyDescent="0.2">
      <c r="A20" s="16"/>
      <c r="B20" s="17">
        <f>IF(H23&lt;2,"N/A",(STDEV(H3:H17)))</f>
        <v>14.838287187767603</v>
      </c>
      <c r="C20" s="18">
        <f>IF(H23&lt;2,"N/A",(B20/D20))</f>
        <v>0.16497067305317253</v>
      </c>
      <c r="D20" s="19">
        <f>AVERAGE(H3:H17)</f>
        <v>89.944999999999993</v>
      </c>
      <c r="E20" s="20" t="str">
        <f>IF(H23&lt;2,"N/A",(IF(C20&lt;=25%,"N/A",AVERAGE(I3:I17))))</f>
        <v>N/A</v>
      </c>
      <c r="F20" s="19">
        <f>MEDIAN(H3:H17)</f>
        <v>87.39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4" t="s">
        <v>22</v>
      </c>
      <c r="C22" s="74"/>
      <c r="D22" s="75">
        <f>IF(C20&lt;=25%,D20,MIN(E20:F20))</f>
        <v>89.944999999999993</v>
      </c>
      <c r="E22" s="75"/>
    </row>
    <row r="23" spans="1:9" x14ac:dyDescent="0.2">
      <c r="B23" s="74" t="s">
        <v>11</v>
      </c>
      <c r="C23" s="74"/>
      <c r="D23" s="75">
        <f>ROUND(D22,2)*F3</f>
        <v>107940</v>
      </c>
      <c r="E23" s="75"/>
      <c r="G23" s="36" t="s">
        <v>31</v>
      </c>
      <c r="H23" s="37">
        <f>COUNT(H3:H17)</f>
        <v>4</v>
      </c>
    </row>
    <row r="24" spans="1:9" x14ac:dyDescent="0.2">
      <c r="B24" s="28"/>
      <c r="C24" s="28"/>
      <c r="D24" s="22"/>
      <c r="E24" s="22"/>
    </row>
    <row r="26" spans="1:9" x14ac:dyDescent="0.2">
      <c r="A26" s="48" t="s">
        <v>18</v>
      </c>
      <c r="B26" s="49"/>
      <c r="C26" s="49"/>
      <c r="D26" s="49"/>
      <c r="E26" s="49"/>
      <c r="F26" s="49"/>
      <c r="G26" s="49"/>
      <c r="H26" s="49"/>
      <c r="I26" s="50"/>
    </row>
    <row r="27" spans="1:9" x14ac:dyDescent="0.2">
      <c r="A27" s="51" t="s">
        <v>19</v>
      </c>
      <c r="B27" s="52"/>
      <c r="C27" s="52"/>
      <c r="D27" s="52"/>
      <c r="E27" s="52"/>
      <c r="F27" s="52"/>
      <c r="G27" s="52"/>
      <c r="H27" s="52"/>
      <c r="I27" s="53"/>
    </row>
    <row r="28" spans="1:9" x14ac:dyDescent="0.2">
      <c r="A28" s="51" t="s">
        <v>20</v>
      </c>
      <c r="B28" s="52"/>
      <c r="C28" s="52"/>
      <c r="D28" s="52"/>
      <c r="E28" s="52"/>
      <c r="F28" s="52"/>
      <c r="G28" s="52"/>
      <c r="H28" s="52"/>
      <c r="I28" s="53"/>
    </row>
    <row r="29" spans="1:9" ht="25.5" customHeight="1" x14ac:dyDescent="0.2">
      <c r="A29" s="54" t="s">
        <v>16</v>
      </c>
      <c r="B29" s="55"/>
      <c r="C29" s="55"/>
      <c r="D29" s="55"/>
      <c r="E29" s="55"/>
      <c r="F29" s="55"/>
      <c r="G29" s="55"/>
      <c r="H29" s="55"/>
      <c r="I29" s="56"/>
    </row>
    <row r="30" spans="1:9" x14ac:dyDescent="0.2">
      <c r="A30" s="51" t="s">
        <v>17</v>
      </c>
      <c r="B30" s="52"/>
      <c r="C30" s="52"/>
      <c r="D30" s="52"/>
      <c r="E30" s="52"/>
      <c r="F30" s="52"/>
      <c r="G30" s="52"/>
      <c r="H30" s="52"/>
      <c r="I30" s="53"/>
    </row>
    <row r="31" spans="1:9" x14ac:dyDescent="0.2">
      <c r="A31" s="51" t="s">
        <v>21</v>
      </c>
      <c r="B31" s="52"/>
      <c r="C31" s="52"/>
      <c r="D31" s="52"/>
      <c r="E31" s="52"/>
      <c r="F31" s="52"/>
      <c r="G31" s="52"/>
      <c r="H31" s="52"/>
      <c r="I31" s="53"/>
    </row>
    <row r="32" spans="1:9" ht="25.5" customHeight="1" x14ac:dyDescent="0.2">
      <c r="A32" s="45" t="s">
        <v>23</v>
      </c>
      <c r="B32" s="46"/>
      <c r="C32" s="46"/>
      <c r="D32" s="46"/>
      <c r="E32" s="46"/>
      <c r="F32" s="46"/>
      <c r="G32" s="46"/>
      <c r="H32" s="46"/>
      <c r="I32" s="47"/>
    </row>
  </sheetData>
  <mergeCells count="17">
    <mergeCell ref="B2:D2"/>
    <mergeCell ref="B3:D17"/>
    <mergeCell ref="A31:I31"/>
    <mergeCell ref="A1:I1"/>
    <mergeCell ref="A2:A17"/>
    <mergeCell ref="E3:E17"/>
    <mergeCell ref="F3:F17"/>
    <mergeCell ref="A30:I30"/>
    <mergeCell ref="B22:C22"/>
    <mergeCell ref="B23:C23"/>
    <mergeCell ref="D22:E22"/>
    <mergeCell ref="D23:E23"/>
    <mergeCell ref="A32:I32"/>
    <mergeCell ref="A26:I26"/>
    <mergeCell ref="A27:I27"/>
    <mergeCell ref="A28:I28"/>
    <mergeCell ref="A29:I29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"/>
  <sheetViews>
    <sheetView zoomScaleNormal="100" workbookViewId="0">
      <selection activeCell="C10" sqref="C10"/>
    </sheetView>
  </sheetViews>
  <sheetFormatPr defaultRowHeight="12.75" x14ac:dyDescent="0.2"/>
  <cols>
    <col min="1" max="1" width="9.140625" style="29"/>
    <col min="2" max="2" width="86.85546875" style="29" customWidth="1"/>
    <col min="3" max="5" width="13.28515625" style="29" customWidth="1"/>
    <col min="6" max="6" width="15.5703125" style="29" bestFit="1" customWidth="1"/>
    <col min="7" max="14" width="9.140625" style="39"/>
    <col min="15" max="16384" width="9.140625" style="29"/>
  </cols>
  <sheetData>
    <row r="1" spans="1:7" ht="15.75" x14ac:dyDescent="0.25">
      <c r="A1" s="76" t="s">
        <v>24</v>
      </c>
      <c r="B1" s="76"/>
      <c r="C1" s="76"/>
      <c r="D1" s="76"/>
      <c r="E1" s="76"/>
      <c r="F1" s="76"/>
    </row>
    <row r="2" spans="1:7" ht="25.5" x14ac:dyDescent="0.2">
      <c r="A2" s="34" t="s">
        <v>25</v>
      </c>
      <c r="B2" s="34" t="s">
        <v>26</v>
      </c>
      <c r="C2" s="34" t="s">
        <v>27</v>
      </c>
      <c r="D2" s="34" t="s">
        <v>28</v>
      </c>
      <c r="E2" s="34" t="s">
        <v>15</v>
      </c>
      <c r="F2" s="38" t="s">
        <v>29</v>
      </c>
    </row>
    <row r="3" spans="1:7" ht="38.25" x14ac:dyDescent="0.2">
      <c r="A3" s="30">
        <v>1</v>
      </c>
      <c r="B3" s="31" t="str">
        <f>Item1!B3</f>
        <v>Imunização por meio de vacina Influenza Quadrivalente conforme
especificações da Resolução nº 4.184, de 15 de outubro de 2020,
da ANVISA</v>
      </c>
      <c r="C3" s="30" t="str">
        <f>Item1!E3</f>
        <v>unidade</v>
      </c>
      <c r="D3" s="30">
        <f>Item1!F3</f>
        <v>1200</v>
      </c>
      <c r="E3" s="35">
        <f>Item1!D22</f>
        <v>89.944999999999993</v>
      </c>
      <c r="F3" s="32">
        <f>(ROUND(E3,2)*D3)</f>
        <v>107940</v>
      </c>
      <c r="G3" s="40" t="str">
        <f>IF(F3&gt;80000,"necessária a subdivisão deste item em cotas!","")</f>
        <v>necessária a subdivisão deste item em cotas!</v>
      </c>
    </row>
    <row r="4" spans="1:7" ht="15.75" x14ac:dyDescent="0.25">
      <c r="A4" s="76" t="s">
        <v>30</v>
      </c>
      <c r="B4" s="76"/>
      <c r="C4" s="76"/>
      <c r="D4" s="76"/>
      <c r="E4" s="76"/>
      <c r="F4" s="33">
        <f>SUM(F3:F3)</f>
        <v>107940</v>
      </c>
    </row>
    <row r="6" spans="1:7" ht="12.75" customHeight="1" x14ac:dyDescent="0.25">
      <c r="A6" s="77"/>
      <c r="B6" s="77"/>
      <c r="C6" s="77"/>
      <c r="D6" s="77"/>
      <c r="E6" s="77"/>
      <c r="F6" s="41"/>
    </row>
    <row r="8" spans="1:7" ht="15.75" x14ac:dyDescent="0.25">
      <c r="A8" s="77"/>
      <c r="B8" s="78"/>
      <c r="C8" s="78"/>
      <c r="D8" s="78"/>
      <c r="E8" s="78"/>
      <c r="F8" s="42"/>
    </row>
  </sheetData>
  <mergeCells count="4">
    <mergeCell ref="A1:F1"/>
    <mergeCell ref="A4:E4"/>
    <mergeCell ref="A6:E6"/>
    <mergeCell ref="A8:E8"/>
  </mergeCells>
  <pageMargins left="0.51181102362204722" right="0.51181102362204722" top="0.78740157480314965" bottom="0.78740157480314965" header="0.31496062992125984" footer="0.31496062992125984"/>
  <pageSetup paperSize="9" scale="5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Item1</vt:lpstr>
      <vt:lpstr>TOTAL</vt:lpstr>
      <vt:lpstr>TOTAL!Titulos_de_impressao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AlcGntara Santos</dc:creator>
  <cp:lastModifiedBy>Milena Austregesilo Hereda</cp:lastModifiedBy>
  <cp:lastPrinted>2019-01-18T11:48:35Z</cp:lastPrinted>
  <dcterms:created xsi:type="dcterms:W3CDTF">2019-01-16T20:04:04Z</dcterms:created>
  <dcterms:modified xsi:type="dcterms:W3CDTF">2021-03-10T15:13:04Z</dcterms:modified>
</cp:coreProperties>
</file>