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734" firstSheet="57" activeTab="73"/>
  </bookViews>
  <sheets>
    <sheet name="Item1" sheetId="1" r:id="rId1"/>
    <sheet name="Item2" sheetId="2" r:id="rId2"/>
    <sheet name="Item3" sheetId="3" r:id="rId3"/>
    <sheet name="Item4" sheetId="4" r:id="rId4"/>
    <sheet name="Item5" sheetId="5" r:id="rId5"/>
    <sheet name="Item6" sheetId="6" r:id="rId6"/>
    <sheet name="Item7" sheetId="7" r:id="rId7"/>
    <sheet name="Item8" sheetId="8" r:id="rId8"/>
    <sheet name="Item9" sheetId="9" r:id="rId9"/>
    <sheet name="Item10" sheetId="10" r:id="rId10"/>
    <sheet name="Item11" sheetId="11" r:id="rId11"/>
    <sheet name="Item12" sheetId="12" r:id="rId12"/>
    <sheet name="Item13" sheetId="13" r:id="rId13"/>
    <sheet name="Item14" sheetId="14" r:id="rId14"/>
    <sheet name="Item15" sheetId="15" r:id="rId15"/>
    <sheet name="Item16" sheetId="16" r:id="rId16"/>
    <sheet name="Item17" sheetId="17" r:id="rId17"/>
    <sheet name="Item18" sheetId="18" r:id="rId18"/>
    <sheet name="Item19" sheetId="19" r:id="rId19"/>
    <sheet name="Item20" sheetId="20" r:id="rId20"/>
    <sheet name="Item21" sheetId="21" r:id="rId21"/>
    <sheet name="Item22" sheetId="22" r:id="rId22"/>
    <sheet name="Item23" sheetId="23" r:id="rId23"/>
    <sheet name="Item24" sheetId="24" r:id="rId24"/>
    <sheet name="Item25" sheetId="25" r:id="rId25"/>
    <sheet name="Item26" sheetId="26" r:id="rId26"/>
    <sheet name="Item27" sheetId="27" r:id="rId27"/>
    <sheet name="Item28" sheetId="28" r:id="rId28"/>
    <sheet name="Item29" sheetId="29" r:id="rId29"/>
    <sheet name="Item30" sheetId="30" r:id="rId30"/>
    <sheet name="Item31" sheetId="31" r:id="rId31"/>
    <sheet name="Item32" sheetId="32" r:id="rId32"/>
    <sheet name="Item33" sheetId="33" r:id="rId33"/>
    <sheet name="Item34" sheetId="34" r:id="rId34"/>
    <sheet name="Item35" sheetId="35" r:id="rId35"/>
    <sheet name="Item36" sheetId="36" r:id="rId36"/>
    <sheet name="Item37" sheetId="37" r:id="rId37"/>
    <sheet name="Item38" sheetId="38" r:id="rId38"/>
    <sheet name="Item39" sheetId="39" r:id="rId39"/>
    <sheet name="Item40" sheetId="40" r:id="rId40"/>
    <sheet name="Item41" sheetId="41" r:id="rId41"/>
    <sheet name="Item42" sheetId="42" r:id="rId42"/>
    <sheet name="Item43" sheetId="43" r:id="rId43"/>
    <sheet name="Item44" sheetId="44" r:id="rId44"/>
    <sheet name="Item45" sheetId="45" r:id="rId45"/>
    <sheet name="Item46" sheetId="46" r:id="rId46"/>
    <sheet name="Item47" sheetId="47" r:id="rId47"/>
    <sheet name="Item48" sheetId="48" r:id="rId48"/>
    <sheet name="Item49" sheetId="49" r:id="rId49"/>
    <sheet name="Item50" sheetId="50" r:id="rId50"/>
    <sheet name="Item51" sheetId="51" r:id="rId51"/>
    <sheet name="Item52" sheetId="52" r:id="rId52"/>
    <sheet name="Item53" sheetId="53" r:id="rId53"/>
    <sheet name="Item54" sheetId="54" r:id="rId54"/>
    <sheet name="Item55" sheetId="55" r:id="rId55"/>
    <sheet name="Item56" sheetId="56" r:id="rId56"/>
    <sheet name="Item57" sheetId="57" r:id="rId57"/>
    <sheet name="Item58" sheetId="58" r:id="rId58"/>
    <sheet name="Item59" sheetId="59" r:id="rId59"/>
    <sheet name="Item60" sheetId="60" r:id="rId60"/>
    <sheet name="Item61" sheetId="61" r:id="rId61"/>
    <sheet name="Item62" sheetId="62" r:id="rId62"/>
    <sheet name="Item63" sheetId="63" r:id="rId63"/>
    <sheet name="Item64" sheetId="64" r:id="rId64"/>
    <sheet name="Item65" sheetId="65" r:id="rId65"/>
    <sheet name="Item66" sheetId="66" r:id="rId66"/>
    <sheet name="Item67" sheetId="67" r:id="rId67"/>
    <sheet name="Item68" sheetId="68" r:id="rId68"/>
    <sheet name="Item69" sheetId="69" r:id="rId69"/>
    <sheet name="Item70" sheetId="70" r:id="rId70"/>
    <sheet name="Item71" sheetId="71" r:id="rId71"/>
    <sheet name="Item72" sheetId="72" r:id="rId72"/>
    <sheet name="Item73" sheetId="73" r:id="rId73"/>
    <sheet name="TOTAL" sheetId="74" r:id="rId74"/>
  </sheets>
  <definedNames>
    <definedName name="_xlnm.Print_Area" localSheetId="73">TOTAL!$A$1:$F$83</definedName>
    <definedName name="_xlnm.Print_Titles" localSheetId="73">TOTAL!$1:$9</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D82" i="74" l="1"/>
  <c r="G82" i="74"/>
  <c r="C82" i="74"/>
  <c r="B82" i="74"/>
  <c r="D81" i="74"/>
  <c r="C81" i="74"/>
  <c r="B81" i="74"/>
  <c r="D80" i="74"/>
  <c r="C80" i="74"/>
  <c r="B80" i="74"/>
  <c r="D79" i="74"/>
  <c r="C79" i="74"/>
  <c r="B79" i="74"/>
  <c r="D78" i="74"/>
  <c r="C78" i="74"/>
  <c r="B78" i="74"/>
  <c r="D77" i="74"/>
  <c r="C77" i="74"/>
  <c r="B77" i="74"/>
  <c r="D76" i="74"/>
  <c r="C76" i="74"/>
  <c r="B76" i="74"/>
  <c r="D75" i="74"/>
  <c r="C75" i="74"/>
  <c r="B75" i="74"/>
  <c r="D74" i="74"/>
  <c r="C74" i="74"/>
  <c r="B74" i="74"/>
  <c r="D73" i="74"/>
  <c r="C73" i="74"/>
  <c r="B73" i="74"/>
  <c r="D72" i="74"/>
  <c r="C72" i="74"/>
  <c r="B72" i="74"/>
  <c r="D71" i="74"/>
  <c r="C71" i="74"/>
  <c r="B71" i="74"/>
  <c r="D70" i="74"/>
  <c r="C70" i="74"/>
  <c r="B70" i="74"/>
  <c r="D69" i="74"/>
  <c r="C69" i="74"/>
  <c r="B69" i="74"/>
  <c r="D68" i="74"/>
  <c r="C68" i="74"/>
  <c r="B68" i="74"/>
  <c r="D67" i="74"/>
  <c r="C67" i="74"/>
  <c r="B67" i="74"/>
  <c r="D66" i="74"/>
  <c r="C66" i="74"/>
  <c r="B66" i="74"/>
  <c r="D65" i="74"/>
  <c r="C65" i="74"/>
  <c r="B65" i="74"/>
  <c r="D64" i="74"/>
  <c r="C64" i="74"/>
  <c r="B64" i="74"/>
  <c r="D63" i="74"/>
  <c r="C63" i="74"/>
  <c r="B63" i="74"/>
  <c r="D62" i="74"/>
  <c r="C62" i="74"/>
  <c r="B62" i="74"/>
  <c r="D61" i="74"/>
  <c r="C61" i="74"/>
  <c r="B61" i="74"/>
  <c r="D60" i="74"/>
  <c r="C60" i="74"/>
  <c r="B60" i="74"/>
  <c r="D59" i="74"/>
  <c r="C59" i="74"/>
  <c r="B59" i="74"/>
  <c r="D58" i="74"/>
  <c r="C58" i="74"/>
  <c r="B58" i="74"/>
  <c r="D57" i="74"/>
  <c r="C57" i="74"/>
  <c r="B57" i="74"/>
  <c r="D56" i="74"/>
  <c r="C56" i="74"/>
  <c r="B56" i="74"/>
  <c r="D55" i="74"/>
  <c r="C55" i="74"/>
  <c r="B55" i="74"/>
  <c r="D54" i="74"/>
  <c r="C54" i="74"/>
  <c r="B54" i="74"/>
  <c r="D53" i="74"/>
  <c r="C53" i="74"/>
  <c r="B53" i="74"/>
  <c r="D52" i="74"/>
  <c r="C52" i="74"/>
  <c r="B52" i="74"/>
  <c r="D51" i="74"/>
  <c r="C51" i="74"/>
  <c r="B51" i="74"/>
  <c r="D50" i="74"/>
  <c r="C50" i="74"/>
  <c r="B50" i="74"/>
  <c r="D49" i="74"/>
  <c r="C49" i="74"/>
  <c r="B49" i="74"/>
  <c r="D48" i="74"/>
  <c r="C48" i="74"/>
  <c r="B48" i="74"/>
  <c r="D47" i="74"/>
  <c r="C47" i="74"/>
  <c r="B47" i="74"/>
  <c r="D46" i="74"/>
  <c r="C46" i="74"/>
  <c r="B46" i="74"/>
  <c r="D45" i="74"/>
  <c r="C45" i="74"/>
  <c r="B45" i="74"/>
  <c r="D44" i="74"/>
  <c r="C44" i="74"/>
  <c r="B44" i="74"/>
  <c r="D43" i="74"/>
  <c r="C43" i="74"/>
  <c r="B43" i="74"/>
  <c r="D42" i="74"/>
  <c r="C42" i="74"/>
  <c r="B42" i="74"/>
  <c r="D41" i="74"/>
  <c r="C41" i="74"/>
  <c r="B41" i="74"/>
  <c r="D40" i="74"/>
  <c r="C40" i="74"/>
  <c r="B40" i="74"/>
  <c r="D39" i="74"/>
  <c r="C39" i="74"/>
  <c r="B39" i="74"/>
  <c r="D38" i="74"/>
  <c r="C38" i="74"/>
  <c r="B38" i="74"/>
  <c r="D37" i="74"/>
  <c r="C37" i="74"/>
  <c r="B37" i="74"/>
  <c r="D36" i="74"/>
  <c r="C36" i="74"/>
  <c r="B36" i="74"/>
  <c r="D35" i="74"/>
  <c r="C35" i="74"/>
  <c r="B35" i="74"/>
  <c r="D34" i="74"/>
  <c r="C34" i="74"/>
  <c r="B34" i="74"/>
  <c r="D33" i="74"/>
  <c r="C33" i="74"/>
  <c r="B33" i="74"/>
  <c r="D32" i="74"/>
  <c r="C32" i="74"/>
  <c r="B32" i="74"/>
  <c r="D31" i="74"/>
  <c r="C31" i="74"/>
  <c r="B31" i="74"/>
  <c r="D30" i="74"/>
  <c r="C30" i="74"/>
  <c r="B30" i="74"/>
  <c r="D29" i="74"/>
  <c r="C29" i="74"/>
  <c r="B29" i="74"/>
  <c r="D28" i="74"/>
  <c r="C28" i="74"/>
  <c r="B28" i="74"/>
  <c r="D27" i="74"/>
  <c r="C27" i="74"/>
  <c r="B27" i="74"/>
  <c r="D26" i="74"/>
  <c r="C26" i="74"/>
  <c r="B26" i="74"/>
  <c r="D25" i="74"/>
  <c r="C25" i="74"/>
  <c r="B25" i="74"/>
  <c r="D24" i="74"/>
  <c r="C24" i="74"/>
  <c r="B24" i="74"/>
  <c r="D23" i="74"/>
  <c r="C23" i="74"/>
  <c r="B23" i="74"/>
  <c r="D22" i="74"/>
  <c r="C22" i="74"/>
  <c r="B22" i="74"/>
  <c r="D21" i="74"/>
  <c r="C21" i="74"/>
  <c r="B21" i="74"/>
  <c r="D20" i="74"/>
  <c r="C20" i="74"/>
  <c r="B20" i="74"/>
  <c r="D19" i="74"/>
  <c r="C19" i="74"/>
  <c r="B19" i="74"/>
  <c r="D18" i="74"/>
  <c r="C18" i="74"/>
  <c r="B18" i="74"/>
  <c r="D17" i="74"/>
  <c r="C17" i="74"/>
  <c r="B17" i="74"/>
  <c r="D16" i="74"/>
  <c r="C16" i="74"/>
  <c r="B16" i="74"/>
  <c r="D15" i="74"/>
  <c r="C15" i="74"/>
  <c r="B15" i="74"/>
  <c r="D14" i="74"/>
  <c r="C14" i="74"/>
  <c r="B14" i="74"/>
  <c r="D13" i="74"/>
  <c r="C13" i="74"/>
  <c r="B13" i="74"/>
  <c r="D12" i="74"/>
  <c r="C12" i="74"/>
  <c r="B12" i="74"/>
  <c r="D11" i="74"/>
  <c r="C11" i="74"/>
  <c r="B11" i="74"/>
  <c r="C10" i="74"/>
  <c r="B10" i="74"/>
  <c r="H20" i="73"/>
  <c r="G20" i="73" s="1"/>
  <c r="F20" i="73"/>
  <c r="D20" i="73"/>
  <c r="B20" i="73"/>
  <c r="F3" i="73"/>
  <c r="H20" i="72"/>
  <c r="G20" i="72"/>
  <c r="F20" i="72"/>
  <c r="D20" i="72"/>
  <c r="C20" i="72"/>
  <c r="I4" i="72" s="1"/>
  <c r="B20" i="72"/>
  <c r="G81" i="74" s="1"/>
  <c r="A20" i="72"/>
  <c r="I17" i="72"/>
  <c r="I16" i="72"/>
  <c r="I15" i="72"/>
  <c r="I14" i="72"/>
  <c r="I13" i="72"/>
  <c r="I12" i="72"/>
  <c r="I11" i="72"/>
  <c r="I10" i="72"/>
  <c r="I9" i="72"/>
  <c r="I8" i="72"/>
  <c r="I7" i="72"/>
  <c r="F3" i="72"/>
  <c r="H20" i="71"/>
  <c r="G20" i="71" s="1"/>
  <c r="F20" i="71"/>
  <c r="D20" i="71"/>
  <c r="B20" i="71"/>
  <c r="I17" i="71"/>
  <c r="I16" i="71"/>
  <c r="I15" i="71"/>
  <c r="I14" i="71"/>
  <c r="I13" i="71"/>
  <c r="I12" i="71"/>
  <c r="I11" i="71"/>
  <c r="I10" i="71"/>
  <c r="I9" i="71"/>
  <c r="I8" i="71"/>
  <c r="F3" i="71"/>
  <c r="H20" i="70"/>
  <c r="G20" i="70"/>
  <c r="F20" i="70"/>
  <c r="D20" i="70"/>
  <c r="B20" i="70"/>
  <c r="G79" i="74" s="1"/>
  <c r="A20" i="70"/>
  <c r="C20" i="70" s="1"/>
  <c r="I17" i="70"/>
  <c r="I16" i="70"/>
  <c r="I15" i="70"/>
  <c r="F3" i="70"/>
  <c r="H20" i="69"/>
  <c r="G20" i="69" s="1"/>
  <c r="F20" i="69"/>
  <c r="D20" i="69"/>
  <c r="B20" i="69"/>
  <c r="I17" i="69"/>
  <c r="I16" i="69"/>
  <c r="I15" i="69"/>
  <c r="I14" i="69"/>
  <c r="I13" i="69"/>
  <c r="I12" i="69"/>
  <c r="I11" i="69"/>
  <c r="I10" i="69"/>
  <c r="I9" i="69"/>
  <c r="I8" i="69"/>
  <c r="I7" i="69"/>
  <c r="I6" i="69"/>
  <c r="I5" i="69"/>
  <c r="I4" i="69"/>
  <c r="F3" i="69"/>
  <c r="H20" i="68"/>
  <c r="G20" i="68"/>
  <c r="F20" i="68"/>
  <c r="D20" i="68"/>
  <c r="B20" i="68"/>
  <c r="G77" i="74" s="1"/>
  <c r="A20" i="68"/>
  <c r="C20" i="68" s="1"/>
  <c r="I17" i="68"/>
  <c r="I16" i="68"/>
  <c r="I15" i="68"/>
  <c r="I14" i="68"/>
  <c r="I13" i="68"/>
  <c r="I12" i="68"/>
  <c r="I11" i="68"/>
  <c r="I10" i="68"/>
  <c r="I9" i="68"/>
  <c r="I8" i="68"/>
  <c r="F3" i="68"/>
  <c r="H20" i="67"/>
  <c r="G20" i="67" s="1"/>
  <c r="F20" i="67"/>
  <c r="D20" i="67"/>
  <c r="B20" i="67"/>
  <c r="I17" i="67"/>
  <c r="I16" i="67"/>
  <c r="I15" i="67"/>
  <c r="I14" i="67"/>
  <c r="I13" i="67"/>
  <c r="I12" i="67"/>
  <c r="I11" i="67"/>
  <c r="I10" i="67"/>
  <c r="I9" i="67"/>
  <c r="F3" i="67"/>
  <c r="H20" i="66"/>
  <c r="G20" i="66"/>
  <c r="F20" i="66"/>
  <c r="D20" i="66"/>
  <c r="C20" i="66"/>
  <c r="B20" i="66"/>
  <c r="G75" i="74" s="1"/>
  <c r="A20" i="66"/>
  <c r="I17" i="66"/>
  <c r="I16" i="66"/>
  <c r="I15" i="66"/>
  <c r="I14" i="66"/>
  <c r="I13" i="66"/>
  <c r="I12" i="66"/>
  <c r="I11" i="66"/>
  <c r="I10" i="66"/>
  <c r="I9" i="66"/>
  <c r="I8" i="66"/>
  <c r="I7" i="66"/>
  <c r="I4" i="66"/>
  <c r="F3" i="66"/>
  <c r="H20" i="65"/>
  <c r="G20" i="65" s="1"/>
  <c r="F20" i="65"/>
  <c r="D20" i="65"/>
  <c r="B20" i="65"/>
  <c r="I17" i="65"/>
  <c r="I16" i="65"/>
  <c r="I15" i="65"/>
  <c r="I14" i="65"/>
  <c r="I13" i="65"/>
  <c r="I12" i="65"/>
  <c r="I11" i="65"/>
  <c r="I10" i="65"/>
  <c r="I9" i="65"/>
  <c r="I8" i="65"/>
  <c r="I7" i="65"/>
  <c r="I6" i="65"/>
  <c r="F3" i="65"/>
  <c r="H20" i="64"/>
  <c r="G20" i="64"/>
  <c r="F20" i="64"/>
  <c r="D20" i="64"/>
  <c r="B20" i="64"/>
  <c r="G73" i="74" s="1"/>
  <c r="A20" i="64"/>
  <c r="C20" i="64" s="1"/>
  <c r="I17" i="64"/>
  <c r="I16" i="64"/>
  <c r="I15" i="64"/>
  <c r="I14" i="64"/>
  <c r="I13" i="64"/>
  <c r="I12" i="64"/>
  <c r="I11" i="64"/>
  <c r="I10" i="64"/>
  <c r="I9" i="64"/>
  <c r="I8" i="64"/>
  <c r="I7" i="64"/>
  <c r="F3" i="64"/>
  <c r="H20" i="63"/>
  <c r="G20" i="63" s="1"/>
  <c r="F20" i="63"/>
  <c r="D20" i="63"/>
  <c r="B20" i="63"/>
  <c r="I17" i="63"/>
  <c r="I16" i="63"/>
  <c r="I15" i="63"/>
  <c r="I14" i="63"/>
  <c r="I13" i="63"/>
  <c r="I12" i="63"/>
  <c r="I11" i="63"/>
  <c r="I10" i="63"/>
  <c r="I9" i="63"/>
  <c r="F3" i="63"/>
  <c r="H20" i="62"/>
  <c r="G20" i="62"/>
  <c r="F20" i="62"/>
  <c r="D20" i="62"/>
  <c r="C20" i="62"/>
  <c r="B20" i="62"/>
  <c r="G71" i="74" s="1"/>
  <c r="A20" i="62"/>
  <c r="I17" i="62"/>
  <c r="I16" i="62"/>
  <c r="I15" i="62"/>
  <c r="I14" i="62"/>
  <c r="I13" i="62"/>
  <c r="I12" i="62"/>
  <c r="I11" i="62"/>
  <c r="I10" i="62"/>
  <c r="I9" i="62"/>
  <c r="I8" i="62"/>
  <c r="I6" i="62"/>
  <c r="I4" i="62"/>
  <c r="F3" i="62"/>
  <c r="H20" i="61"/>
  <c r="G20" i="61" s="1"/>
  <c r="F20" i="61"/>
  <c r="D20" i="61"/>
  <c r="B20" i="61"/>
  <c r="I17" i="61"/>
  <c r="I16" i="61"/>
  <c r="I15" i="61"/>
  <c r="I14" i="61"/>
  <c r="I13" i="61"/>
  <c r="I12" i="61"/>
  <c r="I11" i="61"/>
  <c r="I10" i="61"/>
  <c r="I9" i="61"/>
  <c r="I8" i="61"/>
  <c r="F3" i="61"/>
  <c r="H20" i="60"/>
  <c r="G20" i="60"/>
  <c r="F20" i="60"/>
  <c r="D20" i="60"/>
  <c r="C20" i="60"/>
  <c r="B20" i="60"/>
  <c r="G69" i="74" s="1"/>
  <c r="A20" i="60"/>
  <c r="I17" i="60"/>
  <c r="I16" i="60"/>
  <c r="I15" i="60"/>
  <c r="I14" i="60"/>
  <c r="I13" i="60"/>
  <c r="I12" i="60"/>
  <c r="I11" i="60"/>
  <c r="I10" i="60"/>
  <c r="I9" i="60"/>
  <c r="I8" i="60"/>
  <c r="I7" i="60"/>
  <c r="I6" i="60"/>
  <c r="I4" i="60"/>
  <c r="F3" i="60"/>
  <c r="H20" i="59"/>
  <c r="G20" i="59" s="1"/>
  <c r="F20" i="59"/>
  <c r="D20" i="59"/>
  <c r="B20" i="59"/>
  <c r="I17" i="59"/>
  <c r="I16" i="59"/>
  <c r="I15" i="59"/>
  <c r="I14" i="59"/>
  <c r="I13" i="59"/>
  <c r="I12" i="59"/>
  <c r="I11" i="59"/>
  <c r="I10" i="59"/>
  <c r="I9" i="59"/>
  <c r="I8" i="59"/>
  <c r="I7" i="59"/>
  <c r="I6" i="59"/>
  <c r="F3" i="59"/>
  <c r="H20" i="58"/>
  <c r="G20" i="58" s="1"/>
  <c r="F20" i="58"/>
  <c r="D20" i="58"/>
  <c r="B20" i="58"/>
  <c r="G67" i="74" s="1"/>
  <c r="A20" i="58"/>
  <c r="I17" i="58"/>
  <c r="I16" i="58"/>
  <c r="I15" i="58"/>
  <c r="I14" i="58"/>
  <c r="I13" i="58"/>
  <c r="I12" i="58"/>
  <c r="I11" i="58"/>
  <c r="I10" i="58"/>
  <c r="I9" i="58"/>
  <c r="I8" i="58"/>
  <c r="I7" i="58"/>
  <c r="I6" i="58"/>
  <c r="F3" i="58"/>
  <c r="H20" i="57"/>
  <c r="G20" i="57" s="1"/>
  <c r="F20" i="57"/>
  <c r="D20" i="57"/>
  <c r="B20" i="57"/>
  <c r="G66" i="74" s="1"/>
  <c r="A20" i="57"/>
  <c r="C20" i="57" s="1"/>
  <c r="I17" i="57"/>
  <c r="I16" i="57"/>
  <c r="I15" i="57"/>
  <c r="I14" i="57"/>
  <c r="I13" i="57"/>
  <c r="I12" i="57"/>
  <c r="I11" i="57"/>
  <c r="I10" i="57"/>
  <c r="I9" i="57"/>
  <c r="I8" i="57"/>
  <c r="F3" i="57"/>
  <c r="H20" i="56"/>
  <c r="G20" i="56"/>
  <c r="F20" i="56"/>
  <c r="D20" i="56"/>
  <c r="B20" i="56"/>
  <c r="G65" i="74" s="1"/>
  <c r="I17" i="56"/>
  <c r="I16" i="56"/>
  <c r="I15" i="56"/>
  <c r="I14" i="56"/>
  <c r="I13" i="56"/>
  <c r="I12" i="56"/>
  <c r="I11" i="56"/>
  <c r="I10" i="56"/>
  <c r="I9" i="56"/>
  <c r="I8" i="56"/>
  <c r="I7" i="56"/>
  <c r="I6" i="56"/>
  <c r="F3" i="56"/>
  <c r="H20" i="55"/>
  <c r="G20" i="55"/>
  <c r="F20" i="55"/>
  <c r="D20" i="55"/>
  <c r="B20" i="55"/>
  <c r="G64" i="74" s="1"/>
  <c r="I17" i="55"/>
  <c r="I16" i="55"/>
  <c r="I15" i="55"/>
  <c r="I14" i="55"/>
  <c r="I13" i="55"/>
  <c r="I12" i="55"/>
  <c r="I11" i="55"/>
  <c r="I10" i="55"/>
  <c r="I9" i="55"/>
  <c r="I8" i="55"/>
  <c r="I7" i="55"/>
  <c r="I6" i="55"/>
  <c r="F3" i="55"/>
  <c r="H20" i="54"/>
  <c r="G20" i="54" s="1"/>
  <c r="F20" i="54"/>
  <c r="D20" i="54"/>
  <c r="B20" i="54"/>
  <c r="G63" i="74" s="1"/>
  <c r="A20" i="54"/>
  <c r="I17" i="54"/>
  <c r="I16" i="54"/>
  <c r="I15" i="54"/>
  <c r="I14" i="54"/>
  <c r="I13" i="54"/>
  <c r="I12" i="54"/>
  <c r="I11" i="54"/>
  <c r="I10" i="54"/>
  <c r="I9" i="54"/>
  <c r="I8" i="54"/>
  <c r="I7" i="54"/>
  <c r="I6" i="54"/>
  <c r="F3" i="54"/>
  <c r="H20" i="53"/>
  <c r="G20" i="53" s="1"/>
  <c r="F20" i="53"/>
  <c r="D20" i="53"/>
  <c r="B20" i="53"/>
  <c r="G62" i="74" s="1"/>
  <c r="A20" i="53"/>
  <c r="C20" i="53" s="1"/>
  <c r="I17" i="53"/>
  <c r="I16" i="53"/>
  <c r="I15" i="53"/>
  <c r="I14" i="53"/>
  <c r="I13" i="53"/>
  <c r="I12" i="53"/>
  <c r="I11" i="53"/>
  <c r="F3" i="53"/>
  <c r="H20" i="52"/>
  <c r="G20" i="52"/>
  <c r="F20" i="52"/>
  <c r="D20" i="52"/>
  <c r="B20" i="52"/>
  <c r="G61" i="74" s="1"/>
  <c r="I17" i="52"/>
  <c r="I16" i="52"/>
  <c r="I15" i="52"/>
  <c r="I14" i="52"/>
  <c r="I13" i="52"/>
  <c r="I12" i="52"/>
  <c r="I11" i="52"/>
  <c r="I10" i="52"/>
  <c r="I9" i="52"/>
  <c r="F3" i="52"/>
  <c r="H20" i="51"/>
  <c r="G20" i="51"/>
  <c r="F20" i="51"/>
  <c r="D20" i="51"/>
  <c r="B20" i="51"/>
  <c r="G60" i="74" s="1"/>
  <c r="I17" i="51"/>
  <c r="F3" i="51"/>
  <c r="H20" i="50"/>
  <c r="G20" i="50" s="1"/>
  <c r="F20" i="50"/>
  <c r="D20" i="50"/>
  <c r="B20" i="50"/>
  <c r="G59" i="74" s="1"/>
  <c r="A20" i="50"/>
  <c r="F3" i="50"/>
  <c r="H20" i="49"/>
  <c r="G20" i="49" s="1"/>
  <c r="F20" i="49"/>
  <c r="D20" i="49"/>
  <c r="B20" i="49"/>
  <c r="G58" i="74" s="1"/>
  <c r="A20" i="49"/>
  <c r="C20" i="49" s="1"/>
  <c r="I17" i="49"/>
  <c r="I16" i="49"/>
  <c r="I15" i="49"/>
  <c r="I14" i="49"/>
  <c r="I13" i="49"/>
  <c r="F3" i="49"/>
  <c r="H20" i="48"/>
  <c r="G20" i="48"/>
  <c r="F20" i="48"/>
  <c r="D20" i="48"/>
  <c r="B20" i="48"/>
  <c r="G57" i="74" s="1"/>
  <c r="I17" i="48"/>
  <c r="I16" i="48"/>
  <c r="I15" i="48"/>
  <c r="I14" i="48"/>
  <c r="I13" i="48"/>
  <c r="I12" i="48"/>
  <c r="I11" i="48"/>
  <c r="F3" i="48"/>
  <c r="H20" i="47"/>
  <c r="G20" i="47"/>
  <c r="F20" i="47"/>
  <c r="D20" i="47"/>
  <c r="B20" i="47"/>
  <c r="G56" i="74" s="1"/>
  <c r="F3" i="47"/>
  <c r="H20" i="46"/>
  <c r="G20" i="46" s="1"/>
  <c r="F20" i="46"/>
  <c r="D20" i="46"/>
  <c r="B20" i="46"/>
  <c r="G55" i="74" s="1"/>
  <c r="A20" i="46"/>
  <c r="I17" i="46"/>
  <c r="I16" i="46"/>
  <c r="I15" i="46"/>
  <c r="I14" i="46"/>
  <c r="I13" i="46"/>
  <c r="I12" i="46"/>
  <c r="I11" i="46"/>
  <c r="F3" i="46"/>
  <c r="H20" i="45"/>
  <c r="G20" i="45" s="1"/>
  <c r="F20" i="45"/>
  <c r="D20" i="45"/>
  <c r="B20" i="45"/>
  <c r="G54" i="74" s="1"/>
  <c r="A20" i="45"/>
  <c r="C20" i="45" s="1"/>
  <c r="I17" i="45"/>
  <c r="I16" i="45"/>
  <c r="I15" i="45"/>
  <c r="I14" i="45"/>
  <c r="I13" i="45"/>
  <c r="I12" i="45"/>
  <c r="I11" i="45"/>
  <c r="I10" i="45"/>
  <c r="I9" i="45"/>
  <c r="I8" i="45"/>
  <c r="I7" i="45"/>
  <c r="I6" i="45"/>
  <c r="F3" i="45"/>
  <c r="H20" i="44"/>
  <c r="G20" i="44"/>
  <c r="F20" i="44"/>
  <c r="D20" i="44"/>
  <c r="B20" i="44"/>
  <c r="G53" i="74" s="1"/>
  <c r="I17" i="44"/>
  <c r="I16" i="44"/>
  <c r="I15" i="44"/>
  <c r="I14" i="44"/>
  <c r="I13" i="44"/>
  <c r="I12" i="44"/>
  <c r="I11" i="44"/>
  <c r="I10" i="44"/>
  <c r="I9" i="44"/>
  <c r="I8" i="44"/>
  <c r="I7" i="44"/>
  <c r="I6" i="44"/>
  <c r="F3" i="44"/>
  <c r="H20" i="43"/>
  <c r="G20" i="43"/>
  <c r="F20" i="43"/>
  <c r="D20" i="43"/>
  <c r="B20" i="43"/>
  <c r="G52" i="74" s="1"/>
  <c r="I17" i="43"/>
  <c r="I16" i="43"/>
  <c r="I15" i="43"/>
  <c r="I14" i="43"/>
  <c r="I13" i="43"/>
  <c r="I12" i="43"/>
  <c r="I11" i="43"/>
  <c r="I10" i="43"/>
  <c r="F3" i="43"/>
  <c r="H20" i="42"/>
  <c r="G20" i="42" s="1"/>
  <c r="F20" i="42"/>
  <c r="D20" i="42"/>
  <c r="B20" i="42"/>
  <c r="G51" i="74" s="1"/>
  <c r="A20" i="42"/>
  <c r="I17" i="42"/>
  <c r="I16" i="42"/>
  <c r="I15" i="42"/>
  <c r="I14" i="42"/>
  <c r="I13" i="42"/>
  <c r="I12" i="42"/>
  <c r="I11" i="42"/>
  <c r="I10" i="42"/>
  <c r="I9" i="42"/>
  <c r="I8" i="42"/>
  <c r="I7" i="42"/>
  <c r="I6" i="42"/>
  <c r="F3" i="42"/>
  <c r="H20" i="41"/>
  <c r="G20" i="41" s="1"/>
  <c r="F20" i="41"/>
  <c r="D20" i="41"/>
  <c r="B20" i="41"/>
  <c r="G50" i="74" s="1"/>
  <c r="A20" i="41"/>
  <c r="C20" i="41" s="1"/>
  <c r="I17" i="41"/>
  <c r="I16" i="41"/>
  <c r="I15" i="41"/>
  <c r="I14" i="41"/>
  <c r="I13" i="41"/>
  <c r="I12" i="41"/>
  <c r="I11" i="41"/>
  <c r="I10" i="41"/>
  <c r="I9" i="41"/>
  <c r="I8" i="41"/>
  <c r="I7" i="41"/>
  <c r="F3" i="41"/>
  <c r="H20" i="40"/>
  <c r="G20" i="40"/>
  <c r="F20" i="40"/>
  <c r="D20" i="40"/>
  <c r="B20" i="40"/>
  <c r="G49" i="74" s="1"/>
  <c r="I17" i="40"/>
  <c r="I16" i="40"/>
  <c r="I15" i="40"/>
  <c r="I14" i="40"/>
  <c r="I13" i="40"/>
  <c r="I12" i="40"/>
  <c r="I11" i="40"/>
  <c r="I10" i="40"/>
  <c r="I9" i="40"/>
  <c r="I8" i="40"/>
  <c r="F3" i="40"/>
  <c r="H20" i="39"/>
  <c r="G20" i="39"/>
  <c r="F20" i="39"/>
  <c r="D20" i="39"/>
  <c r="B20" i="39"/>
  <c r="I17" i="39"/>
  <c r="I16" i="39"/>
  <c r="I15" i="39"/>
  <c r="I14" i="39"/>
  <c r="I13" i="39"/>
  <c r="I12" i="39"/>
  <c r="I11" i="39"/>
  <c r="I10" i="39"/>
  <c r="I9" i="39"/>
  <c r="I8" i="39"/>
  <c r="I7" i="39"/>
  <c r="F3" i="39"/>
  <c r="H20" i="38"/>
  <c r="G20" i="38" s="1"/>
  <c r="F20" i="38"/>
  <c r="D20" i="38"/>
  <c r="B20" i="38"/>
  <c r="A20" i="38" s="1"/>
  <c r="I17" i="38"/>
  <c r="I16" i="38"/>
  <c r="I15" i="38"/>
  <c r="I14" i="38"/>
  <c r="I13" i="38"/>
  <c r="I12" i="38"/>
  <c r="I11" i="38"/>
  <c r="I10" i="38"/>
  <c r="I9" i="38"/>
  <c r="I8" i="38"/>
  <c r="I7" i="38"/>
  <c r="F3" i="38"/>
  <c r="H20" i="37"/>
  <c r="G20" i="37" s="1"/>
  <c r="F20" i="37"/>
  <c r="D20" i="37"/>
  <c r="B20" i="37"/>
  <c r="G46" i="74" s="1"/>
  <c r="A20" i="37"/>
  <c r="I17" i="37"/>
  <c r="I16" i="37"/>
  <c r="I15" i="37"/>
  <c r="I14" i="37"/>
  <c r="I13" i="37"/>
  <c r="I12" i="37"/>
  <c r="I11" i="37"/>
  <c r="I10" i="37"/>
  <c r="I9" i="37"/>
  <c r="I8" i="37"/>
  <c r="I7" i="37"/>
  <c r="I6" i="37"/>
  <c r="F3" i="37"/>
  <c r="H20" i="36"/>
  <c r="G20" i="36" s="1"/>
  <c r="F20" i="36"/>
  <c r="D20" i="36"/>
  <c r="B20" i="36"/>
  <c r="I17" i="36"/>
  <c r="I16" i="36"/>
  <c r="I15" i="36"/>
  <c r="I14" i="36"/>
  <c r="I13" i="36"/>
  <c r="I12" i="36"/>
  <c r="F3" i="36"/>
  <c r="H20" i="35"/>
  <c r="G20" i="35"/>
  <c r="F20" i="35"/>
  <c r="D20" i="35"/>
  <c r="B20" i="35"/>
  <c r="G44" i="74" s="1"/>
  <c r="I17" i="35"/>
  <c r="I16" i="35"/>
  <c r="I15" i="35"/>
  <c r="I14" i="35"/>
  <c r="I13" i="35"/>
  <c r="I12" i="35"/>
  <c r="I11" i="35"/>
  <c r="I10" i="35"/>
  <c r="I9" i="35"/>
  <c r="I8" i="35"/>
  <c r="I7" i="35"/>
  <c r="I6" i="35"/>
  <c r="F3" i="35"/>
  <c r="H20" i="34"/>
  <c r="G20" i="34"/>
  <c r="F20" i="34"/>
  <c r="D20" i="34"/>
  <c r="B20" i="34"/>
  <c r="G43" i="74" s="1"/>
  <c r="I17" i="34"/>
  <c r="I16" i="34"/>
  <c r="I15" i="34"/>
  <c r="I14" i="34"/>
  <c r="I13" i="34"/>
  <c r="I12" i="34"/>
  <c r="I11" i="34"/>
  <c r="I10" i="34"/>
  <c r="I9" i="34"/>
  <c r="I8" i="34"/>
  <c r="I7" i="34"/>
  <c r="I6" i="34"/>
  <c r="F3" i="34"/>
  <c r="H20" i="33"/>
  <c r="G20" i="33"/>
  <c r="F20" i="33"/>
  <c r="D20" i="33"/>
  <c r="B20" i="33"/>
  <c r="G42" i="74" s="1"/>
  <c r="A20" i="33"/>
  <c r="I17" i="33"/>
  <c r="I16" i="33"/>
  <c r="I15" i="33"/>
  <c r="I14" i="33"/>
  <c r="I13" i="33"/>
  <c r="I12" i="33"/>
  <c r="I11" i="33"/>
  <c r="I10" i="33"/>
  <c r="I9" i="33"/>
  <c r="I8" i="33"/>
  <c r="I7" i="33"/>
  <c r="I6" i="33"/>
  <c r="F3" i="33"/>
  <c r="H20" i="32"/>
  <c r="G20" i="32" s="1"/>
  <c r="F20" i="32"/>
  <c r="D20" i="32"/>
  <c r="B20" i="32"/>
  <c r="G41" i="74" s="1"/>
  <c r="A20" i="32"/>
  <c r="I17" i="32"/>
  <c r="I16" i="32"/>
  <c r="I15" i="32"/>
  <c r="I14" i="32"/>
  <c r="I13" i="32"/>
  <c r="I12" i="32"/>
  <c r="I11" i="32"/>
  <c r="I10" i="32"/>
  <c r="I9" i="32"/>
  <c r="I8" i="32"/>
  <c r="I7" i="32"/>
  <c r="F3" i="32"/>
  <c r="H20" i="31"/>
  <c r="G20" i="31"/>
  <c r="F20" i="31"/>
  <c r="D20" i="31"/>
  <c r="C20" i="31"/>
  <c r="I7" i="31" s="1"/>
  <c r="B20" i="31"/>
  <c r="G40" i="74" s="1"/>
  <c r="A20" i="31"/>
  <c r="I17" i="31"/>
  <c r="I16" i="31"/>
  <c r="I15" i="31"/>
  <c r="I14" i="31"/>
  <c r="I13" i="31"/>
  <c r="I12" i="31"/>
  <c r="I11" i="31"/>
  <c r="I10" i="31"/>
  <c r="I9" i="31"/>
  <c r="I8" i="31"/>
  <c r="I5" i="31"/>
  <c r="I4" i="31"/>
  <c r="F3" i="31"/>
  <c r="H20" i="30"/>
  <c r="G20" i="30"/>
  <c r="F20" i="30"/>
  <c r="D20" i="30"/>
  <c r="B20" i="30"/>
  <c r="G39" i="74" s="1"/>
  <c r="I17" i="30"/>
  <c r="I16" i="30"/>
  <c r="I15" i="30"/>
  <c r="I14" i="30"/>
  <c r="I13" i="30"/>
  <c r="I12" i="30"/>
  <c r="I11" i="30"/>
  <c r="I10" i="30"/>
  <c r="I9" i="30"/>
  <c r="I8" i="30"/>
  <c r="I7" i="30"/>
  <c r="F3" i="30"/>
  <c r="H20" i="29"/>
  <c r="G20" i="29"/>
  <c r="F20" i="29"/>
  <c r="D20" i="29"/>
  <c r="B20" i="29"/>
  <c r="G38" i="74" s="1"/>
  <c r="A20" i="29"/>
  <c r="I17" i="29"/>
  <c r="I16" i="29"/>
  <c r="I15" i="29"/>
  <c r="I14" i="29"/>
  <c r="I13" i="29"/>
  <c r="I12" i="29"/>
  <c r="I11" i="29"/>
  <c r="I10" i="29"/>
  <c r="I9" i="29"/>
  <c r="I8" i="29"/>
  <c r="I7" i="29"/>
  <c r="F3" i="29"/>
  <c r="H20" i="28"/>
  <c r="G20" i="28" s="1"/>
  <c r="F20" i="28"/>
  <c r="D20" i="28"/>
  <c r="B20" i="28"/>
  <c r="G37" i="74" s="1"/>
  <c r="A20" i="28"/>
  <c r="I17" i="28"/>
  <c r="I16" i="28"/>
  <c r="I15" i="28"/>
  <c r="I14" i="28"/>
  <c r="I13" i="28"/>
  <c r="I12" i="28"/>
  <c r="I11" i="28"/>
  <c r="F3" i="28"/>
  <c r="I17" i="27"/>
  <c r="I16" i="27"/>
  <c r="I15" i="27"/>
  <c r="I14" i="27"/>
  <c r="I13" i="27"/>
  <c r="I12" i="27"/>
  <c r="I11" i="27"/>
  <c r="I10" i="27"/>
  <c r="I9" i="27"/>
  <c r="I8" i="27"/>
  <c r="H7" i="27"/>
  <c r="H6" i="27"/>
  <c r="H5" i="27"/>
  <c r="H4" i="27"/>
  <c r="H20" i="27" s="1"/>
  <c r="G20" i="27" s="1"/>
  <c r="H3" i="27"/>
  <c r="F20" i="27" s="1"/>
  <c r="H20" i="26"/>
  <c r="G20" i="26"/>
  <c r="F20" i="26"/>
  <c r="D20" i="26"/>
  <c r="C20" i="26"/>
  <c r="I3" i="26" s="1"/>
  <c r="B20" i="26"/>
  <c r="G35" i="74" s="1"/>
  <c r="A20" i="26"/>
  <c r="I17" i="26"/>
  <c r="I16" i="26"/>
  <c r="I15" i="26"/>
  <c r="I14" i="26"/>
  <c r="I13" i="26"/>
  <c r="I12" i="26"/>
  <c r="I11" i="26"/>
  <c r="I10" i="26"/>
  <c r="I9" i="26"/>
  <c r="I8" i="26"/>
  <c r="I7" i="26"/>
  <c r="I4" i="26"/>
  <c r="F3" i="26"/>
  <c r="H20" i="25"/>
  <c r="G20" i="25"/>
  <c r="F20" i="25"/>
  <c r="D20" i="25"/>
  <c r="B20" i="25"/>
  <c r="G34" i="74" s="1"/>
  <c r="I17" i="25"/>
  <c r="I16" i="25"/>
  <c r="I15" i="25"/>
  <c r="I14" i="25"/>
  <c r="I13" i="25"/>
  <c r="I12" i="25"/>
  <c r="I11" i="25"/>
  <c r="I10" i="25"/>
  <c r="I9" i="25"/>
  <c r="I8" i="25"/>
  <c r="I7" i="25"/>
  <c r="F3" i="25"/>
  <c r="H20" i="24"/>
  <c r="G20" i="24"/>
  <c r="F20" i="24"/>
  <c r="D20" i="24"/>
  <c r="B20" i="24"/>
  <c r="G33" i="74" s="1"/>
  <c r="A20" i="24"/>
  <c r="I17" i="24"/>
  <c r="I16" i="24"/>
  <c r="I15" i="24"/>
  <c r="I14" i="24"/>
  <c r="I13" i="24"/>
  <c r="I12" i="24"/>
  <c r="I11" i="24"/>
  <c r="I10" i="24"/>
  <c r="I9" i="24"/>
  <c r="I8" i="24"/>
  <c r="F3" i="24"/>
  <c r="H20" i="23"/>
  <c r="G20" i="23" s="1"/>
  <c r="F20" i="23"/>
  <c r="D20" i="23"/>
  <c r="B20" i="23"/>
  <c r="G32" i="74" s="1"/>
  <c r="A20" i="23"/>
  <c r="I17" i="23"/>
  <c r="I16" i="23"/>
  <c r="I15" i="23"/>
  <c r="I14" i="23"/>
  <c r="I13" i="23"/>
  <c r="I12" i="23"/>
  <c r="I11" i="23"/>
  <c r="F3" i="23"/>
  <c r="H20" i="22"/>
  <c r="G20" i="22"/>
  <c r="F20" i="22"/>
  <c r="D20" i="22"/>
  <c r="C20" i="22"/>
  <c r="I7" i="22" s="1"/>
  <c r="B20" i="22"/>
  <c r="G31" i="74" s="1"/>
  <c r="A20" i="22"/>
  <c r="I17" i="22"/>
  <c r="I16" i="22"/>
  <c r="I15" i="22"/>
  <c r="I14" i="22"/>
  <c r="I13" i="22"/>
  <c r="I12" i="22"/>
  <c r="I11" i="22"/>
  <c r="I10" i="22"/>
  <c r="I9" i="22"/>
  <c r="I8" i="22"/>
  <c r="I4" i="22"/>
  <c r="F3" i="22"/>
  <c r="H20" i="21"/>
  <c r="G20" i="21"/>
  <c r="F20" i="21"/>
  <c r="D20" i="21"/>
  <c r="B20" i="21"/>
  <c r="G30" i="74" s="1"/>
  <c r="I17" i="21"/>
  <c r="I16" i="21"/>
  <c r="I15" i="21"/>
  <c r="I14" i="21"/>
  <c r="F3" i="21"/>
  <c r="H20" i="20"/>
  <c r="G20" i="20"/>
  <c r="F20" i="20"/>
  <c r="D20" i="20"/>
  <c r="B20" i="20"/>
  <c r="G29" i="74" s="1"/>
  <c r="A20" i="20"/>
  <c r="I17" i="20"/>
  <c r="I16" i="20"/>
  <c r="I15" i="20"/>
  <c r="I14" i="20"/>
  <c r="I13" i="20"/>
  <c r="I12" i="20"/>
  <c r="I11" i="20"/>
  <c r="I10" i="20"/>
  <c r="I9" i="20"/>
  <c r="F3" i="20"/>
  <c r="H20" i="19"/>
  <c r="G20" i="19" s="1"/>
  <c r="F20" i="19"/>
  <c r="D20" i="19"/>
  <c r="B20" i="19"/>
  <c r="G28" i="74" s="1"/>
  <c r="A20" i="19"/>
  <c r="I17" i="19"/>
  <c r="I16" i="19"/>
  <c r="I15" i="19"/>
  <c r="I14" i="19"/>
  <c r="I13" i="19"/>
  <c r="I12" i="19"/>
  <c r="I11" i="19"/>
  <c r="I10" i="19"/>
  <c r="I9" i="19"/>
  <c r="I8" i="19"/>
  <c r="I7" i="19"/>
  <c r="I6" i="19"/>
  <c r="F3" i="19"/>
  <c r="H20" i="18"/>
  <c r="G20" i="18"/>
  <c r="F20" i="18"/>
  <c r="D20" i="18"/>
  <c r="C20" i="18"/>
  <c r="I3" i="18" s="1"/>
  <c r="B20" i="18"/>
  <c r="G27" i="74" s="1"/>
  <c r="A20" i="18"/>
  <c r="I17" i="18"/>
  <c r="I16" i="18"/>
  <c r="I15" i="18"/>
  <c r="I14" i="18"/>
  <c r="I13" i="18"/>
  <c r="I12" i="18"/>
  <c r="I11" i="18"/>
  <c r="I10" i="18"/>
  <c r="I9" i="18"/>
  <c r="I8" i="18"/>
  <c r="I7" i="18"/>
  <c r="I4" i="18"/>
  <c r="F3" i="18"/>
  <c r="H20" i="17"/>
  <c r="G20" i="17"/>
  <c r="F20" i="17"/>
  <c r="D20" i="17"/>
  <c r="B20" i="17"/>
  <c r="G26" i="74" s="1"/>
  <c r="I17" i="17"/>
  <c r="I16" i="17"/>
  <c r="I15" i="17"/>
  <c r="I14" i="17"/>
  <c r="I13" i="17"/>
  <c r="I12" i="17"/>
  <c r="I11" i="17"/>
  <c r="I10" i="17"/>
  <c r="I9" i="17"/>
  <c r="I8" i="17"/>
  <c r="I7" i="17"/>
  <c r="I6" i="17"/>
  <c r="F3" i="17"/>
  <c r="H20" i="16"/>
  <c r="G20" i="16"/>
  <c r="F20" i="16"/>
  <c r="D20" i="16"/>
  <c r="B20" i="16"/>
  <c r="G25" i="74" s="1"/>
  <c r="A20" i="16"/>
  <c r="I17" i="16"/>
  <c r="I16" i="16"/>
  <c r="I15" i="16"/>
  <c r="I14" i="16"/>
  <c r="I13" i="16"/>
  <c r="I12" i="16"/>
  <c r="I11" i="16"/>
  <c r="I10" i="16"/>
  <c r="I9" i="16"/>
  <c r="I8" i="16"/>
  <c r="I7" i="16"/>
  <c r="I6" i="16"/>
  <c r="F3" i="16"/>
  <c r="H20" i="15"/>
  <c r="G20" i="15" s="1"/>
  <c r="F20" i="15"/>
  <c r="D20" i="15"/>
  <c r="B20" i="15"/>
  <c r="G24" i="74" s="1"/>
  <c r="A20" i="15"/>
  <c r="I17" i="15"/>
  <c r="I16" i="15"/>
  <c r="I15" i="15"/>
  <c r="I14" i="15"/>
  <c r="I13" i="15"/>
  <c r="I12" i="15"/>
  <c r="I11" i="15"/>
  <c r="I10" i="15"/>
  <c r="I9" i="15"/>
  <c r="I8" i="15"/>
  <c r="I7" i="15"/>
  <c r="I6" i="15"/>
  <c r="F3" i="15"/>
  <c r="H20" i="14"/>
  <c r="G20" i="14" s="1"/>
  <c r="F20" i="14"/>
  <c r="D20" i="14"/>
  <c r="B20" i="14"/>
  <c r="G23" i="74" s="1"/>
  <c r="A20" i="14"/>
  <c r="C20" i="14" s="1"/>
  <c r="I17" i="14"/>
  <c r="I16" i="14"/>
  <c r="I15" i="14"/>
  <c r="I14" i="14"/>
  <c r="I13" i="14"/>
  <c r="I12" i="14"/>
  <c r="I11" i="14"/>
  <c r="I10" i="14"/>
  <c r="I9" i="14"/>
  <c r="I8" i="14"/>
  <c r="I7" i="14"/>
  <c r="I6" i="14"/>
  <c r="F3" i="14"/>
  <c r="H20" i="13"/>
  <c r="G20" i="13"/>
  <c r="F20" i="13"/>
  <c r="D20" i="13"/>
  <c r="B20" i="13"/>
  <c r="F3" i="13"/>
  <c r="H20" i="12"/>
  <c r="G20" i="12"/>
  <c r="F20" i="12"/>
  <c r="D20" i="12"/>
  <c r="C20" i="12"/>
  <c r="B20" i="12"/>
  <c r="G21" i="74" s="1"/>
  <c r="A20" i="12"/>
  <c r="I17" i="12"/>
  <c r="I16" i="12"/>
  <c r="I15" i="12"/>
  <c r="I14" i="12"/>
  <c r="I13" i="12"/>
  <c r="I12" i="12"/>
  <c r="I11" i="12"/>
  <c r="I10" i="12"/>
  <c r="I9" i="12"/>
  <c r="I8" i="12"/>
  <c r="I7" i="12"/>
  <c r="I3" i="12"/>
  <c r="F3" i="12"/>
  <c r="H20" i="11"/>
  <c r="G20" i="11" s="1"/>
  <c r="F20" i="11"/>
  <c r="D20" i="11"/>
  <c r="B20" i="11"/>
  <c r="A20" i="11" s="1"/>
  <c r="I17" i="11"/>
  <c r="I16" i="11"/>
  <c r="F3" i="11"/>
  <c r="H20" i="10"/>
  <c r="G20" i="10" s="1"/>
  <c r="F20" i="10"/>
  <c r="D20" i="10"/>
  <c r="B20" i="10"/>
  <c r="G19" i="74" s="1"/>
  <c r="A20" i="10"/>
  <c r="I17" i="10"/>
  <c r="I16" i="10"/>
  <c r="I15" i="10"/>
  <c r="I14" i="10"/>
  <c r="I13" i="10"/>
  <c r="I12" i="10"/>
  <c r="I11" i="10"/>
  <c r="I10" i="10"/>
  <c r="I9" i="10"/>
  <c r="I8" i="10"/>
  <c r="I7" i="10"/>
  <c r="F3" i="10"/>
  <c r="H20" i="9"/>
  <c r="G20" i="9" s="1"/>
  <c r="F20" i="9"/>
  <c r="D20" i="9"/>
  <c r="B20" i="9"/>
  <c r="G18" i="74" s="1"/>
  <c r="I17" i="9"/>
  <c r="I16" i="9"/>
  <c r="I15" i="9"/>
  <c r="I14" i="9"/>
  <c r="I13" i="9"/>
  <c r="I12" i="9"/>
  <c r="I11" i="9"/>
  <c r="I10" i="9"/>
  <c r="I9" i="9"/>
  <c r="I8" i="9"/>
  <c r="I7" i="9"/>
  <c r="I6" i="9"/>
  <c r="F3" i="9"/>
  <c r="H20" i="8"/>
  <c r="G20" i="8"/>
  <c r="F20" i="8"/>
  <c r="D20" i="8"/>
  <c r="B20" i="8"/>
  <c r="G17" i="74" s="1"/>
  <c r="I17" i="8"/>
  <c r="I16" i="8"/>
  <c r="I15" i="8"/>
  <c r="I14" i="8"/>
  <c r="I13" i="8"/>
  <c r="I12" i="8"/>
  <c r="I11" i="8"/>
  <c r="I10" i="8"/>
  <c r="I9" i="8"/>
  <c r="I8" i="8"/>
  <c r="I7" i="8"/>
  <c r="F3" i="8"/>
  <c r="H20" i="7"/>
  <c r="G20" i="7" s="1"/>
  <c r="F20" i="7"/>
  <c r="D20" i="7"/>
  <c r="B20" i="7"/>
  <c r="G16" i="74" s="1"/>
  <c r="I17" i="7"/>
  <c r="I16" i="7"/>
  <c r="I15" i="7"/>
  <c r="I14" i="7"/>
  <c r="I13" i="7"/>
  <c r="I12" i="7"/>
  <c r="I11" i="7"/>
  <c r="I10" i="7"/>
  <c r="I9" i="7"/>
  <c r="I8" i="7"/>
  <c r="F3" i="7"/>
  <c r="H20" i="6"/>
  <c r="G20" i="6"/>
  <c r="F20" i="6"/>
  <c r="D20" i="6"/>
  <c r="B20" i="6"/>
  <c r="G15" i="74" s="1"/>
  <c r="A20" i="6"/>
  <c r="C20" i="6" s="1"/>
  <c r="I17" i="6"/>
  <c r="I16" i="6"/>
  <c r="I15" i="6"/>
  <c r="I14" i="6"/>
  <c r="I13" i="6"/>
  <c r="I12" i="6"/>
  <c r="I11" i="6"/>
  <c r="I10" i="6"/>
  <c r="I9" i="6"/>
  <c r="I8" i="6"/>
  <c r="F3" i="6"/>
  <c r="H20" i="5"/>
  <c r="G20" i="5" s="1"/>
  <c r="F20" i="5"/>
  <c r="D20" i="5"/>
  <c r="B20" i="5"/>
  <c r="G14" i="74" s="1"/>
  <c r="I17" i="5"/>
  <c r="I16" i="5"/>
  <c r="I15" i="5"/>
  <c r="I14" i="5"/>
  <c r="I13" i="5"/>
  <c r="I12" i="5"/>
  <c r="I11" i="5"/>
  <c r="I10" i="5"/>
  <c r="I9" i="5"/>
  <c r="I8" i="5"/>
  <c r="I7" i="5"/>
  <c r="I6" i="5"/>
  <c r="F3" i="5"/>
  <c r="H20" i="4"/>
  <c r="G20" i="4"/>
  <c r="F20" i="4"/>
  <c r="D20" i="4"/>
  <c r="C20" i="4"/>
  <c r="H22" i="4" s="1"/>
  <c r="H23" i="4" s="1"/>
  <c r="B20" i="4"/>
  <c r="G13" i="74" s="1"/>
  <c r="A20" i="4"/>
  <c r="I17" i="4"/>
  <c r="I16" i="4"/>
  <c r="I15" i="4"/>
  <c r="I14" i="4"/>
  <c r="I13" i="4"/>
  <c r="I12" i="4"/>
  <c r="I11" i="4"/>
  <c r="I10" i="4"/>
  <c r="I9" i="4"/>
  <c r="I8" i="4"/>
  <c r="I7" i="4"/>
  <c r="I4" i="4"/>
  <c r="F3" i="4"/>
  <c r="H20" i="3"/>
  <c r="G20" i="3" s="1"/>
  <c r="F20" i="3"/>
  <c r="D20" i="3"/>
  <c r="B20" i="3"/>
  <c r="G12" i="74" s="1"/>
  <c r="I17" i="3"/>
  <c r="F3" i="3"/>
  <c r="H20" i="2"/>
  <c r="G20" i="2"/>
  <c r="F20" i="2"/>
  <c r="D20" i="2"/>
  <c r="B20" i="2"/>
  <c r="G11" i="74" s="1"/>
  <c r="A20" i="2"/>
  <c r="C20" i="2" s="1"/>
  <c r="I17" i="2"/>
  <c r="I16" i="2"/>
  <c r="I15" i="2"/>
  <c r="I14" i="2"/>
  <c r="F3" i="2"/>
  <c r="H20" i="1"/>
  <c r="G20" i="1" s="1"/>
  <c r="F20" i="1"/>
  <c r="D20" i="1"/>
  <c r="B20" i="1"/>
  <c r="G10" i="74" s="1"/>
  <c r="I17" i="1"/>
  <c r="I16" i="1"/>
  <c r="I15" i="1"/>
  <c r="F3" i="1"/>
  <c r="D3" i="1"/>
  <c r="D10" i="74" s="1"/>
  <c r="I3" i="14" l="1"/>
  <c r="I5" i="14"/>
  <c r="I4" i="14"/>
  <c r="E20" i="14" s="1"/>
  <c r="I12" i="2"/>
  <c r="I8" i="2"/>
  <c r="I4" i="2"/>
  <c r="I11" i="2"/>
  <c r="I7" i="2"/>
  <c r="I3" i="2"/>
  <c r="I10" i="2"/>
  <c r="I6" i="2"/>
  <c r="I13" i="2"/>
  <c r="I9" i="2"/>
  <c r="I5" i="2"/>
  <c r="E20" i="2" s="1"/>
  <c r="I4" i="6"/>
  <c r="I7" i="6"/>
  <c r="I3" i="6"/>
  <c r="I6" i="6"/>
  <c r="I5" i="6"/>
  <c r="E20" i="6" s="1"/>
  <c r="A20" i="3"/>
  <c r="I3" i="4"/>
  <c r="A20" i="7"/>
  <c r="G20" i="74"/>
  <c r="C20" i="11"/>
  <c r="I5" i="12"/>
  <c r="A20" i="1"/>
  <c r="C20" i="1" s="1"/>
  <c r="C20" i="3"/>
  <c r="E20" i="3" s="1"/>
  <c r="E3" i="4"/>
  <c r="E13" i="74" s="1"/>
  <c r="F13" i="74" s="1"/>
  <c r="I5" i="4"/>
  <c r="A20" i="5"/>
  <c r="C20" i="5" s="1"/>
  <c r="C20" i="7"/>
  <c r="A20" i="9"/>
  <c r="C20" i="9" s="1"/>
  <c r="I4" i="12"/>
  <c r="I6" i="4"/>
  <c r="E20" i="4"/>
  <c r="A20" i="8"/>
  <c r="C20" i="8" s="1"/>
  <c r="E20" i="8"/>
  <c r="C20" i="10"/>
  <c r="I6" i="12"/>
  <c r="E20" i="12"/>
  <c r="E3" i="12" s="1"/>
  <c r="E21" i="74" s="1"/>
  <c r="F21" i="74" s="1"/>
  <c r="G22" i="74"/>
  <c r="A20" i="13"/>
  <c r="C20" i="13" s="1"/>
  <c r="I5" i="18"/>
  <c r="I5" i="22"/>
  <c r="E3" i="26"/>
  <c r="E35" i="74" s="1"/>
  <c r="F35" i="74" s="1"/>
  <c r="I5" i="26"/>
  <c r="F3" i="27"/>
  <c r="D20" i="27"/>
  <c r="C20" i="34"/>
  <c r="G48" i="74"/>
  <c r="A20" i="39"/>
  <c r="I11" i="70"/>
  <c r="I7" i="70"/>
  <c r="I3" i="70"/>
  <c r="I13" i="70"/>
  <c r="I9" i="70"/>
  <c r="I5" i="70"/>
  <c r="E3" i="70"/>
  <c r="E79" i="74" s="1"/>
  <c r="F79" i="74" s="1"/>
  <c r="I12" i="70"/>
  <c r="I4" i="70"/>
  <c r="I10" i="70"/>
  <c r="I8" i="70"/>
  <c r="H22" i="70"/>
  <c r="H23" i="70" s="1"/>
  <c r="E20" i="70"/>
  <c r="I14" i="70"/>
  <c r="I6" i="70"/>
  <c r="C20" i="16"/>
  <c r="I6" i="18"/>
  <c r="E20" i="18"/>
  <c r="E3" i="18" s="1"/>
  <c r="E27" i="74" s="1"/>
  <c r="F27" i="74" s="1"/>
  <c r="C20" i="20"/>
  <c r="I6" i="22"/>
  <c r="C20" i="24"/>
  <c r="I6" i="26"/>
  <c r="E20" i="26"/>
  <c r="H22" i="26"/>
  <c r="H23" i="26" s="1"/>
  <c r="C20" i="29"/>
  <c r="I6" i="31"/>
  <c r="C20" i="33"/>
  <c r="A20" i="35"/>
  <c r="C20" i="35" s="1"/>
  <c r="C20" i="37"/>
  <c r="C20" i="39"/>
  <c r="I7" i="57"/>
  <c r="I3" i="57"/>
  <c r="I6" i="57"/>
  <c r="I5" i="57"/>
  <c r="I4" i="57"/>
  <c r="E20" i="57" s="1"/>
  <c r="C20" i="15"/>
  <c r="A20" i="17"/>
  <c r="C20" i="17" s="1"/>
  <c r="C20" i="19"/>
  <c r="A20" i="21"/>
  <c r="C20" i="21" s="1"/>
  <c r="I3" i="22"/>
  <c r="E20" i="22" s="1"/>
  <c r="C20" i="23"/>
  <c r="A20" i="25"/>
  <c r="C20" i="25" s="1"/>
  <c r="B20" i="27"/>
  <c r="C20" i="28"/>
  <c r="A20" i="30"/>
  <c r="C20" i="30" s="1"/>
  <c r="I3" i="31"/>
  <c r="E20" i="31" s="1"/>
  <c r="C20" i="32"/>
  <c r="A20" i="34"/>
  <c r="E20" i="34"/>
  <c r="G45" i="74"/>
  <c r="A20" i="36"/>
  <c r="C20" i="36" s="1"/>
  <c r="I11" i="49"/>
  <c r="I7" i="49"/>
  <c r="I3" i="49"/>
  <c r="I10" i="49"/>
  <c r="I6" i="49"/>
  <c r="I9" i="49"/>
  <c r="I5" i="49"/>
  <c r="I12" i="49"/>
  <c r="I8" i="49"/>
  <c r="I4" i="49"/>
  <c r="E20" i="49" s="1"/>
  <c r="C20" i="38"/>
  <c r="I3" i="41"/>
  <c r="I6" i="41"/>
  <c r="I5" i="41"/>
  <c r="I4" i="41"/>
  <c r="E20" i="41" s="1"/>
  <c r="I3" i="45"/>
  <c r="E20" i="45" s="1"/>
  <c r="I5" i="45"/>
  <c r="I4" i="45"/>
  <c r="I7" i="53"/>
  <c r="I3" i="53"/>
  <c r="E20" i="53" s="1"/>
  <c r="I10" i="53"/>
  <c r="I6" i="53"/>
  <c r="I9" i="53"/>
  <c r="I5" i="53"/>
  <c r="I8" i="53"/>
  <c r="I4" i="53"/>
  <c r="I5" i="64"/>
  <c r="I3" i="64"/>
  <c r="I6" i="64"/>
  <c r="I4" i="64"/>
  <c r="E20" i="64" s="1"/>
  <c r="I5" i="68"/>
  <c r="I7" i="68"/>
  <c r="I3" i="68"/>
  <c r="E20" i="68"/>
  <c r="H22" i="68" s="1"/>
  <c r="H23" i="68" s="1"/>
  <c r="I4" i="68"/>
  <c r="I6" i="68"/>
  <c r="A20" i="43"/>
  <c r="C20" i="43" s="1"/>
  <c r="A20" i="47"/>
  <c r="A20" i="51"/>
  <c r="A20" i="55"/>
  <c r="I5" i="60"/>
  <c r="E20" i="60" s="1"/>
  <c r="I3" i="60"/>
  <c r="I3" i="66"/>
  <c r="I5" i="66"/>
  <c r="E20" i="66" s="1"/>
  <c r="A20" i="67"/>
  <c r="C20" i="67" s="1"/>
  <c r="E20" i="69"/>
  <c r="A20" i="69"/>
  <c r="C20" i="69"/>
  <c r="C20" i="47"/>
  <c r="C20" i="51"/>
  <c r="C20" i="55"/>
  <c r="A20" i="61"/>
  <c r="C20" i="61" s="1"/>
  <c r="I7" i="62"/>
  <c r="I3" i="62"/>
  <c r="I5" i="62"/>
  <c r="E20" i="62" s="1"/>
  <c r="I6" i="66"/>
  <c r="A20" i="71"/>
  <c r="C20" i="71" s="1"/>
  <c r="I5" i="72"/>
  <c r="E3" i="72"/>
  <c r="E81" i="74" s="1"/>
  <c r="F81" i="74" s="1"/>
  <c r="I3" i="72"/>
  <c r="H22" i="72"/>
  <c r="H23" i="72" s="1"/>
  <c r="E20" i="72"/>
  <c r="I6" i="72"/>
  <c r="A20" i="40"/>
  <c r="C20" i="40" s="1"/>
  <c r="E20" i="40" s="1"/>
  <c r="C20" i="42"/>
  <c r="A20" i="44"/>
  <c r="C20" i="44" s="1"/>
  <c r="E20" i="44"/>
  <c r="C20" i="46"/>
  <c r="A20" i="48"/>
  <c r="C20" i="48" s="1"/>
  <c r="C20" i="50"/>
  <c r="A20" i="52"/>
  <c r="C20" i="52" s="1"/>
  <c r="E20" i="52"/>
  <c r="C20" i="54"/>
  <c r="A20" i="56"/>
  <c r="C20" i="56" s="1"/>
  <c r="C20" i="58"/>
  <c r="A20" i="59"/>
  <c r="C20" i="59" s="1"/>
  <c r="C20" i="63"/>
  <c r="A20" i="63"/>
  <c r="A20" i="65"/>
  <c r="C20" i="65" s="1"/>
  <c r="G68" i="74"/>
  <c r="G70" i="74"/>
  <c r="G72" i="74"/>
  <c r="G74" i="74"/>
  <c r="G76" i="74"/>
  <c r="G78" i="74"/>
  <c r="G80" i="74"/>
  <c r="G47" i="74"/>
  <c r="C20" i="73"/>
  <c r="E20" i="73" s="1"/>
  <c r="A20" i="73"/>
  <c r="I4" i="71" l="1"/>
  <c r="I6" i="71"/>
  <c r="I5" i="71"/>
  <c r="I7" i="71"/>
  <c r="I3" i="71"/>
  <c r="E20" i="71" s="1"/>
  <c r="I8" i="67"/>
  <c r="I4" i="67"/>
  <c r="I6" i="67"/>
  <c r="I7" i="67"/>
  <c r="I5" i="67"/>
  <c r="E20" i="67" s="1"/>
  <c r="I3" i="67"/>
  <c r="I4" i="59"/>
  <c r="I5" i="59"/>
  <c r="I3" i="59"/>
  <c r="E20" i="59"/>
  <c r="E3" i="59" s="1"/>
  <c r="E68" i="74" s="1"/>
  <c r="F68" i="74" s="1"/>
  <c r="H22" i="64"/>
  <c r="H23" i="64" s="1"/>
  <c r="E3" i="64"/>
  <c r="E73" i="74" s="1"/>
  <c r="F73" i="74" s="1"/>
  <c r="E3" i="49"/>
  <c r="E58" i="74" s="1"/>
  <c r="F58" i="74" s="1"/>
  <c r="H22" i="49"/>
  <c r="H23" i="49" s="1"/>
  <c r="I3" i="30"/>
  <c r="I6" i="30"/>
  <c r="I5" i="30"/>
  <c r="I4" i="30"/>
  <c r="E20" i="30"/>
  <c r="E3" i="30" s="1"/>
  <c r="E39" i="74" s="1"/>
  <c r="F39" i="74" s="1"/>
  <c r="I3" i="17"/>
  <c r="I5" i="17"/>
  <c r="E20" i="17" s="1"/>
  <c r="I4" i="17"/>
  <c r="I3" i="9"/>
  <c r="H22" i="9"/>
  <c r="H23" i="9" s="1"/>
  <c r="I5" i="9"/>
  <c r="E3" i="9"/>
  <c r="E18" i="74" s="1"/>
  <c r="F18" i="74" s="1"/>
  <c r="I4" i="9"/>
  <c r="E20" i="9"/>
  <c r="E3" i="60"/>
  <c r="E69" i="74" s="1"/>
  <c r="F69" i="74" s="1"/>
  <c r="H22" i="60"/>
  <c r="H23" i="60" s="1"/>
  <c r="I9" i="43"/>
  <c r="I5" i="43"/>
  <c r="E3" i="43"/>
  <c r="E52" i="74" s="1"/>
  <c r="F52" i="74" s="1"/>
  <c r="I8" i="43"/>
  <c r="I4" i="43"/>
  <c r="I7" i="43"/>
  <c r="I3" i="43"/>
  <c r="H22" i="43"/>
  <c r="H23" i="43" s="1"/>
  <c r="I6" i="43"/>
  <c r="E20" i="43"/>
  <c r="E3" i="22"/>
  <c r="E31" i="74" s="1"/>
  <c r="F31" i="74" s="1"/>
  <c r="H22" i="22"/>
  <c r="H23" i="22" s="1"/>
  <c r="H22" i="6"/>
  <c r="H23" i="6" s="1"/>
  <c r="E3" i="6"/>
  <c r="E15" i="74" s="1"/>
  <c r="F15" i="74" s="1"/>
  <c r="H22" i="14"/>
  <c r="H23" i="14" s="1"/>
  <c r="E3" i="14"/>
  <c r="E23" i="74" s="1"/>
  <c r="F23" i="74" s="1"/>
  <c r="H22" i="61"/>
  <c r="H23" i="61" s="1"/>
  <c r="I6" i="61"/>
  <c r="I4" i="61"/>
  <c r="I7" i="61"/>
  <c r="E3" i="61"/>
  <c r="E70" i="74" s="1"/>
  <c r="F70" i="74" s="1"/>
  <c r="I5" i="61"/>
  <c r="I3" i="61"/>
  <c r="E20" i="61"/>
  <c r="H22" i="66"/>
  <c r="H23" i="66" s="1"/>
  <c r="E3" i="66"/>
  <c r="E75" i="74" s="1"/>
  <c r="F75" i="74" s="1"/>
  <c r="H22" i="53"/>
  <c r="H23" i="53" s="1"/>
  <c r="E3" i="53"/>
  <c r="E62" i="74" s="1"/>
  <c r="F62" i="74" s="1"/>
  <c r="E3" i="45"/>
  <c r="E54" i="74" s="1"/>
  <c r="F54" i="74" s="1"/>
  <c r="H22" i="45"/>
  <c r="H23" i="45" s="1"/>
  <c r="I11" i="21"/>
  <c r="I7" i="21"/>
  <c r="I3" i="21"/>
  <c r="I10" i="21"/>
  <c r="I6" i="21"/>
  <c r="I13" i="21"/>
  <c r="I9" i="21"/>
  <c r="I5" i="21"/>
  <c r="I12" i="21"/>
  <c r="I8" i="21"/>
  <c r="I4" i="21"/>
  <c r="E20" i="21"/>
  <c r="H22" i="21" s="1"/>
  <c r="H23" i="21" s="1"/>
  <c r="H22" i="57"/>
  <c r="H23" i="57" s="1"/>
  <c r="E3" i="57"/>
  <c r="E66" i="74" s="1"/>
  <c r="F66" i="74" s="1"/>
  <c r="I14" i="13"/>
  <c r="I10" i="13"/>
  <c r="I6" i="13"/>
  <c r="I13" i="13"/>
  <c r="I8" i="13"/>
  <c r="I3" i="13"/>
  <c r="I17" i="13"/>
  <c r="I12" i="13"/>
  <c r="I7" i="13"/>
  <c r="I16" i="13"/>
  <c r="I11" i="13"/>
  <c r="I5" i="13"/>
  <c r="I15" i="13"/>
  <c r="I9" i="13"/>
  <c r="I4" i="13"/>
  <c r="E20" i="13"/>
  <c r="H22" i="13" s="1"/>
  <c r="H23" i="13" s="1"/>
  <c r="I3" i="5"/>
  <c r="E20" i="5" s="1"/>
  <c r="I5" i="5"/>
  <c r="I4" i="5"/>
  <c r="I11" i="1"/>
  <c r="I3" i="1"/>
  <c r="I13" i="1"/>
  <c r="I5" i="1"/>
  <c r="H22" i="1"/>
  <c r="H23" i="1" s="1"/>
  <c r="I14" i="1"/>
  <c r="I10" i="1"/>
  <c r="I6" i="1"/>
  <c r="E3" i="1"/>
  <c r="E10" i="74" s="1"/>
  <c r="F10" i="74" s="1"/>
  <c r="I9" i="1"/>
  <c r="I12" i="1"/>
  <c r="I8" i="1"/>
  <c r="I4" i="1"/>
  <c r="I7" i="1"/>
  <c r="E20" i="1"/>
  <c r="H22" i="2"/>
  <c r="H23" i="2" s="1"/>
  <c r="E3" i="2"/>
  <c r="E11" i="74" s="1"/>
  <c r="F11" i="74" s="1"/>
  <c r="H22" i="65"/>
  <c r="H23" i="65" s="1"/>
  <c r="I4" i="65"/>
  <c r="E3" i="65"/>
  <c r="E74" i="74" s="1"/>
  <c r="F74" i="74" s="1"/>
  <c r="I5" i="65"/>
  <c r="I3" i="65"/>
  <c r="E20" i="65"/>
  <c r="H22" i="62"/>
  <c r="H23" i="62" s="1"/>
  <c r="E3" i="62"/>
  <c r="E71" i="74" s="1"/>
  <c r="F71" i="74" s="1"/>
  <c r="H22" i="41"/>
  <c r="H23" i="41" s="1"/>
  <c r="E3" i="41"/>
  <c r="E50" i="74" s="1"/>
  <c r="F50" i="74" s="1"/>
  <c r="E3" i="31"/>
  <c r="E40" i="74" s="1"/>
  <c r="F40" i="74" s="1"/>
  <c r="H22" i="31"/>
  <c r="H23" i="31" s="1"/>
  <c r="I3" i="25"/>
  <c r="H22" i="25"/>
  <c r="H23" i="25" s="1"/>
  <c r="I6" i="25"/>
  <c r="I5" i="25"/>
  <c r="E3" i="25"/>
  <c r="E34" i="74" s="1"/>
  <c r="F34" i="74" s="1"/>
  <c r="I4" i="25"/>
  <c r="E20" i="25"/>
  <c r="I17" i="47"/>
  <c r="I13" i="47"/>
  <c r="I9" i="47"/>
  <c r="I5" i="47"/>
  <c r="I16" i="47"/>
  <c r="I12" i="47"/>
  <c r="I8" i="47"/>
  <c r="I4" i="47"/>
  <c r="I15" i="47"/>
  <c r="I11" i="47"/>
  <c r="I7" i="47"/>
  <c r="I3" i="47"/>
  <c r="I14" i="47"/>
  <c r="I10" i="47"/>
  <c r="I6" i="47"/>
  <c r="I4" i="54"/>
  <c r="I3" i="54"/>
  <c r="E20" i="54" s="1"/>
  <c r="I5" i="54"/>
  <c r="H22" i="44"/>
  <c r="H23" i="44" s="1"/>
  <c r="I5" i="44"/>
  <c r="E3" i="44"/>
  <c r="E53" i="74" s="1"/>
  <c r="F53" i="74" s="1"/>
  <c r="I4" i="44"/>
  <c r="I3" i="44"/>
  <c r="I10" i="36"/>
  <c r="I6" i="36"/>
  <c r="I11" i="36"/>
  <c r="I5" i="36"/>
  <c r="I9" i="36"/>
  <c r="I4" i="36"/>
  <c r="I8" i="36"/>
  <c r="I3" i="36"/>
  <c r="I7" i="36"/>
  <c r="I3" i="37"/>
  <c r="H22" i="37"/>
  <c r="H23" i="37" s="1"/>
  <c r="I4" i="37"/>
  <c r="E3" i="37"/>
  <c r="E46" i="74" s="1"/>
  <c r="F46" i="74" s="1"/>
  <c r="E20" i="37"/>
  <c r="I5" i="37"/>
  <c r="H22" i="18"/>
  <c r="H23" i="18" s="1"/>
  <c r="H22" i="12"/>
  <c r="H23" i="12" s="1"/>
  <c r="I4" i="10"/>
  <c r="E20" i="10" s="1"/>
  <c r="I3" i="10"/>
  <c r="I6" i="10"/>
  <c r="I5" i="10"/>
  <c r="I13" i="11"/>
  <c r="I9" i="11"/>
  <c r="I5" i="11"/>
  <c r="I12" i="11"/>
  <c r="I8" i="11"/>
  <c r="I4" i="11"/>
  <c r="I15" i="11"/>
  <c r="I11" i="11"/>
  <c r="I7" i="11"/>
  <c r="I3" i="11"/>
  <c r="I14" i="11"/>
  <c r="I10" i="11"/>
  <c r="I6" i="11"/>
  <c r="I5" i="55"/>
  <c r="I4" i="55"/>
  <c r="I3" i="55"/>
  <c r="E20" i="55" s="1"/>
  <c r="E3" i="68"/>
  <c r="E77" i="74" s="1"/>
  <c r="F77" i="74" s="1"/>
  <c r="I5" i="32"/>
  <c r="I4" i="32"/>
  <c r="I3" i="32"/>
  <c r="E20" i="32" s="1"/>
  <c r="I6" i="32"/>
  <c r="I9" i="28"/>
  <c r="I5" i="28"/>
  <c r="E3" i="28"/>
  <c r="E37" i="74" s="1"/>
  <c r="F37" i="74" s="1"/>
  <c r="I8" i="28"/>
  <c r="I4" i="28"/>
  <c r="I7" i="28"/>
  <c r="I3" i="28"/>
  <c r="H22" i="28"/>
  <c r="H23" i="28" s="1"/>
  <c r="E20" i="28"/>
  <c r="I10" i="28"/>
  <c r="I6" i="28"/>
  <c r="I4" i="15"/>
  <c r="I3" i="15"/>
  <c r="E20" i="15" s="1"/>
  <c r="I5" i="15"/>
  <c r="I5" i="7"/>
  <c r="I4" i="7"/>
  <c r="I7" i="7"/>
  <c r="I3" i="7"/>
  <c r="E20" i="7" s="1"/>
  <c r="I6" i="7"/>
  <c r="I8" i="63"/>
  <c r="I4" i="63"/>
  <c r="I6" i="63"/>
  <c r="I3" i="63"/>
  <c r="E20" i="63" s="1"/>
  <c r="I7" i="63"/>
  <c r="I5" i="63"/>
  <c r="I4" i="58"/>
  <c r="I3" i="58"/>
  <c r="H22" i="58"/>
  <c r="H23" i="58" s="1"/>
  <c r="E20" i="58"/>
  <c r="I5" i="58"/>
  <c r="E3" i="58"/>
  <c r="E67" i="74" s="1"/>
  <c r="F67" i="74" s="1"/>
  <c r="I4" i="42"/>
  <c r="I3" i="42"/>
  <c r="E20" i="42"/>
  <c r="E3" i="42" s="1"/>
  <c r="E51" i="74" s="1"/>
  <c r="F51" i="74" s="1"/>
  <c r="I5" i="42"/>
  <c r="H22" i="52"/>
  <c r="H23" i="52" s="1"/>
  <c r="I6" i="52"/>
  <c r="I5" i="52"/>
  <c r="E3" i="52"/>
  <c r="E61" i="74" s="1"/>
  <c r="F61" i="74" s="1"/>
  <c r="I8" i="52"/>
  <c r="I4" i="52"/>
  <c r="I7" i="52"/>
  <c r="I3" i="52"/>
  <c r="I8" i="46"/>
  <c r="I4" i="46"/>
  <c r="I7" i="46"/>
  <c r="I3" i="46"/>
  <c r="H22" i="46"/>
  <c r="H23" i="46" s="1"/>
  <c r="E20" i="46"/>
  <c r="I10" i="46"/>
  <c r="I6" i="46"/>
  <c r="I9" i="46"/>
  <c r="I5" i="46"/>
  <c r="E3" i="46"/>
  <c r="E55" i="74" s="1"/>
  <c r="F55" i="74" s="1"/>
  <c r="I13" i="51"/>
  <c r="I9" i="51"/>
  <c r="I5" i="51"/>
  <c r="I16" i="51"/>
  <c r="I12" i="51"/>
  <c r="I8" i="51"/>
  <c r="I4" i="51"/>
  <c r="I15" i="51"/>
  <c r="I11" i="51"/>
  <c r="I7" i="51"/>
  <c r="I3" i="51"/>
  <c r="I14" i="51"/>
  <c r="I10" i="51"/>
  <c r="I6" i="51"/>
  <c r="H22" i="69"/>
  <c r="H23" i="69" s="1"/>
  <c r="I3" i="69"/>
  <c r="E3" i="69"/>
  <c r="E78" i="74" s="1"/>
  <c r="F78" i="74" s="1"/>
  <c r="I4" i="38"/>
  <c r="I5" i="38"/>
  <c r="E3" i="38"/>
  <c r="E47" i="74" s="1"/>
  <c r="F47" i="74" s="1"/>
  <c r="I6" i="38"/>
  <c r="I3" i="38"/>
  <c r="H22" i="38"/>
  <c r="H23" i="38" s="1"/>
  <c r="G36" i="74"/>
  <c r="C20" i="27"/>
  <c r="A20" i="27"/>
  <c r="I9" i="23"/>
  <c r="I5" i="23"/>
  <c r="I8" i="23"/>
  <c r="I4" i="23"/>
  <c r="I7" i="23"/>
  <c r="E20" i="23" s="1"/>
  <c r="I3" i="23"/>
  <c r="I10" i="23"/>
  <c r="I6" i="23"/>
  <c r="I5" i="19"/>
  <c r="E3" i="19"/>
  <c r="E28" i="74" s="1"/>
  <c r="F28" i="74" s="1"/>
  <c r="I4" i="19"/>
  <c r="I3" i="19"/>
  <c r="H22" i="19"/>
  <c r="H23" i="19" s="1"/>
  <c r="E20" i="19"/>
  <c r="I5" i="39"/>
  <c r="I6" i="39"/>
  <c r="I3" i="39"/>
  <c r="E20" i="39" s="1"/>
  <c r="I4" i="39"/>
  <c r="I4" i="35"/>
  <c r="I3" i="35"/>
  <c r="E20" i="35" s="1"/>
  <c r="E3" i="35" s="1"/>
  <c r="E44" i="74" s="1"/>
  <c r="F44" i="74" s="1"/>
  <c r="I5" i="35"/>
  <c r="H22" i="8"/>
  <c r="H23" i="8" s="1"/>
  <c r="I6" i="8"/>
  <c r="I5" i="8"/>
  <c r="E3" i="8"/>
  <c r="E17" i="74" s="1"/>
  <c r="F17" i="74" s="1"/>
  <c r="I4" i="8"/>
  <c r="I3" i="8"/>
  <c r="I13" i="3"/>
  <c r="I9" i="3"/>
  <c r="I5" i="3"/>
  <c r="E3" i="3"/>
  <c r="E12" i="74" s="1"/>
  <c r="F12" i="74" s="1"/>
  <c r="I16" i="3"/>
  <c r="I12" i="3"/>
  <c r="I8" i="3"/>
  <c r="I4" i="3"/>
  <c r="I15" i="3"/>
  <c r="I11" i="3"/>
  <c r="I7" i="3"/>
  <c r="I3" i="3"/>
  <c r="H22" i="3"/>
  <c r="H23" i="3" s="1"/>
  <c r="I14" i="3"/>
  <c r="I10" i="3"/>
  <c r="I6" i="3"/>
  <c r="I10" i="48"/>
  <c r="I6" i="48"/>
  <c r="I9" i="48"/>
  <c r="I5" i="48"/>
  <c r="I8" i="48"/>
  <c r="I4" i="48"/>
  <c r="I7" i="48"/>
  <c r="I3" i="48"/>
  <c r="E20" i="48" s="1"/>
  <c r="H22" i="73"/>
  <c r="H23" i="73" s="1"/>
  <c r="I14" i="73"/>
  <c r="I10" i="73"/>
  <c r="I6" i="73"/>
  <c r="I16" i="73"/>
  <c r="I12" i="73"/>
  <c r="I8" i="73"/>
  <c r="I4" i="73"/>
  <c r="I15" i="73"/>
  <c r="I11" i="73"/>
  <c r="I7" i="73"/>
  <c r="I3" i="73"/>
  <c r="I13" i="73"/>
  <c r="E3" i="73"/>
  <c r="E82" i="74" s="1"/>
  <c r="F82" i="74" s="1"/>
  <c r="I9" i="73"/>
  <c r="I5" i="73"/>
  <c r="I17" i="73"/>
  <c r="I5" i="56"/>
  <c r="I4" i="56"/>
  <c r="I3" i="56"/>
  <c r="E20" i="56" s="1"/>
  <c r="I16" i="50"/>
  <c r="I12" i="50"/>
  <c r="I8" i="50"/>
  <c r="I4" i="50"/>
  <c r="I15" i="50"/>
  <c r="I11" i="50"/>
  <c r="I7" i="50"/>
  <c r="I3" i="50"/>
  <c r="H22" i="50"/>
  <c r="H23" i="50" s="1"/>
  <c r="E20" i="50"/>
  <c r="I14" i="50"/>
  <c r="I10" i="50"/>
  <c r="I6" i="50"/>
  <c r="I17" i="50"/>
  <c r="I13" i="50"/>
  <c r="I9" i="50"/>
  <c r="I5" i="50"/>
  <c r="E3" i="50"/>
  <c r="E59" i="74" s="1"/>
  <c r="F59" i="74" s="1"/>
  <c r="H22" i="40"/>
  <c r="H23" i="40" s="1"/>
  <c r="I6" i="40"/>
  <c r="I7" i="40"/>
  <c r="I3" i="40"/>
  <c r="E3" i="40"/>
  <c r="E49" i="74" s="1"/>
  <c r="F49" i="74" s="1"/>
  <c r="I5" i="40"/>
  <c r="I4" i="40"/>
  <c r="E20" i="47"/>
  <c r="E3" i="47" s="1"/>
  <c r="E56" i="74" s="1"/>
  <c r="F56" i="74" s="1"/>
  <c r="E20" i="38"/>
  <c r="I5" i="33"/>
  <c r="I4" i="33"/>
  <c r="I3" i="33"/>
  <c r="E20" i="33" s="1"/>
  <c r="I6" i="29"/>
  <c r="I5" i="29"/>
  <c r="I4" i="29"/>
  <c r="E20" i="29" s="1"/>
  <c r="I3" i="29"/>
  <c r="H22" i="24"/>
  <c r="H23" i="24" s="1"/>
  <c r="E20" i="24"/>
  <c r="I6" i="24"/>
  <c r="I5" i="24"/>
  <c r="E3" i="24"/>
  <c r="E33" i="74" s="1"/>
  <c r="F33" i="74" s="1"/>
  <c r="I4" i="24"/>
  <c r="I7" i="24"/>
  <c r="I3" i="24"/>
  <c r="I6" i="20"/>
  <c r="I5" i="20"/>
  <c r="I8" i="20"/>
  <c r="I4" i="20"/>
  <c r="E20" i="20" s="1"/>
  <c r="I7" i="20"/>
  <c r="I3" i="20"/>
  <c r="I5" i="16"/>
  <c r="I4" i="16"/>
  <c r="I3" i="16"/>
  <c r="E20" i="16"/>
  <c r="H22" i="16" s="1"/>
  <c r="H23" i="16" s="1"/>
  <c r="I3" i="34"/>
  <c r="H22" i="34"/>
  <c r="H23" i="34" s="1"/>
  <c r="I5" i="34"/>
  <c r="E3" i="34"/>
  <c r="E43" i="74" s="1"/>
  <c r="F43" i="74" s="1"/>
  <c r="I4" i="34"/>
  <c r="E3" i="56" l="1"/>
  <c r="E65" i="74" s="1"/>
  <c r="F65" i="74" s="1"/>
  <c r="H22" i="56"/>
  <c r="H23" i="56" s="1"/>
  <c r="E3" i="39"/>
  <c r="E48" i="74" s="1"/>
  <c r="F48" i="74" s="1"/>
  <c r="H22" i="39"/>
  <c r="H23" i="39" s="1"/>
  <c r="E3" i="23"/>
  <c r="E32" i="74" s="1"/>
  <c r="F32" i="74" s="1"/>
  <c r="H22" i="23"/>
  <c r="H23" i="23" s="1"/>
  <c r="E3" i="15"/>
  <c r="E24" i="74" s="1"/>
  <c r="F24" i="74" s="1"/>
  <c r="H22" i="15"/>
  <c r="H23" i="15" s="1"/>
  <c r="H22" i="5"/>
  <c r="H23" i="5" s="1"/>
  <c r="E3" i="5"/>
  <c r="E14" i="74" s="1"/>
  <c r="F14" i="74" s="1"/>
  <c r="H22" i="48"/>
  <c r="H23" i="48" s="1"/>
  <c r="E3" i="48"/>
  <c r="E57" i="74" s="1"/>
  <c r="F57" i="74" s="1"/>
  <c r="H22" i="20"/>
  <c r="H23" i="20" s="1"/>
  <c r="E3" i="20"/>
  <c r="E29" i="74" s="1"/>
  <c r="F29" i="74" s="1"/>
  <c r="E3" i="33"/>
  <c r="E42" i="74" s="1"/>
  <c r="F42" i="74" s="1"/>
  <c r="H22" i="33"/>
  <c r="H23" i="33" s="1"/>
  <c r="E3" i="29"/>
  <c r="E38" i="74" s="1"/>
  <c r="F38" i="74" s="1"/>
  <c r="H22" i="29"/>
  <c r="H23" i="29" s="1"/>
  <c r="H22" i="10"/>
  <c r="H23" i="10" s="1"/>
  <c r="E3" i="10"/>
  <c r="E19" i="74" s="1"/>
  <c r="F19" i="74" s="1"/>
  <c r="E3" i="54"/>
  <c r="E63" i="74" s="1"/>
  <c r="F63" i="74" s="1"/>
  <c r="H22" i="54"/>
  <c r="H23" i="54" s="1"/>
  <c r="H22" i="63"/>
  <c r="H23" i="63" s="1"/>
  <c r="E3" i="63"/>
  <c r="E72" i="74" s="1"/>
  <c r="F72" i="74" s="1"/>
  <c r="E3" i="32"/>
  <c r="E41" i="74" s="1"/>
  <c r="F41" i="74" s="1"/>
  <c r="H22" i="32"/>
  <c r="H23" i="32" s="1"/>
  <c r="H22" i="55"/>
  <c r="H23" i="55" s="1"/>
  <c r="E3" i="55"/>
  <c r="E64" i="74" s="1"/>
  <c r="F64" i="74" s="1"/>
  <c r="H22" i="17"/>
  <c r="H23" i="17" s="1"/>
  <c r="E3" i="17"/>
  <c r="E26" i="74" s="1"/>
  <c r="F26" i="74" s="1"/>
  <c r="E3" i="67"/>
  <c r="E76" i="74" s="1"/>
  <c r="F76" i="74" s="1"/>
  <c r="H22" i="67"/>
  <c r="H23" i="67" s="1"/>
  <c r="E3" i="7"/>
  <c r="E16" i="74" s="1"/>
  <c r="F16" i="74" s="1"/>
  <c r="H22" i="7"/>
  <c r="H23" i="7" s="1"/>
  <c r="E3" i="71"/>
  <c r="E80" i="74" s="1"/>
  <c r="F80" i="74" s="1"/>
  <c r="H22" i="71"/>
  <c r="H23" i="71" s="1"/>
  <c r="E3" i="16"/>
  <c r="E25" i="74" s="1"/>
  <c r="F25" i="74" s="1"/>
  <c r="H22" i="35"/>
  <c r="H23" i="35" s="1"/>
  <c r="E3" i="27"/>
  <c r="E36" i="74" s="1"/>
  <c r="F36" i="74" s="1"/>
  <c r="H22" i="27"/>
  <c r="H23" i="27" s="1"/>
  <c r="I3" i="27"/>
  <c r="I5" i="27"/>
  <c r="I4" i="27"/>
  <c r="I6" i="27"/>
  <c r="I7" i="27"/>
  <c r="E3" i="13"/>
  <c r="E22" i="74" s="1"/>
  <c r="F22" i="74" s="1"/>
  <c r="E3" i="21"/>
  <c r="E30" i="74" s="1"/>
  <c r="F30" i="74" s="1"/>
  <c r="H22" i="59"/>
  <c r="H23" i="59" s="1"/>
  <c r="H22" i="42"/>
  <c r="H23" i="42" s="1"/>
  <c r="H22" i="30"/>
  <c r="H23" i="30" s="1"/>
  <c r="E20" i="11"/>
  <c r="E20" i="36"/>
  <c r="H22" i="47"/>
  <c r="H23" i="47" s="1"/>
  <c r="E20" i="27"/>
  <c r="E20" i="51"/>
  <c r="E3" i="51" l="1"/>
  <c r="E60" i="74" s="1"/>
  <c r="F60" i="74" s="1"/>
  <c r="H22" i="51"/>
  <c r="H23" i="51" s="1"/>
  <c r="E3" i="11"/>
  <c r="E20" i="74" s="1"/>
  <c r="F20" i="74" s="1"/>
  <c r="F83" i="74" s="1"/>
  <c r="H22" i="11"/>
  <c r="H23" i="11" s="1"/>
  <c r="H22" i="36"/>
  <c r="H23" i="36" s="1"/>
  <c r="E3" i="36"/>
  <c r="E45" i="74" s="1"/>
  <c r="F45" i="74" s="1"/>
</calcChain>
</file>

<file path=xl/sharedStrings.xml><?xml version="1.0" encoding="utf-8"?>
<sst xmlns="http://schemas.openxmlformats.org/spreadsheetml/2006/main" count="2480" uniqueCount="389">
  <si>
    <t>ESTIMATIVA DO ITEM</t>
  </si>
  <si>
    <t>ITEM 1</t>
  </si>
  <si>
    <t>MATERIAL OU SERVIÇO</t>
  </si>
  <si>
    <t>UNIDADE</t>
  </si>
  <si>
    <t>QUANT.</t>
  </si>
  <si>
    <t>PREÇO ESTIMADO</t>
  </si>
  <si>
    <t>MENOR PREÇO</t>
  </si>
  <si>
    <t>FONTE DE PESQUISA</t>
  </si>
  <si>
    <t>PREÇOS</t>
  </si>
  <si>
    <t>DESCARTE</t>
  </si>
  <si>
    <t>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t>
  </si>
  <si>
    <t>CX</t>
  </si>
  <si>
    <t>R G XAVIER GUIMARAES EIRELI</t>
  </si>
  <si>
    <t>AAZ COMERCIAL EIRELI</t>
  </si>
  <si>
    <t>TOP DISTRIBUIDORA DE MATERIAL ESCOLAR LTDA</t>
  </si>
  <si>
    <t>RC RAMOS COMERCIO LTDA</t>
  </si>
  <si>
    <t>P&amp;M COMERCIAL E DISTRIBUIDORA DE PRODUTOS E EQUIPAMENTOS – EIRELI</t>
  </si>
  <si>
    <t>ELMO PAPELARIA EIRELI</t>
  </si>
  <si>
    <t>COMERCIAL DE UTILIDADES MOURA LTDA</t>
  </si>
  <si>
    <t>ALIANCA COMERCIO E DISTRIBUICAO LTDA</t>
  </si>
  <si>
    <t>RUZY DISTRIBUICAO COMERCIO E SERVICOS EIRELI</t>
  </si>
  <si>
    <t>AMERICANAS</t>
  </si>
  <si>
    <t>MUNDO BIC</t>
  </si>
  <si>
    <t>PEIXOTO MAIS</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</si>
  <si>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</si>
  <si>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</si>
  <si>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</si>
  <si>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</si>
  <si>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</si>
  <si>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</si>
  <si>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</si>
  <si>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</si>
  <si>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</si>
  <si>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</si>
  <si>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</si>
  <si>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</si>
  <si>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</si>
  <si>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</si>
  <si>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</si>
  <si>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</si>
  <si>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</si>
  <si>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Caneta esferográfica
Cor vermelha
Em material plástico,
Ponta em aço inoxidável ou latão, com esfera de
tungstênio,
Corpo transparente
Selo de adequação à norma ABNT NBR 15236/2012 –Versão Corrigida 2013.
Acondicionada em caixa com 50 unidades;
Prazo de validade impresso na embalagem, não inferior a
18 meses contados da data do recebimento definitivo.
Marca de Referência: Bic, Compactor, Faber Castell, Pilot,
ou similar*</t>
  </si>
  <si>
    <t>GRAFICA E EDITORA LUAR EIRELI</t>
  </si>
  <si>
    <t>ESTRADA DISTRIBUIDORA E COMERCIO EIRELI</t>
  </si>
  <si>
    <t>IMPERIO FC COMERCIO DE MATERIAIS E SERVICOS LTDA</t>
  </si>
  <si>
    <t>LEPOK</t>
  </si>
  <si>
    <t>NAGEM</t>
  </si>
  <si>
    <t>PRODISK</t>
  </si>
  <si>
    <t>ITEM 3</t>
  </si>
  <si>
    <t>Caneta esferográfica
Cor preta.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t>
  </si>
  <si>
    <t>HUMAITA COMERCIO DE PAPEIS E ALIMENTOS EIRELI</t>
  </si>
  <si>
    <t>VOGAS MAGAZINE LTDA</t>
  </si>
  <si>
    <t>PORT</t>
  </si>
  <si>
    <t>TAVI</t>
  </si>
  <si>
    <t>ITEM 4</t>
  </si>
  <si>
    <t>Etiqueta auto adesiva
Folha em formato A4;
Gramatura 75 g/m2
Papel couchê removível;
Cor branca,
Folha contendo 1 etiqueta
Acondicionadas em pacotes com 25 folhas</t>
  </si>
  <si>
    <t>PC</t>
  </si>
  <si>
    <t>GIMBA</t>
  </si>
  <si>
    <t>JANDAIA</t>
  </si>
  <si>
    <t>KALUNGA</t>
  </si>
  <si>
    <t>LOJA TOP10</t>
  </si>
  <si>
    <t>ITEM 5</t>
  </si>
  <si>
    <t>Etiqueta adesiva
Caixa com 2000 unidades
Em papel
Cor branca
Dimensões: (128 x 74) mm
Tipo: formulário contínuo</t>
  </si>
  <si>
    <t>DOKASSA</t>
  </si>
  <si>
    <t>MAGAZINE LUIZA</t>
  </si>
  <si>
    <t>ITEM 6</t>
  </si>
  <si>
    <t>Etiqueta auto adesiva
Folha em formato carta;
Gramatura 75 g/m2
Cor branca fosca,
06 (seis) etiquetas de tamanho 84,7 x 101,6mm por folha
Acondicionadas em pacotes com 25 folhas, embaladas em
plástico transparente. Pacotes acondicionados em caixas.</t>
  </si>
  <si>
    <t>BELAS ARTES PRESENTES</t>
  </si>
  <si>
    <t>ITEM 7</t>
  </si>
  <si>
    <t>Etiqueta auto adesiva
Folha em formato Carta;
Gramatura 75 g/m2
Papel couchê removível;
Cor branca,
30 etiquetas de tamanho 25,4 x 66,7mm, por folha.
Admitida variação de + ou - 0,4 mm por etiqueta.
Acondicionadas em pacotes com 100 folhas, embaladas em
plástico transparente. Pacotes acondicionados em caixas.</t>
  </si>
  <si>
    <t>LAZARO BEZERRA SOARES</t>
  </si>
  <si>
    <t>SÃO RAFAEL PAPELARIA</t>
  </si>
  <si>
    <t>ITEM 8</t>
  </si>
  <si>
    <t>Etiqueta auto adesiva
Apresentação: bobina
Papel couchê
Dimensões: 2,5cm x 6,0cm
Tipo: lacre
Com picote de segurança
Rolo com, no mínimo, 1.000 (mil) etiquetas
Tubete de 1” (uma polegada)
Compatível com a impressora marca Zebra Cashway
Acondicionadas em embalagem de papelão reciclável
Prazo de validade não inferior a 11 meses, contados do
recebimento definitivo</t>
  </si>
  <si>
    <t>RL</t>
  </si>
  <si>
    <t>OMEGA ETIQUETAS</t>
  </si>
  <si>
    <t>ILABEL</t>
  </si>
  <si>
    <t>INLABEL SOLUCOES EM ROTULOS ADESIVOS EIRELI</t>
  </si>
  <si>
    <t>TELES CARTOES LTDA</t>
  </si>
  <si>
    <t>ITEM 9</t>
  </si>
  <si>
    <t>Etiqueta Auto adesiva
com adesivo a base de resina de borracha para impressora
térmica – Modelo Zebra ou Datamax.
Papel couchê
Dimensões:104mm de largura x 145 mm de altura x 1
coluna.
Tipo: lacre
A distância entre uma etiqueta e outra é de 2,7 mm. As
etiquetas vêm em bobina.
Rolo com, no mínimo, 240 etiquetas
Acondicionadas em embalagem de papelão reciclável
Prazo de validade não inferior a 11 meses, contados do
recebimento definitivo</t>
  </si>
  <si>
    <t>ARTGRAF</t>
  </si>
  <si>
    <t>OFICINA DOS BITS</t>
  </si>
  <si>
    <t>ITEM 10</t>
  </si>
  <si>
    <t>Etiqueta auto adesiva
Apresentação: bobina
Papel couchê
Dimensões: 2,5cm x 6,00cm
Tipo: lacre
Com picote de segurança
Rolo com, no mínimo, 1.000 (mil) etiquetas
Tubete de 3” (três polegadas)
Compatível com a impressora marca Zebra Cashway
Acondicionadas em embalagem de papelão reciclável
Prazo de validade não inferior a 11 meses, contados do recebimento definitivo</t>
  </si>
  <si>
    <t>ONADIR SERRATO JUNIOR</t>
  </si>
  <si>
    <t>ITEM 11</t>
  </si>
  <si>
    <t>Livro de atas
Pautado
Com reforço em costura para fixação de folhas
Dimensões: 330 x 216 mm
Capa dura em papelão, com revestimento plastificado na
cor preta
Folhas numeradas. 100 fls.
Acondicionados em embalagens 10 unidades.</t>
  </si>
  <si>
    <t>unidade</t>
  </si>
  <si>
    <t>FRANCESCON - PRESENTES LTDA</t>
  </si>
  <si>
    <t>INTERBRINQ COMERCIAL EIRELI</t>
  </si>
  <si>
    <t>BML COMERCIAL LTDA</t>
  </si>
  <si>
    <t>LIVRARIA E PAPELARIA RENASCER LTD</t>
  </si>
  <si>
    <t>MACHADO ARMARINHOS LTDA</t>
  </si>
  <si>
    <t>SLIM SUPRIMENTOS LTDA</t>
  </si>
  <si>
    <t>VILLAS COMERCIAL EIRELI</t>
  </si>
  <si>
    <t>MANAG COMERCIO E SERVICOS EIRELI</t>
  </si>
  <si>
    <t>GRAZIELE VALENTE PEIXOTO</t>
  </si>
  <si>
    <t>F. RIBEIRO BRITO</t>
  </si>
  <si>
    <t>ALEX FINIMUNDO 61037605934</t>
  </si>
  <si>
    <t>BARAO DE COTEGIPE COMERCIO DE MATERIAIS ELETRICOS E SER</t>
  </si>
  <si>
    <t>ITEM 12</t>
  </si>
  <si>
    <t>Bloco de anotações
Confeccionado em papel alcalino de gramatura 75 g/m2,
na cor branca
Dimensões: 21 x 14,5 cm, admitidas variações de ± 1 cm.
Com brasão da República
Inscrição em cor preta conforme modelo disponível na Seção
de Gestão de Almoxarifado do TRE-BA.
50 folhas
Acondicionados em pacotes com 10 unidades.</t>
  </si>
  <si>
    <t>360IMPRIMIR</t>
  </si>
  <si>
    <t>ESKENAZI</t>
  </si>
  <si>
    <t>MEMORY BRINDES</t>
  </si>
  <si>
    <t>ITEM 13</t>
  </si>
  <si>
    <t>Bloco de recados
Em papel, Cor amarela,
Dimensões: 76 x 76 mm,
Com 100 folhas
Removível, Auto-adesivo Acondicionados em caixas com 20 unidades.</t>
  </si>
  <si>
    <t>MARY DUDA COMERCIO DE MATERIAL PARA CONSTRUCAO E SERVICOS DE DECORACAO EIRELI</t>
  </si>
  <si>
    <t>ED INFO SUPRIMENTOS DE INFORMATICA INDUSTRIA EDITORIAL COMERCIO E SERVICOS GRAFI</t>
  </si>
  <si>
    <t>DAROS-SUPRIMENTOS PARA INFORMATICA E ESCRITORIO LTDA</t>
  </si>
  <si>
    <t>DUCS COMERCIO, SERVICOS E IMPORTACOES EIRELI</t>
  </si>
  <si>
    <t>MAXIM QUALITTA COMERCIO LTDA</t>
  </si>
  <si>
    <t>RLDOK DISTRIBUIDORA DE MATERIAL E SERVICOS EIRELI</t>
  </si>
  <si>
    <t>W.M.W COMERCIAL E MATERIAIS DE LIMPEZA LTDA.</t>
  </si>
  <si>
    <t>MARTINS &amp; BOURGNON LTDA</t>
  </si>
  <si>
    <t>TRACK COMERCIO IMPORTACAO E EXPORTACAO EIRELI</t>
  </si>
  <si>
    <t>PATRICIA BOREL DA SILVA 32693715865</t>
  </si>
  <si>
    <t>BOING COMERCIO ATACADISTA DE MATERIAIS LTDA</t>
  </si>
  <si>
    <t>A D S QUEIROZ</t>
  </si>
  <si>
    <t>ELIANE DO NASCIMENTO CAMPOS</t>
  </si>
  <si>
    <t>ITEM 14</t>
  </si>
  <si>
    <t>Bloco de recados
Em papel, Cores variadas,
Dimensões: 38 x 50 mm,
Com 100 folhas
Removível, Auto-adesivo, pacote com 04 unidades de cores
variadas
Acondicionados em caixas com 20 unidades</t>
  </si>
  <si>
    <t>ALNETTO COMERCIAL E SERVICOS EIRELI</t>
  </si>
  <si>
    <t>ITEM 15</t>
  </si>
  <si>
    <t>Papel sem resíduo ácido,
Cor permanente branca,
Gramatura: 68g/m2,
Dimensões: 100 cm x 70 cm (comprimento x largura),
admitida variação de ± 2 cm
Resistente ao ataque de fungos e bactérias
Para acondicionamento de documentos
Filiset neutro ou similar
Acondicionadas em pacotes com 250 folhas</t>
  </si>
  <si>
    <t>CASA DO RESTAURADOR</t>
  </si>
  <si>
    <t>LED ENCADERNADORA</t>
  </si>
  <si>
    <t xml:space="preserve">GRAZIELE VALENTE PEIXOTO </t>
  </si>
  <si>
    <t>ITEM 16</t>
  </si>
  <si>
    <t>Papel embrulho
Dimensões mínimas: 96 cm x 66 cm,
Em Kraft, Gramatura mínima 80 g/m2,
Para embalagem em geral
Acondicionados em pacotes com até 100 folhas.</t>
  </si>
  <si>
    <t>FL</t>
  </si>
  <si>
    <t>MIRIAM IMACULADA RODRIGUES MARQUES</t>
  </si>
  <si>
    <t>GOIASPAPER DISTRIBUIDORA LTDA</t>
  </si>
  <si>
    <t>COMERCIAL FREDSON LTDA</t>
  </si>
  <si>
    <t>ITEM 17</t>
  </si>
  <si>
    <t>Papel para flip shart
Em celulose
Gramatura: 75 g/m2
Cor branca
Dimensões: 95 x 65 cm, com variação de ± 2,5 cm
Acondicionados em blocos com 50 folhas.</t>
  </si>
  <si>
    <t>BL</t>
  </si>
  <si>
    <t>MIL COMERCIO DE MATERIAIS DE CONSTRUCAO EIRELI</t>
  </si>
  <si>
    <t>ALEA COMERCIAL LTDA</t>
  </si>
  <si>
    <t>CAÇULA</t>
  </si>
  <si>
    <t>ITEM 18</t>
  </si>
  <si>
    <t>Caneta marca-texto,
Corpo em material plástico,
Ponta em poliéster
Fluorescente, Cor amarela,
Traço de 5 mm, podendo variar para +/- 1mm
Acondicionado em caixas com 12 unidades.</t>
  </si>
  <si>
    <t>PAPEL E CIA PRODUTOS DE PAPELARIAS EIRELI</t>
  </si>
  <si>
    <t>COSTA ATACADO</t>
  </si>
  <si>
    <t>MUNDOWARE</t>
  </si>
  <si>
    <t>ITEM 19</t>
  </si>
  <si>
    <t>Caneta marca-texto,
Corpo em material plástico,
Ponta em poliéster
Fluorescente, Cor verde,
Traço de 5 mm, podendo variar para +/- 1mm
Acondicionado em caixas com 12 unidades.</t>
  </si>
  <si>
    <t>JV SERVICO E COMERCIO PAPELARIA LTDA</t>
  </si>
  <si>
    <t>P&amp;M COMERCIAL E DISTRIBUIDORA DE PRODUTOS E EQUIPAMENTOS</t>
  </si>
  <si>
    <t>ITEM 20</t>
  </si>
  <si>
    <t>Lápis grafite
Corpo em madeira;
Acondicionados em caixas com 72 unidades;
Selo de adequação à norma ABNT NBR 15236/2012 –
Versão Corrigida 2013.</t>
  </si>
  <si>
    <t>JC DA SILVA SUPRIMENTOS PARA ESCRITORIO</t>
  </si>
  <si>
    <t>A. SALOMAO DE ALMEIDA</t>
  </si>
  <si>
    <t>COMPRA CERTA COMERCIO DE MATERIAIS DE CONSUMO</t>
  </si>
  <si>
    <t>RAFA PAPER DISTRIBUIDORA EIRELI</t>
  </si>
  <si>
    <t>ITEM 21</t>
  </si>
  <si>
    <t>Apontador para lápis
Tipo escolar
Em plástico
Quantidade de furos: 1
Acondicionado em caixas com até 24 unidades</t>
  </si>
  <si>
    <t>PRINTSUL COMERCIO ATACADISTA LTDA</t>
  </si>
  <si>
    <t>SUPRIMAX COMERCIAL LTDA</t>
  </si>
  <si>
    <t>BRUNO EDUARDO M. DE OLIVEIRA</t>
  </si>
  <si>
    <t>MMV PAPELARIA EIRELI</t>
  </si>
  <si>
    <t>ULTRA BONI LTDA</t>
  </si>
  <si>
    <t>RLDOK DISTRIBUIDORA DE MATERIAL E SERVICOS</t>
  </si>
  <si>
    <t>AS DISTRIBUIDORA DA FAMILIA LTDA</t>
  </si>
  <si>
    <t>ITEM 22</t>
  </si>
  <si>
    <t>Marcador Permanente
Ponta chanfrada em fibra, Cor azul.
Acondicionados em caixas com 12 unidades.</t>
  </si>
  <si>
    <t>DISTRIBUIDORA BRAZLIMP LTDA</t>
  </si>
  <si>
    <t>PEGASUS ATACADISTA LTDA</t>
  </si>
  <si>
    <t>ROSENEIDE DA SILVA 31624995691</t>
  </si>
  <si>
    <t>DAROS-SUPRIMENTOS PARA INFORMATICA E ESCRITORIO</t>
  </si>
  <si>
    <t>ITEM 23</t>
  </si>
  <si>
    <t>Marcador Permanente
Ponta chanfrada em fibra, Cor preta
Acondicionados em caixas com 12 unidades.</t>
  </si>
  <si>
    <t>LEMF COMERCIO E SERVICOS LTDA</t>
  </si>
  <si>
    <t>F F DE ALENCAR EIRELI</t>
  </si>
  <si>
    <t>E PEREIRA DE ASSIS DISTRIBUIDORA</t>
  </si>
  <si>
    <t>ITEM 24</t>
  </si>
  <si>
    <t>Borracha apagadora para lápis
Dimensões mínimas: (31 x 20 x 5) mm
Cor branca, Macia,
Acondicionadas em caixas com até 50 unidades.</t>
  </si>
  <si>
    <t>INFOTRIZ COMERCIAL EIRELI</t>
  </si>
  <si>
    <t>BELCLIPS DISTRIBUIDORA LTDA</t>
  </si>
  <si>
    <t>WESLEY DIONE GRANJA</t>
  </si>
  <si>
    <t>ITEM 25</t>
  </si>
  <si>
    <t>Marcador (pincel) para quadro branco magnético cor azul, ponta não-retrátil, não tóxico, traço linear e sem falhas, fácil de ser apagado, ponta de 4mm e espessura da escrita 2mm, validade mínima de 1 (um) ano Acondicionadas em caixas com 12 unidades</t>
  </si>
  <si>
    <t>S. Y. L. LOUREIRO</t>
  </si>
  <si>
    <t>A. F. P. COSTA</t>
  </si>
  <si>
    <t>UNIAGRO RORAIMA EMPREENDIMENTOS EIRELI</t>
  </si>
  <si>
    <t>ITEM 26</t>
  </si>
  <si>
    <t>Marcador (pincel) para quadro branco magnético
cor preta, ponta não-retrátil, não tóxico, traço linear e sem
falhas, fácil de ser apagado, ponta de 4mm e espessura da
escrita 2mm, validade mínima de 1 (um) ano Acondicionadas em caixas com 12 unidades</t>
  </si>
  <si>
    <t>ITEM 27</t>
  </si>
  <si>
    <t>Tinta para carimbo
cor azul, em frasco com no mínimo 40ml.
Acondicionadas em caixas com 12 unidades</t>
  </si>
  <si>
    <t>ITEM 28</t>
  </si>
  <si>
    <t>Fita adesiva
Transparente,
Dimensão: 12mm x 30m
Acondicionadas em caixas com, no máximo, 100 unidades.
Indicação expressa de prazo de validade não interior a 11
meses, contados da data de recebimento definitivo.</t>
  </si>
  <si>
    <t>WZ UNIAO AUTOMACAO E ELETRICA EIRELI</t>
  </si>
  <si>
    <t>N. T. LUIZE EIRELI</t>
  </si>
  <si>
    <t>ITEM 29</t>
  </si>
  <si>
    <t>Almofada para carimbo
Dimensões mínimas: 5,0 x 9,0cm
Material plástico e esponja absorvente revestida em tecido
Tipo entintada, Cor Azul</t>
  </si>
  <si>
    <t>MARIA CLEOFAS SAMPAIO ARAUJO</t>
  </si>
  <si>
    <t>A. FERREIRA ROCHA COMERCIO E REPRESENTACOES LTDA</t>
  </si>
  <si>
    <t>ITEM 30</t>
  </si>
  <si>
    <t>Grampeador para grampo 26/6,
Comprimento mínimo: 16 cm,
Em metal pintado
Capacidade para grampear simultaneamente, no mínimo,
20 folhas de 75g/m2 cada.
Acondicionados em caixa individual</t>
  </si>
  <si>
    <t>Y S DIAS COMERCIO DE PAPELARIA</t>
  </si>
  <si>
    <t>FRANCO &amp; OLIVEIRA LTDA</t>
  </si>
  <si>
    <t>S D DE A FERREIRA &amp; CIA LTDA</t>
  </si>
  <si>
    <t>ITEM 31</t>
  </si>
  <si>
    <t>Grampeador Profissional
Tipo profissional, mesa           Estrutura em metal
Capacidade para grampear simultaneamente, no mínimo,
100 folhas de 75g/m² cada
Compatível para utilização de grampos 23/8; 23/10 e 23/13
Ajuste de Profundidade
Base plástica ou emborrachada
Garantia mínima de 06 meses contados da data de
recebimento</t>
  </si>
  <si>
    <t>F. C. SANTOS – COMERCIO</t>
  </si>
  <si>
    <t>ITEM 32</t>
  </si>
  <si>
    <t>Grampo para grampeador de 26/6.
Em aço;
Tratamento superficial: niquelado,
Caixa com 1.000 unidades.
Acondicionados em embalagens de papelão com até 50
caixas.</t>
  </si>
  <si>
    <t>MARIA DAS VITORIAS ANA DOS SANTOS 05348998460</t>
  </si>
  <si>
    <t>ALMEIDA REPRESENTACOES E COMERCIO DE MATERIAL ESCOLAR</t>
  </si>
  <si>
    <t>JOSE NEVES FERREIRA</t>
  </si>
  <si>
    <t>ITEM 33</t>
  </si>
  <si>
    <t>Grampo para grampeador de 23/8
Em aço;
Tratamento superficial: niquelado,
Caixa com 5.000 unidades</t>
  </si>
  <si>
    <t>COFS COMERCIO VAREJISTA E ATACADISTA DE ARTIGOS DE PAPELARIA E PRODUTOS ALIMENTI</t>
  </si>
  <si>
    <t>ITEM 34</t>
  </si>
  <si>
    <t>Perfurador para papel
Em metal pintado
2 furos redondos
Com marginador
Base em PVC
Capacidade mínima: 30 folhas de 75g/m2. Embalado em caixa individual.</t>
  </si>
  <si>
    <t>ITEM 35</t>
  </si>
  <si>
    <t>Extrator de grampos
Para grampos 26/6
Cromado
Tipo alavanca
Comprimento mínimo: 150mm
Acondicionados em embalagens com até 50 un.</t>
  </si>
  <si>
    <t>SANDRA H. G. ZEFERINO</t>
  </si>
  <si>
    <t>ITEM 36</t>
  </si>
  <si>
    <t>Percevejo
Em metal com tratamento superficial niquelado
Tamanho: 10 mm
Acondicionado em caixas com 100 unidades</t>
  </si>
  <si>
    <t>MHS COMERCIO E SERVICOS DE INFORMATICA EIRELI</t>
  </si>
  <si>
    <t>VS - VIEIRA &amp; SANTOS COMERCIO DE ARTIGOS DE PAPELARIA E INFORMATICA</t>
  </si>
  <si>
    <t>F G CAMPOS</t>
  </si>
  <si>
    <t>ITEM 37</t>
  </si>
  <si>
    <t>Régua plástica transparente,
Milimétrica,
30 cm.
Embaladas individualmente
Acondicionadas em embalagens com até 50 un.</t>
  </si>
  <si>
    <t>W.M.W COMERCIAL E MATERIAIS DE LIMPEZA LTDA</t>
  </si>
  <si>
    <t>PAPELARIA E BAZAR POLGRYMAS LTDA</t>
  </si>
  <si>
    <t>ITEM 38</t>
  </si>
  <si>
    <t>Régua plástica transparente,
Comprimento: 15 cm.
Graduação centímetros/milímetros
Embaladas em pacotes ou caixas com até 100 unidades</t>
  </si>
  <si>
    <t>ARTE BAZAR</t>
  </si>
  <si>
    <t>DONA MARIA PAPELARIA CRIATIVA</t>
  </si>
  <si>
    <t>ITEM 39</t>
  </si>
  <si>
    <t>Tesoura
Em aço inoxidável, Cabo em polipropileno, na cor preta,
Comprimento: 20 cm, admitida variação de ± 1,5 cm
Embaladas individualmente em estojo plástico.
Acondicionadas em embalagens com até 50 um.</t>
  </si>
  <si>
    <t>ITEM 40</t>
  </si>
  <si>
    <t>Elástico para dinheiro
Em látex,
Nº 18,
Pacote com 100 gramas
Acondicionadas em embalagens com até 50 pacotes.</t>
  </si>
  <si>
    <t>PCT</t>
  </si>
  <si>
    <t>APOLO COMERCIAL LTDA</t>
  </si>
  <si>
    <t>COMPANHIA DO PAPEL EIRELI</t>
  </si>
  <si>
    <t>ITEM 41</t>
  </si>
  <si>
    <t>Adesivo instantâneo
À base de cianoacrilato,
Tubo com 5g.
Validade mínima de 11 meses a contar da data de
recebimento definitivo.
Acondicionados em embalagem individual</t>
  </si>
  <si>
    <t>GGV COMERCIAL EIRELI</t>
  </si>
  <si>
    <t>ELETRICA JUREMA LTDA M E</t>
  </si>
  <si>
    <t>ITEM 42</t>
  </si>
  <si>
    <t>Cola branca,
À base de PVA
Tipo escolar;
Bisnaga com 40g
Validade mínima de 18 meses contados da data de
recebimento definitivo.
Acondicionadas em caixas com até 50 unidades.</t>
  </si>
  <si>
    <t>LIVRARIA E PAPELARIA RENASCER LTDA</t>
  </si>
  <si>
    <t>ITEM 43</t>
  </si>
  <si>
    <t>Umedecedor de dedo em pasta
Com glicerina, não tóxico e que não manche,
com CRQ do químico responsável impresso na embalagem e/ou
no rótulo,
peso líquido de 12g,
validade mínima de 6 (seis) meses.
Acondicionadas em caixas com 10 unidades</t>
  </si>
  <si>
    <t>LUCIANE KLESENER</t>
  </si>
  <si>
    <t>ITEM 44</t>
  </si>
  <si>
    <t>Corretivo fita
Seco
Corpo em acrílico transparente.
Dimensões: Largura: 4 a 6mm x Comprimento: 6 a 8m
Acondicionado em caixas com até 50 unidades.</t>
  </si>
  <si>
    <t>TECMIX TECNOLOGIA COMERCIO E SERVICOS EIRELI</t>
  </si>
  <si>
    <t>CELSON GEHM</t>
  </si>
  <si>
    <t>ITEM 45</t>
  </si>
  <si>
    <t>Estilete
Invólucro em plástico resistente
Lâmina retrátil em aço,
Comprimento mínimo: 18 cm
Com sistema de travamento
Encaixe por pressão
Embalados individualmente,
Acondicionados em embalagem com até 50 un.</t>
  </si>
  <si>
    <t>MIX PAPELARIA EIRELI</t>
  </si>
  <si>
    <t>ITEM 46</t>
  </si>
  <si>
    <t>Clips nº 1
Em aço inox;
Tratamento superficial: niquelado, Caixa com 100 unidades
Embaladas em embalagem de papelão com até 100 un.</t>
  </si>
  <si>
    <t>J. F. A. KOCH &amp; CIA LTDA</t>
  </si>
  <si>
    <t>LIMA COMERCIO DE MATERIAIS E SERVICOS EIRELI</t>
  </si>
  <si>
    <t>ITEM 47</t>
  </si>
  <si>
    <t>Clips nº 6
Em aço inox;
Tratamento superficial: niquelado,
Caixa com 50 unidades
Embaladas em embalagem de papelão com até 100 un.</t>
  </si>
  <si>
    <t>ARARIPE COMERCIO E LOCACOES LTDA</t>
  </si>
  <si>
    <t>BRITO E FARIAS COMERCIO DE ARTIGOS DE PAPELARIA LTDA</t>
  </si>
  <si>
    <t>K FILHOS KAIANNE E KAUA DISTRIBUIDORA DE ALIMENTOS E BEBIDAS</t>
  </si>
  <si>
    <t>QUEIROZ PAPEIS EIRELI</t>
  </si>
  <si>
    <t>T. C. C. DE A. FERREIRA COMERCIO E SERVICO</t>
  </si>
  <si>
    <t>LABUTAR DISTRIBUIDORA E PRESTADORA DE SERVICO EIRELI</t>
  </si>
  <si>
    <t>MJ COMERCIO DE MOVEIS EIRELI</t>
  </si>
  <si>
    <t>ITEM 48</t>
  </si>
  <si>
    <t>Colchete Latonado nº 10
Caixa com 72 unidades
Embaladas em embalagem de papelão com até 100 un.</t>
  </si>
  <si>
    <t>PAPELARIA DOS ESTUDANTES EIRELI</t>
  </si>
  <si>
    <t>HELIO MASASHI SAITO &amp; CIA LTDA</t>
  </si>
  <si>
    <t>PAPELARIA OURO EIRELI</t>
  </si>
  <si>
    <t>ITEM 49</t>
  </si>
  <si>
    <t xml:space="preserve">Colchete Latonado nº 12
Caixa com 72 unidades
Embaladas em embalagem de papelão com até 100 un.a.
</t>
  </si>
  <si>
    <t>P. L. FADEL INFORMATICA EIRELI</t>
  </si>
  <si>
    <t>HOPEMIX SUPRIMENTOS E SERVICOS LTDA</t>
  </si>
  <si>
    <t>ALL SALES COMERCIO E SERVICOS LTDA</t>
  </si>
  <si>
    <t>ALCINETE CAMPOS DE SOUZA</t>
  </si>
  <si>
    <t>ITEM 50</t>
  </si>
  <si>
    <t>Papel alcalino no formato A4 (210x297mm),
Cor branca,
Gramatura: 75g/m2,
Para impressora a laser</t>
  </si>
  <si>
    <t>RM</t>
  </si>
  <si>
    <t>MULTPAPER DISTRIBUIDORA DE PAPEIS LTDA</t>
  </si>
  <si>
    <t>BP PAPEIS EIRELI</t>
  </si>
  <si>
    <t>GHI COMERCIO DE PAPEIS E ARTIGOS LTDA</t>
  </si>
  <si>
    <t>MORESCO &amp; ANTUNES LTDA</t>
  </si>
  <si>
    <t>SERVICE JET TELECOMUNICACOES LTDA ME</t>
  </si>
  <si>
    <t>DIAMANTE COMERCIO BAZAR E SERVICOS LTDA</t>
  </si>
  <si>
    <t>NOROESTE PAPELARIA E INFORMATICA LTDA</t>
  </si>
  <si>
    <t>MAQPEL PAPELARIA E EQUIPAMENTOS LTDA</t>
  </si>
  <si>
    <t>NAVIZO MATERIAIS ELETRONICOS E SERVICOS EM EQUIPAMENTOS DE</t>
  </si>
  <si>
    <t>ITEM 51</t>
  </si>
  <si>
    <t>Papel alcalino no formato A4 (210x297mm),
Cor branca,
Gramatura: 90g/m2,
Para impressora a laser</t>
  </si>
  <si>
    <t>LIDERANCA COMERCIO DE PAPEIS LTDA</t>
  </si>
  <si>
    <t>BIGNARDI - INDUSTRIA E COMERCIO DE PAPEIS E ARTEFATOS LTDA</t>
  </si>
  <si>
    <t>EVL COMERCIO DE PRODUTOS MANUFATURADOS EIRELI</t>
  </si>
  <si>
    <t>LOPES GARCIA SOLUCOES EMPRESARIAIS E REPRESENTACOES LTDA</t>
  </si>
  <si>
    <t>RODRIGO DAMASCENO FERREIRA</t>
  </si>
  <si>
    <t>PAPEX DO BRASIL INDUSTRIA E COMERCIO DE PAPEIS EIRELI</t>
  </si>
  <si>
    <t>ANDREY ARAUJO LICITACOES EIRELI</t>
  </si>
  <si>
    <t>PRIMAGRAF INDUSTRIA GRAFICA E EDITORA LTDA</t>
  </si>
  <si>
    <t>MARCOS AURELIO COLLACO</t>
  </si>
  <si>
    <t>ITEM 52</t>
  </si>
  <si>
    <t>Papel Vergê no formato A4 (210x297mm)
Cor branca,
Gramatura: 180g/m²
Para impressora a laser
Pacotes com 50 fls.</t>
  </si>
  <si>
    <t>GRAFICPAPER COMERCIO E SERVICOS EIRELI</t>
  </si>
  <si>
    <t>ITEM 53</t>
  </si>
  <si>
    <t>Papel alcalino no formato A3 (297 x 420mm),
Cor branca, alta alvura
Gramatura: 75g/m²</t>
  </si>
  <si>
    <t>ARENA DISTRIBUIDORA DE BEBIDAS LTDA</t>
  </si>
  <si>
    <t>OBEN COMERCIAL LTDA</t>
  </si>
  <si>
    <t>PORT DISTRIBUIDORA DE INFORMATICA E PAPELARIA LTDA</t>
  </si>
  <si>
    <t>ITEM 54</t>
  </si>
  <si>
    <t>Papel Couche Brilhante no formato A3 (297x420mm)
Cor Branca
Gramatura: 150 g/m²</t>
  </si>
  <si>
    <t>CARBOPEL</t>
  </si>
  <si>
    <t>CREATIVE COPIAS</t>
  </si>
  <si>
    <t>ITEM 55</t>
  </si>
  <si>
    <t>Pasta em PVC
Transparente,
Dimensões: 340 x 240 mm, admitidas variações de ±20mm
Com canaleta plástica.
Acondicionadas em embalagens com até 50 unidades</t>
  </si>
  <si>
    <t>META E FOCO COMERCIO E SERVICOS EIRELI</t>
  </si>
  <si>
    <t>ITEM 56</t>
  </si>
  <si>
    <t>Pasta em PVC
Cor transparente cristal,
Tratamento texturizado
Com grampo trilho de plástico
Medidas de 350 x 240 mm, admitidas variações de ±20mm</t>
  </si>
  <si>
    <t>DIGITAL PAPELARIA E INFORMATICA EIRELI</t>
  </si>
  <si>
    <t>LAURA HELENA DELBEM DE FREITAS</t>
  </si>
  <si>
    <t>ITEM 57</t>
  </si>
  <si>
    <t>Pasta em PVC transparente,
Com abas e elástico
Tratamento texturizado
Dimensões: 240 x 350 mm (largura x altura), admitidas
variações de ± 10 mm.
Cor vermelha;
Acondicionadas em embalagens com até 50 unidades</t>
  </si>
  <si>
    <t>LE BISCUIT</t>
  </si>
  <si>
    <t>MC PAPEIS</t>
  </si>
  <si>
    <t>TILIBRA EXPRESS</t>
  </si>
  <si>
    <t>ITEM 58</t>
  </si>
  <si>
    <t>Pasta em PVC transparente,
Com abas e elástico
Tratamento texturizado
Formato: 240 x 350 mm (largura x altura), admitidas
variações de ± 10 mm.
Cor fumê;
Acondicionadas em embalagens com até 50 unidades</t>
  </si>
  <si>
    <t>ULTRA PRESTADORA DE SERVICOS E DISTRIBUIDORA LTDA</t>
  </si>
  <si>
    <t>ITEM 59</t>
  </si>
  <si>
    <t>Furador de Cartão PVC
Furo ovóide para cordão ou crachá
Material resistente
Com sistema de perfuração em crachá</t>
  </si>
  <si>
    <t>GRATIA TECNOLOGIA</t>
  </si>
  <si>
    <t>R2 IMPORTS</t>
  </si>
  <si>
    <t>ITEM 60</t>
  </si>
  <si>
    <t>Pasta registradora A/Z
Dorso fino;
Com orifício reforçado com ilhós em PVC,
Capa dura com tratamento superficial plastificado em
ambas as faces,
Ferragem de dois ganchos com tratamento superficial niquelado.
Fixador interno em PVC
Acondicionadas em caixas com até 30 unidades</t>
  </si>
  <si>
    <t>ITEM 61</t>
  </si>
  <si>
    <t>Pasta registradora A/Z
Dorso largo;
Com orifício reforçado com ilhós em PVC,
Capa dura com tratamento superficial plastificado em
ambas as faces,
Ferragem de dois ganchos com tratamento superficial
niquelado.
Fixador interno em PVC
Acondicionadas em caixas com até 20 unidades</t>
  </si>
  <si>
    <t>O &amp; P COMUNICACAO LTDA</t>
  </si>
  <si>
    <t>ITEM 62</t>
  </si>
  <si>
    <t>Pasta suspensa marmorizada
Cartão duplo,
Com etiqueta e plástico para a identificação, e prendedores
plásticos.
Acondicionada em embalagens com até 50 unidades</t>
  </si>
  <si>
    <t>COMERCIAL RADICCHI EIRELI</t>
  </si>
  <si>
    <t>DELTA COMERCIO DE PRODUTOS ALIMENTICIOS LTDA</t>
  </si>
  <si>
    <t>LEYDIENE GOMES DE LIMA EIRELI</t>
  </si>
  <si>
    <t>ITEM 63</t>
  </si>
  <si>
    <t>Prancheta
Material: MDP ou MDF
Tamanho: Ofício ou A4
Dimensões: 340 x 230 mm - podendo variar em + 1,0cm
Prendedor de metal ou plástico</t>
  </si>
  <si>
    <t>DAGEAL - COMERCIO DE MATERIAL DE ESCRITORIO LTDA</t>
  </si>
  <si>
    <t>NOGUEIRA NOBRE COMERCIO E SERVICOS LTDA</t>
  </si>
  <si>
    <t>PAPERFLEX COMERCIAL LTDA</t>
  </si>
  <si>
    <t>R.AZEVEDO PARENTE</t>
  </si>
  <si>
    <t>ITEM 64</t>
  </si>
  <si>
    <t>Etiqueta auto adesiva para lacre
Redonda
Diâmetro de 16 mm, com variação de 6 mm para mais ou
para menos
Cor: dourada, prateada ou cromada
Acondicionadas em rolo ou cartelas com no mínimo 150
unidades.</t>
  </si>
  <si>
    <t>SAO RAFAEL PAPELARIA</t>
  </si>
  <si>
    <t>ITEM 65</t>
  </si>
  <si>
    <t>Clips mini nº 5
Em aço inox
Cores: branco ou dourado
Acondicionados em caixas com 100 unidades.</t>
  </si>
  <si>
    <t>MULT PAPELARIA LIVRARIA E INFORMATICA LTDA</t>
  </si>
  <si>
    <t>SUPRY OFFICE DISTRIBUIDORA DE MATERIAIS E SERVICOS LTDA</t>
  </si>
  <si>
    <t>ITEM 66</t>
  </si>
  <si>
    <t>Numerador Metálico de 06 dígitos
Altura de números: 05 mm
Repetições: 0,1,2,3,4,6,12
Construção: metálica</t>
  </si>
  <si>
    <t>S A COMERCIO E REPRESENTACOES LTDA</t>
  </si>
  <si>
    <t>ALO CARIMBOS</t>
  </si>
  <si>
    <t>ITEM 67</t>
  </si>
  <si>
    <t>Refil para numerador automático de 6 dígitos
Compatível com o item 66.
Acondicionados em embalagem com até 5 unidades
prazo de validade não inferior a 6 meses, contados da data
do recebimento definitivo</t>
  </si>
  <si>
    <t>SOBRAL-CHAVES E CARIMBOS LTDA</t>
  </si>
  <si>
    <t>HBL CARIMBOS E PLACAS INDUSTRIA E COMERCIO LTDA</t>
  </si>
  <si>
    <t>R. H. GUEDES VIEIRA</t>
  </si>
  <si>
    <t>ANTONIO MARCIANO LEITE DE OLIVEIRA</t>
  </si>
  <si>
    <t>BLUENETT CARIMBOS E INFORMATICA EIRELI</t>
  </si>
  <si>
    <t>ITEM 68</t>
  </si>
  <si>
    <t>FITA ADESIVA VEGETAL
Não aparecer em fotocópias
Permitir que se escreva sobre ela
dimensões: 12mm X 33m Validade mínima de 15 meses, contados do recebimento
definitivo.</t>
  </si>
  <si>
    <t>TAVI PAPELARIA</t>
  </si>
  <si>
    <t>ELISABETE JESUS SILVA 82145962549</t>
  </si>
  <si>
    <t>ITEM 69</t>
  </si>
  <si>
    <t>PORTA DIPLOMA
Tamanho 54 x 35 cm
Dobra horizontal
Impressão do Brasão da República
Acartonado preto com impressão 4 x 0 cores
Acabamento interno em papel fosco e quatro alças em
tecido para suporte
Obrigatória a apresentação de amostras</t>
  </si>
  <si>
    <t>INCORPAST INDUSTRIA E COMERCIO DE PASTAS LTDA</t>
  </si>
  <si>
    <t>ITEM 70</t>
  </si>
  <si>
    <t>ITEM 71</t>
  </si>
  <si>
    <t>ITEM 72</t>
  </si>
  <si>
    <t>ITEM 73</t>
  </si>
  <si>
    <t>TRIBUNAL REGIONAL ELEITORAL DA BAHIA</t>
  </si>
  <si>
    <t>Seção de Análise e Aquisições</t>
  </si>
  <si>
    <t>RESULTADO DA ESTIMATIVA</t>
  </si>
  <si>
    <t>Item</t>
  </si>
  <si>
    <t>Descrição</t>
  </si>
  <si>
    <t>Unidade de Fornecimento</t>
  </si>
  <si>
    <t>Quantidade</t>
  </si>
  <si>
    <t>Valor Unitário</t>
  </si>
  <si>
    <t>Valor Total</t>
  </si>
  <si>
    <t>VALOR TOTAL ESTIMADO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</si>
</sst>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R$-416]\ #,##0.00;[Red]\-[$R$-416]\ #,##0.00"/>
    <numFmt numFmtId="165" formatCode="_-&quot;R$ &quot;* #,##0.00_-;&quot;-R$ &quot;* #,##0.00_-;_-&quot;R$ &quot;* \-??_-;_-@_-"/>
  </numFmts>
  <fonts count="18" x14ac:knownFonts="1">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sz val="10"/>
      <name val="Arial"/>
      <charset val="1"/>
    </font>
    <font>
      <sz val="10"/>
      <name val="Arial"/>
      <family val="2"/>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2">
    <xf numFmtId="0" fontId="0" fillId="0" borderId="0"/>
    <xf numFmtId="165" fontId="16"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17" fillId="0" borderId="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59">
    <xf numFmtId="0" fontId="0" fillId="0" borderId="0" xfId="0"/>
    <xf numFmtId="0" fontId="11" fillId="9" borderId="2" xfId="0" applyFont="1" applyFill="1" applyBorder="1" applyAlignment="1">
      <alignment horizontal="center" wrapText="1"/>
    </xf>
    <xf numFmtId="0" fontId="11" fillId="0" borderId="0" xfId="0" applyFont="1" applyBorder="1" applyAlignment="1">
      <alignment horizontal="center" vertical="center" wrapText="1"/>
    </xf>
    <xf numFmtId="0" fontId="10" fillId="10" borderId="2" xfId="0" applyFont="1" applyFill="1" applyBorder="1" applyAlignment="1" applyProtection="1">
      <alignment wrapText="1"/>
    </xf>
    <xf numFmtId="0" fontId="10" fillId="10" borderId="6" xfId="0" applyFont="1" applyFill="1" applyBorder="1" applyAlignment="1" applyProtection="1">
      <alignment wrapText="1"/>
    </xf>
    <xf numFmtId="0" fontId="12" fillId="0" borderId="0" xfId="0" applyFont="1" applyBorder="1" applyAlignment="1" applyProtection="1">
      <alignment horizontal="center"/>
      <protection locked="0"/>
    </xf>
    <xf numFmtId="0" fontId="12" fillId="10" borderId="2" xfId="0" applyFont="1" applyFill="1" applyBorder="1" applyAlignment="1" applyProtection="1">
      <alignment horizontal="center" vertical="center"/>
    </xf>
    <xf numFmtId="164" fontId="14" fillId="10" borderId="2" xfId="0" applyNumberFormat="1" applyFont="1" applyFill="1" applyBorder="1" applyAlignment="1" applyProtection="1">
      <alignment horizontal="center" vertical="center" shrinkToFit="1"/>
    </xf>
    <xf numFmtId="0" fontId="13" fillId="0" borderId="2" xfId="0" applyFont="1" applyBorder="1" applyAlignment="1" applyProtection="1">
      <alignment horizontal="center" vertical="center" shrinkToFit="1"/>
      <protection locked="0"/>
    </xf>
    <xf numFmtId="0" fontId="13" fillId="0" borderId="2" xfId="0" applyFont="1" applyBorder="1" applyAlignment="1" applyProtection="1">
      <alignment horizontal="center" vertical="center" wrapText="1"/>
      <protection locked="0"/>
    </xf>
    <xf numFmtId="0" fontId="13" fillId="0" borderId="2" xfId="0" applyFont="1" applyBorder="1" applyAlignment="1" applyProtection="1">
      <alignment vertical="top" wrapText="1"/>
      <protection locked="0"/>
    </xf>
    <xf numFmtId="0" fontId="12" fillId="0" borderId="3" xfId="0" applyFont="1" applyBorder="1" applyAlignment="1" applyProtection="1">
      <alignment horizontal="center" vertical="center"/>
      <protection locked="0"/>
    </xf>
    <xf numFmtId="0" fontId="11" fillId="9" borderId="2" xfId="0" applyFont="1" applyFill="1" applyBorder="1" applyAlignment="1" applyProtection="1">
      <alignment horizontal="center"/>
    </xf>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4" fillId="0" borderId="2" xfId="0" applyNumberFormat="1" applyFont="1" applyBorder="1" applyAlignment="1" applyProtection="1">
      <alignment horizontal="center" shrinkToFit="1"/>
      <protection locked="0"/>
    </xf>
    <xf numFmtId="164" fontId="14"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5"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4" fillId="0" borderId="0" xfId="0" applyNumberFormat="1" applyFont="1" applyBorder="1" applyAlignment="1" applyProtection="1">
      <alignment horizontal="center"/>
      <protection locked="0"/>
    </xf>
    <xf numFmtId="0" fontId="14" fillId="10" borderId="2" xfId="0" applyFont="1" applyFill="1" applyBorder="1" applyAlignment="1" applyProtection="1">
      <alignment horizontal="center" vertical="center"/>
    </xf>
    <xf numFmtId="0" fontId="14"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3" fillId="10" borderId="4"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3" fillId="0" borderId="0" xfId="0" applyNumberFormat="1" applyFont="1" applyBorder="1" applyAlignment="1" applyProtection="1">
      <protection locked="0"/>
    </xf>
    <xf numFmtId="164" fontId="14" fillId="10" borderId="2" xfId="0" applyNumberFormat="1" applyFont="1" applyFill="1" applyBorder="1" applyAlignment="1" applyProtection="1">
      <alignment horizontal="center" vertical="center"/>
    </xf>
    <xf numFmtId="164" fontId="13" fillId="10" borderId="2" xfId="0" applyNumberFormat="1" applyFont="1" applyFill="1" applyBorder="1" applyAlignment="1" applyProtection="1">
      <alignment horizontal="right" shrinkToFit="1"/>
    </xf>
    <xf numFmtId="164" fontId="14" fillId="0" borderId="0" xfId="0" applyNumberFormat="1" applyFont="1" applyBorder="1" applyAlignment="1" applyProtection="1">
      <protection locked="0"/>
    </xf>
    <xf numFmtId="0" fontId="10" fillId="0" borderId="0" xfId="0" applyFont="1" applyAlignment="1">
      <alignment wrapText="1"/>
    </xf>
    <xf numFmtId="0" fontId="10" fillId="0" borderId="0" xfId="0" applyFont="1" applyAlignment="1">
      <alignment vertical="center"/>
    </xf>
    <xf numFmtId="0" fontId="10" fillId="0" borderId="0" xfId="0" applyFont="1" applyAlignment="1"/>
    <xf numFmtId="0" fontId="11" fillId="0" borderId="0" xfId="0" applyFont="1" applyBorder="1" applyAlignment="1">
      <alignment horizontal="center" wrapText="1"/>
    </xf>
    <xf numFmtId="0" fontId="11" fillId="0" borderId="7" xfId="0" applyFont="1" applyBorder="1" applyAlignment="1">
      <alignment horizont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5" fontId="10" fillId="10" borderId="2" xfId="1" applyFont="1" applyFill="1" applyBorder="1" applyAlignment="1" applyProtection="1">
      <alignment vertical="center" wrapText="1"/>
    </xf>
    <xf numFmtId="0" fontId="10" fillId="0" borderId="0" xfId="0" applyFont="1" applyAlignment="1">
      <alignment horizontal="center" vertical="center"/>
    </xf>
    <xf numFmtId="0" fontId="10" fillId="10" borderId="4" xfId="0" applyFont="1" applyFill="1" applyBorder="1" applyAlignment="1">
      <alignment vertical="center" wrapText="1"/>
    </xf>
    <xf numFmtId="0" fontId="11" fillId="0" borderId="4" xfId="0" applyFont="1" applyBorder="1" applyAlignment="1">
      <alignment wrapText="1"/>
    </xf>
    <xf numFmtId="165" fontId="11" fillId="9" borderId="2" xfId="0" applyNumberFormat="1" applyFont="1" applyFill="1" applyBorder="1" applyAlignment="1">
      <alignment wrapText="1"/>
    </xf>
  </cellXfs>
  <cellStyles count="22">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rmal 2" xfId="14"/>
    <cellStyle name="Note 1" xfId="15"/>
    <cellStyle name="Resultado" xfId="16"/>
    <cellStyle name="Resultado2" xfId="17"/>
    <cellStyle name="Status 1" xfId="18"/>
    <cellStyle name="Text 1" xfId="19"/>
    <cellStyle name="Título1" xfId="20"/>
    <cellStyle name="Warning 1" xfId="21"/>
  </cellStyles>
  <dxfs count="1">
    <dxf>
      <font>
        <b/>
        <i val="0"/>
        <sz val="10"/>
        <color rgb="FFFFFFFF"/>
        <name val="Arial"/>
      </font>
      <fill>
        <patternFill>
          <bgColor rgb="FFCC0000"/>
        </patternFill>
      </fill>
    </dxf>
  </dxfs>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3711600</xdr:colOff>
      <xdr:row>0</xdr:row>
      <xdr:rowOff>0</xdr:rowOff>
    </xdr:from>
    <xdr:to>
      <xdr:col>1</xdr:col>
      <xdr:colOff>4412160</xdr:colOff>
      <xdr:row>3</xdr:row>
      <xdr:rowOff>161640</xdr:rowOff>
    </xdr:to>
    <xdr:pic>
      <xdr:nvPicPr>
        <xdr:cNvPr id="2" name="Figura 1"/>
        <xdr:cNvPicPr/>
      </xdr:nvPicPr>
      <xdr:blipFill>
        <a:blip xmlns:r="http://schemas.openxmlformats.org/officeDocument/2006/relationships" r:embed="rId1"/>
        <a:stretch/>
      </xdr:blipFill>
      <xdr:spPr>
        <a:xfrm>
          <a:off x="4355280" y="0"/>
          <a:ext cx="700560" cy="73296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D18" sqref="D1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v>
      </c>
      <c r="B2" s="14" t="s">
        <v>2</v>
      </c>
      <c r="C2" s="14" t="s">
        <v>3</v>
      </c>
      <c r="D2" s="14" t="s">
        <v>4</v>
      </c>
      <c r="E2" s="15" t="s">
        <v>5</v>
      </c>
      <c r="F2" s="15" t="s">
        <v>6</v>
      </c>
      <c r="G2" s="14" t="s">
        <v>7</v>
      </c>
      <c r="H2" s="16" t="s">
        <v>8</v>
      </c>
      <c r="I2" s="17" t="s">
        <v>9</v>
      </c>
    </row>
    <row r="3" spans="1:9" ht="12.75" customHeight="1" x14ac:dyDescent="0.2">
      <c r="A3" s="11"/>
      <c r="B3" s="10" t="s">
        <v>10</v>
      </c>
      <c r="C3" s="9" t="s">
        <v>11</v>
      </c>
      <c r="D3" s="8">
        <f>5000*0.25</f>
        <v>1250</v>
      </c>
      <c r="E3" s="7">
        <f>IF(C20&lt;=25%,D20,MIN(E20:F20))</f>
        <v>24.64</v>
      </c>
      <c r="F3" s="7">
        <f>MIN(H3:H17)</f>
        <v>18.399999999999999</v>
      </c>
      <c r="G3" s="18" t="s">
        <v>12</v>
      </c>
      <c r="H3" s="19">
        <v>18.399999999999999</v>
      </c>
      <c r="I3" s="20" t="str">
        <f t="shared" ref="I3:I17" si="0">IF(H3="","",(IF($C$20&lt;25%,"N/A",IF(H3&lt;=($D$20+$A$20),H3,"Descartado"))))</f>
        <v>N/A</v>
      </c>
    </row>
    <row r="4" spans="1:9" x14ac:dyDescent="0.2">
      <c r="A4" s="11"/>
      <c r="B4" s="10"/>
      <c r="C4" s="9"/>
      <c r="D4" s="8"/>
      <c r="E4" s="7"/>
      <c r="F4" s="7"/>
      <c r="G4" s="18" t="s">
        <v>13</v>
      </c>
      <c r="H4" s="19">
        <v>18.89</v>
      </c>
      <c r="I4" s="20" t="str">
        <f t="shared" si="0"/>
        <v>N/A</v>
      </c>
    </row>
    <row r="5" spans="1:9" x14ac:dyDescent="0.2">
      <c r="A5" s="11"/>
      <c r="B5" s="10"/>
      <c r="C5" s="9"/>
      <c r="D5" s="8"/>
      <c r="E5" s="7"/>
      <c r="F5" s="7"/>
      <c r="G5" s="18" t="s">
        <v>14</v>
      </c>
      <c r="H5" s="19">
        <v>19.100000000000001</v>
      </c>
      <c r="I5" s="20" t="str">
        <f t="shared" si="0"/>
        <v>N/A</v>
      </c>
    </row>
    <row r="6" spans="1:9" x14ac:dyDescent="0.2">
      <c r="A6" s="11"/>
      <c r="B6" s="10"/>
      <c r="C6" s="9"/>
      <c r="D6" s="8"/>
      <c r="E6" s="7"/>
      <c r="F6" s="7"/>
      <c r="G6" s="18" t="s">
        <v>15</v>
      </c>
      <c r="H6" s="19">
        <v>19.107399999999998</v>
      </c>
      <c r="I6" s="20" t="str">
        <f t="shared" si="0"/>
        <v>N/A</v>
      </c>
    </row>
    <row r="7" spans="1:9" x14ac:dyDescent="0.2">
      <c r="A7" s="11"/>
      <c r="B7" s="10"/>
      <c r="C7" s="9"/>
      <c r="D7" s="8"/>
      <c r="E7" s="7"/>
      <c r="F7" s="7"/>
      <c r="G7" s="18" t="s">
        <v>16</v>
      </c>
      <c r="H7" s="19">
        <v>19.7</v>
      </c>
      <c r="I7" s="20" t="str">
        <f t="shared" si="0"/>
        <v>N/A</v>
      </c>
    </row>
    <row r="8" spans="1:9" x14ac:dyDescent="0.2">
      <c r="A8" s="11"/>
      <c r="B8" s="10"/>
      <c r="C8" s="9"/>
      <c r="D8" s="8"/>
      <c r="E8" s="7"/>
      <c r="F8" s="7"/>
      <c r="G8" s="18" t="s">
        <v>17</v>
      </c>
      <c r="H8" s="19">
        <v>22.5</v>
      </c>
      <c r="I8" s="20" t="str">
        <f t="shared" si="0"/>
        <v>N/A</v>
      </c>
    </row>
    <row r="9" spans="1:9" x14ac:dyDescent="0.2">
      <c r="A9" s="11"/>
      <c r="B9" s="10"/>
      <c r="C9" s="9"/>
      <c r="D9" s="8"/>
      <c r="E9" s="7"/>
      <c r="F9" s="7"/>
      <c r="G9" s="18" t="s">
        <v>18</v>
      </c>
      <c r="H9" s="19">
        <v>27.75</v>
      </c>
      <c r="I9" s="20" t="str">
        <f t="shared" si="0"/>
        <v>N/A</v>
      </c>
    </row>
    <row r="10" spans="1:9" x14ac:dyDescent="0.2">
      <c r="A10" s="11"/>
      <c r="B10" s="10"/>
      <c r="C10" s="9"/>
      <c r="D10" s="8"/>
      <c r="E10" s="7"/>
      <c r="F10" s="7"/>
      <c r="G10" s="18" t="s">
        <v>19</v>
      </c>
      <c r="H10" s="19">
        <v>28</v>
      </c>
      <c r="I10" s="20" t="str">
        <f t="shared" si="0"/>
        <v>N/A</v>
      </c>
    </row>
    <row r="11" spans="1:9" x14ac:dyDescent="0.2">
      <c r="A11" s="11"/>
      <c r="B11" s="10"/>
      <c r="C11" s="9"/>
      <c r="D11" s="8"/>
      <c r="E11" s="7"/>
      <c r="F11" s="7"/>
      <c r="G11" s="18" t="s">
        <v>20</v>
      </c>
      <c r="H11" s="19">
        <v>31</v>
      </c>
      <c r="I11" s="20" t="str">
        <f t="shared" si="0"/>
        <v>N/A</v>
      </c>
    </row>
    <row r="12" spans="1:9" x14ac:dyDescent="0.2">
      <c r="A12" s="11"/>
      <c r="B12" s="10"/>
      <c r="C12" s="9"/>
      <c r="D12" s="8"/>
      <c r="E12" s="7"/>
      <c r="F12" s="7"/>
      <c r="G12" s="18" t="s">
        <v>21</v>
      </c>
      <c r="H12" s="19">
        <v>29.69</v>
      </c>
      <c r="I12" s="20" t="str">
        <f t="shared" si="0"/>
        <v>N/A</v>
      </c>
    </row>
    <row r="13" spans="1:9" x14ac:dyDescent="0.2">
      <c r="A13" s="11"/>
      <c r="B13" s="10"/>
      <c r="C13" s="9"/>
      <c r="D13" s="8"/>
      <c r="E13" s="7"/>
      <c r="F13" s="7"/>
      <c r="G13" s="18" t="s">
        <v>22</v>
      </c>
      <c r="H13" s="19">
        <v>34.9</v>
      </c>
      <c r="I13" s="20" t="str">
        <f t="shared" si="0"/>
        <v>N/A</v>
      </c>
    </row>
    <row r="14" spans="1:9" x14ac:dyDescent="0.2">
      <c r="A14" s="11"/>
      <c r="B14" s="10"/>
      <c r="C14" s="9"/>
      <c r="D14" s="8"/>
      <c r="E14" s="7"/>
      <c r="F14" s="7"/>
      <c r="G14" s="18" t="s">
        <v>23</v>
      </c>
      <c r="H14" s="19">
        <v>26.68</v>
      </c>
      <c r="I14" s="20" t="str">
        <f t="shared" si="0"/>
        <v>N/A</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5.7098594648894796</v>
      </c>
      <c r="B20" s="31">
        <f>COUNT(H3:H17)</f>
        <v>12</v>
      </c>
      <c r="C20" s="32">
        <f>IF(B20&lt;2,"N/A",(A20/D20))</f>
        <v>0.23173130945168341</v>
      </c>
      <c r="D20" s="33">
        <f>ROUND(AVERAGE(H3:H17),2)</f>
        <v>24.64</v>
      </c>
      <c r="E20" s="34" t="str">
        <f>IFERROR(ROUND(IF(B20&lt;2,"N/A",(IF(C20&lt;=25%,"N/A",AVERAGE(I3:I17)))),2),"N/A")</f>
        <v>N/A</v>
      </c>
      <c r="F20" s="34">
        <f>ROUND(MEDIAN(H3:H17),2)</f>
        <v>24.59</v>
      </c>
      <c r="G20" s="35" t="str">
        <f>INDEX(G3:G17,MATCH(H20,H3:H17,0))</f>
        <v>R G XAVIER GUIMARAES EIRELI</v>
      </c>
      <c r="H20" s="36">
        <f>MIN(H3:H17)</f>
        <v>18.399999999999999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24.64</v>
      </c>
    </row>
    <row r="23" spans="1:11" x14ac:dyDescent="0.2">
      <c r="B23" s="37"/>
      <c r="C23" s="37"/>
      <c r="D23" s="5"/>
      <c r="E23" s="5"/>
      <c r="F23" s="45"/>
      <c r="G23" s="16" t="s">
        <v>32</v>
      </c>
      <c r="H23" s="36">
        <f>ROUND(H22,2)*D3</f>
        <v>30800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E39" sqref="E39"/>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83</v>
      </c>
      <c r="B2" s="14" t="s">
        <v>2</v>
      </c>
      <c r="C2" s="14" t="s">
        <v>3</v>
      </c>
      <c r="D2" s="14" t="s">
        <v>4</v>
      </c>
      <c r="E2" s="15" t="s">
        <v>5</v>
      </c>
      <c r="F2" s="15" t="s">
        <v>6</v>
      </c>
      <c r="G2" s="14" t="s">
        <v>7</v>
      </c>
      <c r="H2" s="16" t="s">
        <v>8</v>
      </c>
      <c r="I2" s="17" t="s">
        <v>9</v>
      </c>
    </row>
    <row r="3" spans="1:9" ht="12.75" customHeight="1" x14ac:dyDescent="0.2">
      <c r="A3" s="11"/>
      <c r="B3" s="10" t="s">
        <v>84</v>
      </c>
      <c r="C3" s="9" t="s">
        <v>74</v>
      </c>
      <c r="D3" s="8">
        <v>100</v>
      </c>
      <c r="E3" s="7">
        <f>IF(C20&lt;=25%,D20,MIN(E20:F20))</f>
        <v>11.16</v>
      </c>
      <c r="F3" s="7">
        <f>MIN(H3:H17)</f>
        <v>8.8335439200000003</v>
      </c>
      <c r="G3" s="18" t="s">
        <v>75</v>
      </c>
      <c r="H3" s="19">
        <v>13.99</v>
      </c>
      <c r="I3" s="20">
        <f t="shared" ref="I3:I17" si="0">IF(H3="","",(IF($C$20&lt;25%,"N/A",IF(H3&lt;=($D$20+$A$20),H3,"Descartado"))))</f>
        <v>13.99</v>
      </c>
    </row>
    <row r="4" spans="1:9" x14ac:dyDescent="0.2">
      <c r="A4" s="11"/>
      <c r="B4" s="10"/>
      <c r="C4" s="9"/>
      <c r="D4" s="8"/>
      <c r="E4" s="7"/>
      <c r="F4" s="7"/>
      <c r="G4" s="18" t="s">
        <v>77</v>
      </c>
      <c r="H4" s="19">
        <v>8.8335439200000003</v>
      </c>
      <c r="I4" s="20">
        <f t="shared" si="0"/>
        <v>8.8335439200000003</v>
      </c>
    </row>
    <row r="5" spans="1:9" x14ac:dyDescent="0.2">
      <c r="A5" s="11"/>
      <c r="B5" s="10"/>
      <c r="C5" s="9"/>
      <c r="D5" s="8"/>
      <c r="E5" s="7"/>
      <c r="F5" s="7"/>
      <c r="G5" s="18" t="s">
        <v>78</v>
      </c>
      <c r="H5" s="19">
        <v>10.642823999999999</v>
      </c>
      <c r="I5" s="20">
        <f t="shared" si="0"/>
        <v>10.642823999999999</v>
      </c>
    </row>
    <row r="6" spans="1:9" x14ac:dyDescent="0.2">
      <c r="A6" s="11"/>
      <c r="B6" s="10"/>
      <c r="C6" s="9"/>
      <c r="D6" s="8"/>
      <c r="E6" s="7"/>
      <c r="F6" s="7"/>
      <c r="G6" s="18" t="s">
        <v>85</v>
      </c>
      <c r="H6" s="19">
        <v>18.62</v>
      </c>
      <c r="I6" s="20" t="str">
        <f t="shared" si="0"/>
        <v>Descartado</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4.3003205348417017</v>
      </c>
      <c r="B20" s="31">
        <f>COUNT(H3:H17)</f>
        <v>4</v>
      </c>
      <c r="C20" s="32">
        <f>IF(B20&lt;2,"N/A",(A20/D20))</f>
        <v>0.33028575536418603</v>
      </c>
      <c r="D20" s="33">
        <f>ROUND(AVERAGE(H3:H17),2)</f>
        <v>13.02</v>
      </c>
      <c r="E20" s="34">
        <f>IFERROR(ROUND(IF(B20&lt;2,"N/A",(IF(C20&lt;=25%,"N/A",AVERAGE(I3:I17)))),2),"N/A")</f>
        <v>11.16</v>
      </c>
      <c r="F20" s="34">
        <f>ROUND(MEDIAN(H3:H17),2)</f>
        <v>12.32</v>
      </c>
      <c r="G20" s="35" t="str">
        <f>INDEX(G3:G17,MATCH(H20,H3:H17,0))</f>
        <v>INLABEL SOLUCOES EM ROTULOS ADESIVOS EIRELI</v>
      </c>
      <c r="H20" s="36">
        <f>MIN(H3:H17)</f>
        <v>8.8335439200000003</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11.16</v>
      </c>
    </row>
    <row r="23" spans="1:11" x14ac:dyDescent="0.2">
      <c r="B23" s="37"/>
      <c r="C23" s="37"/>
      <c r="D23" s="5"/>
      <c r="E23" s="5"/>
      <c r="F23" s="45"/>
      <c r="G23" s="16" t="s">
        <v>32</v>
      </c>
      <c r="H23" s="36">
        <f>ROUND(H22,2)*D3</f>
        <v>1116</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G9" sqref="G9"/>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86</v>
      </c>
      <c r="B2" s="14" t="s">
        <v>2</v>
      </c>
      <c r="C2" s="14" t="s">
        <v>3</v>
      </c>
      <c r="D2" s="14" t="s">
        <v>4</v>
      </c>
      <c r="E2" s="15" t="s">
        <v>5</v>
      </c>
      <c r="F2" s="15" t="s">
        <v>6</v>
      </c>
      <c r="G2" s="14" t="s">
        <v>7</v>
      </c>
      <c r="H2" s="16" t="s">
        <v>8</v>
      </c>
      <c r="I2" s="17" t="s">
        <v>9</v>
      </c>
    </row>
    <row r="3" spans="1:9" ht="12.75" customHeight="1" x14ac:dyDescent="0.2">
      <c r="A3" s="11"/>
      <c r="B3" s="10" t="s">
        <v>87</v>
      </c>
      <c r="C3" s="9" t="s">
        <v>88</v>
      </c>
      <c r="D3" s="8">
        <v>200</v>
      </c>
      <c r="E3" s="7">
        <f>IF(C20&lt;=25%,D20,MIN(E20:F20))</f>
        <v>8.83</v>
      </c>
      <c r="F3" s="7">
        <f>MIN(H3:H17)</f>
        <v>6.9178356000000001</v>
      </c>
      <c r="G3" s="18" t="s">
        <v>89</v>
      </c>
      <c r="H3" s="19">
        <v>7.33</v>
      </c>
      <c r="I3" s="20">
        <f t="shared" ref="I3:I17" si="0">IF(H3="","",(IF($C$20&lt;25%,"N/A",IF(H3&lt;=($D$20+$A$20),H3,"Descartado"))))</f>
        <v>7.33</v>
      </c>
    </row>
    <row r="4" spans="1:9" x14ac:dyDescent="0.2">
      <c r="A4" s="11"/>
      <c r="B4" s="10"/>
      <c r="C4" s="9"/>
      <c r="D4" s="8"/>
      <c r="E4" s="7"/>
      <c r="F4" s="7"/>
      <c r="G4" s="18" t="s">
        <v>90</v>
      </c>
      <c r="H4" s="19">
        <v>7.3895999999999997</v>
      </c>
      <c r="I4" s="20">
        <f t="shared" si="0"/>
        <v>7.3895999999999997</v>
      </c>
    </row>
    <row r="5" spans="1:9" x14ac:dyDescent="0.2">
      <c r="A5" s="11"/>
      <c r="B5" s="10"/>
      <c r="C5" s="9"/>
      <c r="D5" s="8"/>
      <c r="E5" s="7"/>
      <c r="F5" s="7"/>
      <c r="G5" s="18" t="s">
        <v>91</v>
      </c>
      <c r="H5" s="19">
        <v>26.61</v>
      </c>
      <c r="I5" s="20" t="str">
        <f t="shared" si="0"/>
        <v>Descartado</v>
      </c>
    </row>
    <row r="6" spans="1:9" x14ac:dyDescent="0.2">
      <c r="A6" s="11"/>
      <c r="B6" s="10"/>
      <c r="C6" s="9"/>
      <c r="D6" s="8"/>
      <c r="E6" s="7"/>
      <c r="F6" s="7"/>
      <c r="G6" s="18" t="s">
        <v>50</v>
      </c>
      <c r="H6" s="19">
        <v>6.9178356000000001</v>
      </c>
      <c r="I6" s="20">
        <f t="shared" si="0"/>
        <v>6.9178356000000001</v>
      </c>
    </row>
    <row r="7" spans="1:9" x14ac:dyDescent="0.2">
      <c r="A7" s="11"/>
      <c r="B7" s="10"/>
      <c r="C7" s="9"/>
      <c r="D7" s="8"/>
      <c r="E7" s="7"/>
      <c r="F7" s="7"/>
      <c r="G7" s="18" t="s">
        <v>92</v>
      </c>
      <c r="H7" s="19">
        <v>8.8335439200000003</v>
      </c>
      <c r="I7" s="20">
        <f t="shared" si="0"/>
        <v>8.8335439200000003</v>
      </c>
    </row>
    <row r="8" spans="1:9" x14ac:dyDescent="0.2">
      <c r="A8" s="11"/>
      <c r="B8" s="10"/>
      <c r="C8" s="9"/>
      <c r="D8" s="8"/>
      <c r="E8" s="7"/>
      <c r="F8" s="7"/>
      <c r="G8" s="18" t="s">
        <v>93</v>
      </c>
      <c r="H8" s="19">
        <v>7.9714751760000002</v>
      </c>
      <c r="I8" s="20">
        <f t="shared" si="0"/>
        <v>7.9714751760000002</v>
      </c>
    </row>
    <row r="9" spans="1:9" x14ac:dyDescent="0.2">
      <c r="A9" s="11"/>
      <c r="B9" s="10"/>
      <c r="C9" s="9"/>
      <c r="D9" s="8"/>
      <c r="E9" s="7"/>
      <c r="F9" s="7"/>
      <c r="G9" s="18" t="s">
        <v>94</v>
      </c>
      <c r="H9" s="19">
        <v>8.7058300319999997</v>
      </c>
      <c r="I9" s="20">
        <f t="shared" si="0"/>
        <v>8.7058300319999997</v>
      </c>
    </row>
    <row r="10" spans="1:9" x14ac:dyDescent="0.2">
      <c r="A10" s="11"/>
      <c r="B10" s="10"/>
      <c r="C10" s="9"/>
      <c r="D10" s="8"/>
      <c r="E10" s="7"/>
      <c r="F10" s="7"/>
      <c r="G10" s="18" t="s">
        <v>95</v>
      </c>
      <c r="H10" s="19">
        <v>9.6317557199999992</v>
      </c>
      <c r="I10" s="20">
        <f t="shared" si="0"/>
        <v>9.6317557199999992</v>
      </c>
    </row>
    <row r="11" spans="1:9" x14ac:dyDescent="0.2">
      <c r="A11" s="11"/>
      <c r="B11" s="10"/>
      <c r="C11" s="9"/>
      <c r="D11" s="8"/>
      <c r="E11" s="7"/>
      <c r="F11" s="7"/>
      <c r="G11" s="18" t="s">
        <v>96</v>
      </c>
      <c r="H11" s="19">
        <v>8.7164728559999993</v>
      </c>
      <c r="I11" s="20">
        <f t="shared" si="0"/>
        <v>8.7164728559999993</v>
      </c>
    </row>
    <row r="12" spans="1:9" x14ac:dyDescent="0.2">
      <c r="A12" s="11"/>
      <c r="B12" s="10"/>
      <c r="C12" s="9"/>
      <c r="D12" s="8"/>
      <c r="E12" s="7"/>
      <c r="F12" s="7"/>
      <c r="G12" s="18" t="s">
        <v>97</v>
      </c>
      <c r="H12" s="19">
        <v>10.642823999999999</v>
      </c>
      <c r="I12" s="20">
        <f t="shared" si="0"/>
        <v>10.642823999999999</v>
      </c>
    </row>
    <row r="13" spans="1:9" x14ac:dyDescent="0.2">
      <c r="A13" s="11"/>
      <c r="B13" s="10"/>
      <c r="C13" s="9"/>
      <c r="D13" s="8"/>
      <c r="E13" s="7"/>
      <c r="F13" s="7"/>
      <c r="G13" s="18" t="s">
        <v>98</v>
      </c>
      <c r="H13" s="19">
        <v>14.8999536</v>
      </c>
      <c r="I13" s="20">
        <f t="shared" si="0"/>
        <v>14.8999536</v>
      </c>
    </row>
    <row r="14" spans="1:9" x14ac:dyDescent="0.2">
      <c r="A14" s="11"/>
      <c r="B14" s="10"/>
      <c r="C14" s="9"/>
      <c r="D14" s="8"/>
      <c r="E14" s="7"/>
      <c r="F14" s="7"/>
      <c r="G14" s="18" t="s">
        <v>99</v>
      </c>
      <c r="H14" s="19">
        <v>18.795227184000002</v>
      </c>
      <c r="I14" s="20" t="str">
        <f t="shared" si="0"/>
        <v>Descartado</v>
      </c>
    </row>
    <row r="15" spans="1:9" x14ac:dyDescent="0.2">
      <c r="A15" s="11"/>
      <c r="B15" s="10"/>
      <c r="C15" s="9"/>
      <c r="D15" s="8"/>
      <c r="E15" s="7"/>
      <c r="F15" s="7"/>
      <c r="G15" s="18" t="s">
        <v>100</v>
      </c>
      <c r="H15" s="19">
        <v>21.285647999999998</v>
      </c>
      <c r="I15" s="20" t="str">
        <f t="shared" si="0"/>
        <v>Descartado</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6.3130954393835923</v>
      </c>
      <c r="B20" s="31">
        <f>COUNT(H3:H17)</f>
        <v>13</v>
      </c>
      <c r="C20" s="32">
        <f>IF(B20&lt;2,"N/A",(A20/D20))</f>
        <v>0.52045304529131009</v>
      </c>
      <c r="D20" s="33">
        <f>ROUND(AVERAGE(H3:H17),2)</f>
        <v>12.13</v>
      </c>
      <c r="E20" s="34">
        <f>IFERROR(ROUND(IF(B20&lt;2,"N/A",(IF(C20&lt;=25%,"N/A",AVERAGE(I3:I17)))),2),"N/A")</f>
        <v>9.1</v>
      </c>
      <c r="F20" s="34">
        <f>ROUND(MEDIAN(H3:H17),2)</f>
        <v>8.83</v>
      </c>
      <c r="G20" s="35" t="str">
        <f>INDEX(G3:G17,MATCH(H20,H3:H17,0))</f>
        <v>HUMAITA COMERCIO DE PAPEIS E ALIMENTOS EIRELI</v>
      </c>
      <c r="H20" s="36">
        <f>MIN(H3:H17)</f>
        <v>6.9178356000000001</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8.83</v>
      </c>
    </row>
    <row r="23" spans="1:11" x14ac:dyDescent="0.2">
      <c r="B23" s="37"/>
      <c r="C23" s="37"/>
      <c r="D23" s="5"/>
      <c r="E23" s="5"/>
      <c r="F23" s="45"/>
      <c r="G23" s="16" t="s">
        <v>32</v>
      </c>
      <c r="H23" s="36">
        <f>ROUND(H22,2)*D3</f>
        <v>1766</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101</v>
      </c>
      <c r="B2" s="14" t="s">
        <v>2</v>
      </c>
      <c r="C2" s="14" t="s">
        <v>3</v>
      </c>
      <c r="D2" s="14" t="s">
        <v>4</v>
      </c>
      <c r="E2" s="15" t="s">
        <v>5</v>
      </c>
      <c r="F2" s="15" t="s">
        <v>6</v>
      </c>
      <c r="G2" s="14" t="s">
        <v>7</v>
      </c>
      <c r="H2" s="16" t="s">
        <v>8</v>
      </c>
      <c r="I2" s="17" t="s">
        <v>9</v>
      </c>
    </row>
    <row r="3" spans="1:9" ht="12.75" customHeight="1" x14ac:dyDescent="0.2">
      <c r="A3" s="11"/>
      <c r="B3" s="10" t="s">
        <v>102</v>
      </c>
      <c r="C3" s="9" t="s">
        <v>88</v>
      </c>
      <c r="D3" s="8">
        <v>3000</v>
      </c>
      <c r="E3" s="7">
        <f>IF(C20&lt;=25%,D20,MIN(E20:F20))</f>
        <v>4.2</v>
      </c>
      <c r="F3" s="7">
        <f>MIN(H3:H17)</f>
        <v>1.7</v>
      </c>
      <c r="G3" s="18" t="s">
        <v>42</v>
      </c>
      <c r="H3" s="19">
        <v>1.7</v>
      </c>
      <c r="I3" s="20">
        <f t="shared" ref="I3:I17" si="0">IF(H3="","",(IF($C$20&lt;25%,"N/A",IF(H3&lt;=($D$20+$A$20),H3,"Descartado"))))</f>
        <v>1.7</v>
      </c>
    </row>
    <row r="4" spans="1:9" x14ac:dyDescent="0.2">
      <c r="A4" s="11"/>
      <c r="B4" s="10"/>
      <c r="C4" s="9"/>
      <c r="D4" s="8"/>
      <c r="E4" s="7"/>
      <c r="F4" s="7"/>
      <c r="G4" s="18" t="s">
        <v>103</v>
      </c>
      <c r="H4" s="19">
        <v>5.2</v>
      </c>
      <c r="I4" s="20">
        <f t="shared" si="0"/>
        <v>5.2</v>
      </c>
    </row>
    <row r="5" spans="1:9" x14ac:dyDescent="0.2">
      <c r="A5" s="11"/>
      <c r="B5" s="10"/>
      <c r="C5" s="9"/>
      <c r="D5" s="8"/>
      <c r="E5" s="7"/>
      <c r="F5" s="7"/>
      <c r="G5" s="18" t="s">
        <v>104</v>
      </c>
      <c r="H5" s="19">
        <v>14.13</v>
      </c>
      <c r="I5" s="20" t="str">
        <f t="shared" si="0"/>
        <v>Descartado</v>
      </c>
    </row>
    <row r="6" spans="1:9" x14ac:dyDescent="0.2">
      <c r="A6" s="11"/>
      <c r="B6" s="10"/>
      <c r="C6" s="9"/>
      <c r="D6" s="8"/>
      <c r="E6" s="7"/>
      <c r="F6" s="7"/>
      <c r="G6" s="18" t="s">
        <v>105</v>
      </c>
      <c r="H6" s="19">
        <v>5.7</v>
      </c>
      <c r="I6" s="20">
        <f t="shared" si="0"/>
        <v>5.7</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5.2742669316850721</v>
      </c>
      <c r="B20" s="31">
        <f>COUNT(H3:H17)</f>
        <v>4</v>
      </c>
      <c r="C20" s="32">
        <f>IF(B20&lt;2,"N/A",(A20/D20))</f>
        <v>0.78956091791692695</v>
      </c>
      <c r="D20" s="33">
        <f>ROUND(AVERAGE(H3:H17),2)</f>
        <v>6.68</v>
      </c>
      <c r="E20" s="34">
        <f>IFERROR(ROUND(IF(B20&lt;2,"N/A",(IF(C20&lt;=25%,"N/A",AVERAGE(I3:I17)))),2),"N/A")</f>
        <v>4.2</v>
      </c>
      <c r="F20" s="34">
        <f>ROUND(MEDIAN(H3:H17),2)</f>
        <v>5.45</v>
      </c>
      <c r="G20" s="35" t="str">
        <f>INDEX(G3:G17,MATCH(H20,H3:H17,0))</f>
        <v>GRAFICA E EDITORA LUAR EIRELI</v>
      </c>
      <c r="H20" s="36">
        <f>MIN(H3:H17)</f>
        <v>1.7</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4.2</v>
      </c>
    </row>
    <row r="23" spans="1:11" x14ac:dyDescent="0.2">
      <c r="B23" s="37"/>
      <c r="C23" s="37"/>
      <c r="D23" s="5"/>
      <c r="E23" s="5"/>
      <c r="F23" s="45"/>
      <c r="G23" s="16" t="s">
        <v>32</v>
      </c>
      <c r="H23" s="36">
        <f>ROUND(H22,2)*D3</f>
        <v>12600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G18" sqref="G1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106</v>
      </c>
      <c r="B2" s="14" t="s">
        <v>2</v>
      </c>
      <c r="C2" s="14" t="s">
        <v>3</v>
      </c>
      <c r="D2" s="14" t="s">
        <v>4</v>
      </c>
      <c r="E2" s="15" t="s">
        <v>5</v>
      </c>
      <c r="F2" s="15" t="s">
        <v>6</v>
      </c>
      <c r="G2" s="14" t="s">
        <v>7</v>
      </c>
      <c r="H2" s="16" t="s">
        <v>8</v>
      </c>
      <c r="I2" s="17" t="s">
        <v>9</v>
      </c>
    </row>
    <row r="3" spans="1:9" ht="12.75" customHeight="1" x14ac:dyDescent="0.2">
      <c r="A3" s="11"/>
      <c r="B3" s="10" t="s">
        <v>107</v>
      </c>
      <c r="C3" s="9" t="s">
        <v>88</v>
      </c>
      <c r="D3" s="8">
        <v>1000</v>
      </c>
      <c r="E3" s="7">
        <f>IF(C20&lt;=25%,D20,MIN(E20:F20))</f>
        <v>2.19</v>
      </c>
      <c r="F3" s="7">
        <f>MIN(H3:H17)</f>
        <v>1.3</v>
      </c>
      <c r="G3" s="18" t="s">
        <v>108</v>
      </c>
      <c r="H3" s="19">
        <v>1.3</v>
      </c>
      <c r="I3" s="20">
        <f t="shared" ref="I3:I17" si="0">IF(H3="","",(IF($C$20&lt;25%,"N/A",IF(H3&lt;=($D$20+$A$20),H3,"Descartado"))))</f>
        <v>1.3</v>
      </c>
    </row>
    <row r="4" spans="1:9" x14ac:dyDescent="0.2">
      <c r="A4" s="11"/>
      <c r="B4" s="10"/>
      <c r="C4" s="9"/>
      <c r="D4" s="8"/>
      <c r="E4" s="7"/>
      <c r="F4" s="7"/>
      <c r="G4" s="18" t="s">
        <v>109</v>
      </c>
      <c r="H4" s="19">
        <v>1.72</v>
      </c>
      <c r="I4" s="20">
        <f t="shared" si="0"/>
        <v>1.72</v>
      </c>
    </row>
    <row r="5" spans="1:9" x14ac:dyDescent="0.2">
      <c r="A5" s="11"/>
      <c r="B5" s="10"/>
      <c r="C5" s="9"/>
      <c r="D5" s="8"/>
      <c r="E5" s="7"/>
      <c r="F5" s="7"/>
      <c r="G5" s="18" t="s">
        <v>110</v>
      </c>
      <c r="H5" s="19">
        <v>1.73</v>
      </c>
      <c r="I5" s="20">
        <f t="shared" si="0"/>
        <v>1.73</v>
      </c>
    </row>
    <row r="6" spans="1:9" x14ac:dyDescent="0.2">
      <c r="A6" s="11"/>
      <c r="B6" s="10"/>
      <c r="C6" s="9"/>
      <c r="D6" s="8"/>
      <c r="E6" s="7"/>
      <c r="F6" s="7"/>
      <c r="G6" s="18" t="s">
        <v>111</v>
      </c>
      <c r="H6" s="19">
        <v>1.85</v>
      </c>
      <c r="I6" s="20">
        <f t="shared" si="0"/>
        <v>1.85</v>
      </c>
    </row>
    <row r="7" spans="1:9" x14ac:dyDescent="0.2">
      <c r="A7" s="11"/>
      <c r="B7" s="10"/>
      <c r="C7" s="9"/>
      <c r="D7" s="8"/>
      <c r="E7" s="7"/>
      <c r="F7" s="7"/>
      <c r="G7" s="18" t="s">
        <v>112</v>
      </c>
      <c r="H7" s="19">
        <v>1.99</v>
      </c>
      <c r="I7" s="20">
        <f t="shared" si="0"/>
        <v>1.99</v>
      </c>
    </row>
    <row r="8" spans="1:9" x14ac:dyDescent="0.2">
      <c r="A8" s="11"/>
      <c r="B8" s="10"/>
      <c r="C8" s="9"/>
      <c r="D8" s="8"/>
      <c r="E8" s="7"/>
      <c r="F8" s="7"/>
      <c r="G8" s="18" t="s">
        <v>113</v>
      </c>
      <c r="H8" s="19">
        <v>2</v>
      </c>
      <c r="I8" s="20">
        <f t="shared" si="0"/>
        <v>2</v>
      </c>
    </row>
    <row r="9" spans="1:9" x14ac:dyDescent="0.2">
      <c r="A9" s="11"/>
      <c r="B9" s="10"/>
      <c r="C9" s="9"/>
      <c r="D9" s="8"/>
      <c r="E9" s="7"/>
      <c r="F9" s="7"/>
      <c r="G9" s="18" t="s">
        <v>114</v>
      </c>
      <c r="H9" s="19">
        <v>2</v>
      </c>
      <c r="I9" s="20">
        <f t="shared" si="0"/>
        <v>2</v>
      </c>
    </row>
    <row r="10" spans="1:9" x14ac:dyDescent="0.2">
      <c r="A10" s="11"/>
      <c r="B10" s="10"/>
      <c r="C10" s="9"/>
      <c r="D10" s="8"/>
      <c r="E10" s="7"/>
      <c r="F10" s="7"/>
      <c r="G10" s="18" t="s">
        <v>50</v>
      </c>
      <c r="H10" s="19">
        <v>2.19</v>
      </c>
      <c r="I10" s="20">
        <f t="shared" si="0"/>
        <v>2.19</v>
      </c>
    </row>
    <row r="11" spans="1:9" x14ac:dyDescent="0.2">
      <c r="A11" s="11"/>
      <c r="B11" s="10"/>
      <c r="C11" s="9"/>
      <c r="D11" s="8"/>
      <c r="E11" s="7"/>
      <c r="F11" s="7"/>
      <c r="G11" s="18" t="s">
        <v>115</v>
      </c>
      <c r="H11" s="19">
        <v>2.39</v>
      </c>
      <c r="I11" s="20">
        <f t="shared" si="0"/>
        <v>2.39</v>
      </c>
    </row>
    <row r="12" spans="1:9" x14ac:dyDescent="0.2">
      <c r="A12" s="11"/>
      <c r="B12" s="10"/>
      <c r="C12" s="9"/>
      <c r="D12" s="8"/>
      <c r="E12" s="7"/>
      <c r="F12" s="7"/>
      <c r="G12" s="18" t="s">
        <v>116</v>
      </c>
      <c r="H12" s="19">
        <v>2.56</v>
      </c>
      <c r="I12" s="20">
        <f t="shared" si="0"/>
        <v>2.56</v>
      </c>
    </row>
    <row r="13" spans="1:9" x14ac:dyDescent="0.2">
      <c r="A13" s="11"/>
      <c r="B13" s="10"/>
      <c r="C13" s="9"/>
      <c r="D13" s="8"/>
      <c r="E13" s="7"/>
      <c r="F13" s="7"/>
      <c r="G13" s="18" t="s">
        <v>117</v>
      </c>
      <c r="H13" s="19">
        <v>2.77</v>
      </c>
      <c r="I13" s="20">
        <f t="shared" si="0"/>
        <v>2.77</v>
      </c>
    </row>
    <row r="14" spans="1:9" x14ac:dyDescent="0.2">
      <c r="A14" s="11"/>
      <c r="B14" s="10"/>
      <c r="C14" s="9"/>
      <c r="D14" s="8"/>
      <c r="E14" s="7"/>
      <c r="F14" s="7"/>
      <c r="G14" s="18" t="s">
        <v>118</v>
      </c>
      <c r="H14" s="19">
        <v>2.9699999999999802</v>
      </c>
      <c r="I14" s="20">
        <f t="shared" si="0"/>
        <v>2.9699999999999802</v>
      </c>
    </row>
    <row r="15" spans="1:9" x14ac:dyDescent="0.2">
      <c r="A15" s="11"/>
      <c r="B15" s="10"/>
      <c r="C15" s="9"/>
      <c r="D15" s="8"/>
      <c r="E15" s="7"/>
      <c r="F15" s="7"/>
      <c r="G15" s="18" t="s">
        <v>119</v>
      </c>
      <c r="H15" s="19">
        <v>3.15</v>
      </c>
      <c r="I15" s="20">
        <f t="shared" si="0"/>
        <v>3.15</v>
      </c>
    </row>
    <row r="16" spans="1:9" x14ac:dyDescent="0.2">
      <c r="A16" s="11"/>
      <c r="B16" s="10"/>
      <c r="C16" s="9"/>
      <c r="D16" s="8"/>
      <c r="E16" s="7"/>
      <c r="F16" s="7"/>
      <c r="G16" s="18" t="s">
        <v>120</v>
      </c>
      <c r="H16" s="19">
        <v>3.58</v>
      </c>
      <c r="I16" s="20" t="str">
        <f t="shared" si="0"/>
        <v>Descartado</v>
      </c>
    </row>
    <row r="17" spans="1:11" x14ac:dyDescent="0.2">
      <c r="A17" s="11"/>
      <c r="B17" s="10"/>
      <c r="C17" s="9"/>
      <c r="D17" s="8"/>
      <c r="E17" s="7"/>
      <c r="F17" s="7"/>
      <c r="G17" s="18" t="s">
        <v>18</v>
      </c>
      <c r="H17" s="19">
        <v>4.5</v>
      </c>
      <c r="I17" s="20" t="str">
        <f t="shared" si="0"/>
        <v>Descartado</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0.83562351969452597</v>
      </c>
      <c r="B20" s="31">
        <f>COUNT(H3:H17)</f>
        <v>15</v>
      </c>
      <c r="C20" s="32">
        <f>IF(B20&lt;2,"N/A",(A20/D20))</f>
        <v>0.3410708243651126</v>
      </c>
      <c r="D20" s="33">
        <f>ROUND(AVERAGE(H3:H17),2)</f>
        <v>2.4500000000000002</v>
      </c>
      <c r="E20" s="34">
        <f>IFERROR(ROUND(IF(B20&lt;2,"N/A",(IF(C20&lt;=25%,"N/A",AVERAGE(I3:I17)))),2),"N/A")</f>
        <v>2.2000000000000002</v>
      </c>
      <c r="F20" s="34">
        <f>ROUND(MEDIAN(H3:H17),2)</f>
        <v>2.19</v>
      </c>
      <c r="G20" s="35" t="str">
        <f>INDEX(G3:G17,MATCH(H20,H3:H17,0))</f>
        <v>MARY DUDA COMERCIO DE MATERIAL PARA CONSTRUCAO E SERVICOS DE DECORACAO EIRELI</v>
      </c>
      <c r="H20" s="36">
        <f>MIN(H3:H17)</f>
        <v>1.3</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2.19</v>
      </c>
    </row>
    <row r="23" spans="1:11" x14ac:dyDescent="0.2">
      <c r="B23" s="37"/>
      <c r="C23" s="37"/>
      <c r="D23" s="5"/>
      <c r="E23" s="5"/>
      <c r="F23" s="45"/>
      <c r="G23" s="16" t="s">
        <v>32</v>
      </c>
      <c r="H23" s="36">
        <f>ROUND(H22,2)*D3</f>
        <v>2190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121</v>
      </c>
      <c r="B2" s="14" t="s">
        <v>2</v>
      </c>
      <c r="C2" s="14" t="s">
        <v>3</v>
      </c>
      <c r="D2" s="14" t="s">
        <v>4</v>
      </c>
      <c r="E2" s="15" t="s">
        <v>5</v>
      </c>
      <c r="F2" s="15" t="s">
        <v>6</v>
      </c>
      <c r="G2" s="14" t="s">
        <v>7</v>
      </c>
      <c r="H2" s="16" t="s">
        <v>8</v>
      </c>
      <c r="I2" s="17" t="s">
        <v>9</v>
      </c>
    </row>
    <row r="3" spans="1:9" ht="12.75" customHeight="1" x14ac:dyDescent="0.2">
      <c r="A3" s="11"/>
      <c r="B3" s="10" t="s">
        <v>122</v>
      </c>
      <c r="C3" s="9" t="s">
        <v>88</v>
      </c>
      <c r="D3" s="8">
        <v>1000</v>
      </c>
      <c r="E3" s="7">
        <f>IF(C20&lt;=25%,D20,MIN(E20:F20))</f>
        <v>2.58</v>
      </c>
      <c r="F3" s="7">
        <f>MIN(H3:H17)</f>
        <v>2.25</v>
      </c>
      <c r="G3" s="18" t="s">
        <v>108</v>
      </c>
      <c r="H3" s="19">
        <v>2.25</v>
      </c>
      <c r="I3" s="20">
        <f t="shared" ref="I3:I17" si="0">IF(H3="","",(IF($C$20&lt;25%,"N/A",IF(H3&lt;=($D$20+$A$20),H3,"Descartado"))))</f>
        <v>2.25</v>
      </c>
    </row>
    <row r="4" spans="1:9" x14ac:dyDescent="0.2">
      <c r="A4" s="11"/>
      <c r="B4" s="10"/>
      <c r="C4" s="9"/>
      <c r="D4" s="8"/>
      <c r="E4" s="7"/>
      <c r="F4" s="7"/>
      <c r="G4" s="18" t="s">
        <v>123</v>
      </c>
      <c r="H4" s="19">
        <v>2.9</v>
      </c>
      <c r="I4" s="20">
        <f t="shared" si="0"/>
        <v>2.9</v>
      </c>
    </row>
    <row r="5" spans="1:9" x14ac:dyDescent="0.2">
      <c r="A5" s="11"/>
      <c r="B5" s="10"/>
      <c r="C5" s="9"/>
      <c r="D5" s="8"/>
      <c r="E5" s="7"/>
      <c r="F5" s="7"/>
      <c r="G5" s="18" t="s">
        <v>18</v>
      </c>
      <c r="H5" s="19">
        <v>5.5</v>
      </c>
      <c r="I5" s="20" t="str">
        <f t="shared" si="0"/>
        <v>Descartado</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1.7197383521919827</v>
      </c>
      <c r="B20" s="31">
        <f>COUNT(H3:H17)</f>
        <v>3</v>
      </c>
      <c r="C20" s="32">
        <f>IF(B20&lt;2,"N/A",(A20/D20))</f>
        <v>0.48443333864562893</v>
      </c>
      <c r="D20" s="33">
        <f>ROUND(AVERAGE(H3:H17),2)</f>
        <v>3.55</v>
      </c>
      <c r="E20" s="34">
        <f>IFERROR(ROUND(IF(B20&lt;2,"N/A",(IF(C20&lt;=25%,"N/A",AVERAGE(I3:I17)))),2),"N/A")</f>
        <v>2.58</v>
      </c>
      <c r="F20" s="34">
        <f>ROUND(MEDIAN(H3:H17),2)</f>
        <v>2.9</v>
      </c>
      <c r="G20" s="35" t="str">
        <f>INDEX(G3:G17,MATCH(H20,H3:H17,0))</f>
        <v>MARY DUDA COMERCIO DE MATERIAL PARA CONSTRUCAO E SERVICOS DE DECORACAO EIRELI</v>
      </c>
      <c r="H20" s="36">
        <f>MIN(H3:H17)</f>
        <v>2.25</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2.58</v>
      </c>
    </row>
    <row r="23" spans="1:11" x14ac:dyDescent="0.2">
      <c r="B23" s="37"/>
      <c r="C23" s="37"/>
      <c r="D23" s="5"/>
      <c r="E23" s="5"/>
      <c r="F23" s="45"/>
      <c r="G23" s="16" t="s">
        <v>32</v>
      </c>
      <c r="H23" s="36">
        <f>ROUND(H22,2)*D3</f>
        <v>2580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H6" sqref="H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124</v>
      </c>
      <c r="B2" s="14" t="s">
        <v>2</v>
      </c>
      <c r="C2" s="14" t="s">
        <v>3</v>
      </c>
      <c r="D2" s="14" t="s">
        <v>4</v>
      </c>
      <c r="E2" s="15" t="s">
        <v>5</v>
      </c>
      <c r="F2" s="15" t="s">
        <v>6</v>
      </c>
      <c r="G2" s="14" t="s">
        <v>7</v>
      </c>
      <c r="H2" s="16" t="s">
        <v>8</v>
      </c>
      <c r="I2" s="17" t="s">
        <v>9</v>
      </c>
    </row>
    <row r="3" spans="1:9" ht="12.75" customHeight="1" x14ac:dyDescent="0.2">
      <c r="A3" s="11"/>
      <c r="B3" s="10" t="s">
        <v>125</v>
      </c>
      <c r="C3" s="9" t="s">
        <v>56</v>
      </c>
      <c r="D3" s="8">
        <v>10</v>
      </c>
      <c r="E3" s="7">
        <f>IF(C20&lt;=25%,D20,MIN(E20:F20))</f>
        <v>882.71</v>
      </c>
      <c r="F3" s="7">
        <f>MIN(H3:H17)</f>
        <v>851.43</v>
      </c>
      <c r="G3" s="18" t="s">
        <v>126</v>
      </c>
      <c r="H3" s="19">
        <v>913.99</v>
      </c>
      <c r="I3" s="20">
        <f t="shared" ref="I3:I17" si="0">IF(H3="","",(IF($C$20&lt;25%,"N/A",IF(H3&lt;=($D$20+$A$20),H3,"Descartado"))))</f>
        <v>913.99</v>
      </c>
    </row>
    <row r="4" spans="1:9" x14ac:dyDescent="0.2">
      <c r="A4" s="11"/>
      <c r="B4" s="10"/>
      <c r="C4" s="9"/>
      <c r="D4" s="8"/>
      <c r="E4" s="7"/>
      <c r="F4" s="7"/>
      <c r="G4" s="18" t="s">
        <v>127</v>
      </c>
      <c r="H4" s="19">
        <v>1500</v>
      </c>
      <c r="I4" s="20" t="str">
        <f t="shared" si="0"/>
        <v>Descartado</v>
      </c>
    </row>
    <row r="5" spans="1:9" x14ac:dyDescent="0.2">
      <c r="A5" s="11"/>
      <c r="B5" s="10"/>
      <c r="C5" s="9"/>
      <c r="D5" s="8"/>
      <c r="E5" s="7"/>
      <c r="F5" s="7"/>
      <c r="G5" s="18" t="s">
        <v>128</v>
      </c>
      <c r="H5" s="19">
        <v>851.43</v>
      </c>
      <c r="I5" s="20">
        <f t="shared" si="0"/>
        <v>851.43</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357.76261184385044</v>
      </c>
      <c r="B20" s="31">
        <f>COUNT(H3:H17)</f>
        <v>3</v>
      </c>
      <c r="C20" s="32">
        <f>IF(B20&lt;2,"N/A",(A20/D20))</f>
        <v>0.32868394337358903</v>
      </c>
      <c r="D20" s="33">
        <f>ROUND(AVERAGE(H3:H17),2)</f>
        <v>1088.47</v>
      </c>
      <c r="E20" s="34">
        <f>IFERROR(ROUND(IF(B20&lt;2,"N/A",(IF(C20&lt;=25%,"N/A",AVERAGE(I3:I17)))),2),"N/A")</f>
        <v>882.71</v>
      </c>
      <c r="F20" s="34">
        <f>ROUND(MEDIAN(H3:H17),2)</f>
        <v>913.99</v>
      </c>
      <c r="G20" s="35" t="str">
        <f>INDEX(G3:G17,MATCH(H20,H3:H17,0))</f>
        <v xml:space="preserve">GRAZIELE VALENTE PEIXOTO </v>
      </c>
      <c r="H20" s="36">
        <f>MIN(H3:H17)</f>
        <v>851.43</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882.71</v>
      </c>
    </row>
    <row r="23" spans="1:11" x14ac:dyDescent="0.2">
      <c r="B23" s="37"/>
      <c r="C23" s="37"/>
      <c r="D23" s="5"/>
      <c r="E23" s="5"/>
      <c r="F23" s="45"/>
      <c r="G23" s="16" t="s">
        <v>32</v>
      </c>
      <c r="H23" s="36">
        <f>ROUND(H22,2)*D3</f>
        <v>8827.1</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129</v>
      </c>
      <c r="B2" s="14" t="s">
        <v>2</v>
      </c>
      <c r="C2" s="14" t="s">
        <v>3</v>
      </c>
      <c r="D2" s="14" t="s">
        <v>4</v>
      </c>
      <c r="E2" s="15" t="s">
        <v>5</v>
      </c>
      <c r="F2" s="15" t="s">
        <v>6</v>
      </c>
      <c r="G2" s="14" t="s">
        <v>7</v>
      </c>
      <c r="H2" s="16" t="s">
        <v>8</v>
      </c>
      <c r="I2" s="17" t="s">
        <v>9</v>
      </c>
    </row>
    <row r="3" spans="1:9" ht="12.75" customHeight="1" x14ac:dyDescent="0.2">
      <c r="A3" s="11"/>
      <c r="B3" s="10" t="s">
        <v>130</v>
      </c>
      <c r="C3" s="9" t="s">
        <v>131</v>
      </c>
      <c r="D3" s="8">
        <v>3000</v>
      </c>
      <c r="E3" s="7">
        <f>IF(C20&lt;=25%,D20,MIN(E20:F20))</f>
        <v>0.5</v>
      </c>
      <c r="F3" s="7">
        <f>MIN(H3:H17)</f>
        <v>0.45</v>
      </c>
      <c r="G3" s="18" t="s">
        <v>132</v>
      </c>
      <c r="H3" s="19">
        <v>0.45</v>
      </c>
      <c r="I3" s="20">
        <f t="shared" ref="I3:I17" si="0">IF(H3="","",(IF($C$20&lt;25%,"N/A",IF(H3&lt;=($D$20+$A$20),H3,"Descartado"))))</f>
        <v>0.45</v>
      </c>
    </row>
    <row r="4" spans="1:9" x14ac:dyDescent="0.2">
      <c r="A4" s="11"/>
      <c r="B4" s="10"/>
      <c r="C4" s="9"/>
      <c r="D4" s="8"/>
      <c r="E4" s="7"/>
      <c r="F4" s="7"/>
      <c r="G4" s="18" t="s">
        <v>133</v>
      </c>
      <c r="H4" s="19">
        <v>0.54</v>
      </c>
      <c r="I4" s="20">
        <f t="shared" si="0"/>
        <v>0.54</v>
      </c>
    </row>
    <row r="5" spans="1:9" x14ac:dyDescent="0.2">
      <c r="A5" s="11"/>
      <c r="B5" s="10"/>
      <c r="C5" s="9"/>
      <c r="D5" s="8"/>
      <c r="E5" s="7"/>
      <c r="F5" s="7"/>
      <c r="G5" s="18" t="s">
        <v>134</v>
      </c>
      <c r="H5" s="19">
        <v>212</v>
      </c>
      <c r="I5" s="20" t="str">
        <f t="shared" si="0"/>
        <v>Descartado</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122.1124769764881</v>
      </c>
      <c r="B20" s="31">
        <f>COUNT(H3:H17)</f>
        <v>3</v>
      </c>
      <c r="C20" s="32">
        <f>IF(B20&lt;2,"N/A",(A20/D20))</f>
        <v>1.7198940419223676</v>
      </c>
      <c r="D20" s="33">
        <f>ROUND(AVERAGE(H3:H17),2)</f>
        <v>71</v>
      </c>
      <c r="E20" s="34">
        <f>IFERROR(ROUND(IF(B20&lt;2,"N/A",(IF(C20&lt;=25%,"N/A",AVERAGE(I3:I17)))),2),"N/A")</f>
        <v>0.5</v>
      </c>
      <c r="F20" s="34">
        <f>ROUND(MEDIAN(H3:H17),2)</f>
        <v>0.54</v>
      </c>
      <c r="G20" s="35" t="str">
        <f>INDEX(G3:G17,MATCH(H20,H3:H17,0))</f>
        <v>MIRIAM IMACULADA RODRIGUES MARQUES</v>
      </c>
      <c r="H20" s="36">
        <f>MIN(H3:H17)</f>
        <v>0.45</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0.5</v>
      </c>
    </row>
    <row r="23" spans="1:11" x14ac:dyDescent="0.2">
      <c r="B23" s="37"/>
      <c r="C23" s="37"/>
      <c r="D23" s="5"/>
      <c r="E23" s="5"/>
      <c r="F23" s="45"/>
      <c r="G23" s="16" t="s">
        <v>32</v>
      </c>
      <c r="H23" s="36">
        <f>ROUND(H22,2)*D3</f>
        <v>1500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135</v>
      </c>
      <c r="B2" s="14" t="s">
        <v>2</v>
      </c>
      <c r="C2" s="14" t="s">
        <v>3</v>
      </c>
      <c r="D2" s="14" t="s">
        <v>4</v>
      </c>
      <c r="E2" s="15" t="s">
        <v>5</v>
      </c>
      <c r="F2" s="15" t="s">
        <v>6</v>
      </c>
      <c r="G2" s="14" t="s">
        <v>7</v>
      </c>
      <c r="H2" s="16" t="s">
        <v>8</v>
      </c>
      <c r="I2" s="17" t="s">
        <v>9</v>
      </c>
    </row>
    <row r="3" spans="1:9" ht="12.75" customHeight="1" x14ac:dyDescent="0.2">
      <c r="A3" s="11"/>
      <c r="B3" s="10" t="s">
        <v>136</v>
      </c>
      <c r="C3" s="9" t="s">
        <v>137</v>
      </c>
      <c r="D3" s="8">
        <v>100</v>
      </c>
      <c r="E3" s="7">
        <f>IF(C20&lt;=25%,D20,MIN(E20:F20))</f>
        <v>27.62</v>
      </c>
      <c r="F3" s="7">
        <f>MIN(H3:H17)</f>
        <v>27.02</v>
      </c>
      <c r="G3" s="18" t="s">
        <v>138</v>
      </c>
      <c r="H3" s="19">
        <v>27.02</v>
      </c>
      <c r="I3" s="20">
        <f t="shared" ref="I3:I17" si="0">IF(H3="","",(IF($C$20&lt;25%,"N/A",IF(H3&lt;=($D$20+$A$20),H3,"Descartado"))))</f>
        <v>27.02</v>
      </c>
    </row>
    <row r="4" spans="1:9" x14ac:dyDescent="0.2">
      <c r="A4" s="11"/>
      <c r="B4" s="10"/>
      <c r="C4" s="9"/>
      <c r="D4" s="8"/>
      <c r="E4" s="7"/>
      <c r="F4" s="7"/>
      <c r="G4" s="18" t="s">
        <v>139</v>
      </c>
      <c r="H4" s="19">
        <v>28.22</v>
      </c>
      <c r="I4" s="20">
        <f t="shared" si="0"/>
        <v>28.22</v>
      </c>
    </row>
    <row r="5" spans="1:9" x14ac:dyDescent="0.2">
      <c r="A5" s="11"/>
      <c r="B5" s="10"/>
      <c r="C5" s="9"/>
      <c r="D5" s="8"/>
      <c r="E5" s="7"/>
      <c r="F5" s="7"/>
      <c r="G5" s="18" t="s">
        <v>140</v>
      </c>
      <c r="H5" s="19">
        <v>58.99</v>
      </c>
      <c r="I5" s="20" t="str">
        <f t="shared" si="0"/>
        <v>Descartado</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18.121413668180907</v>
      </c>
      <c r="B20" s="31">
        <f>COUNT(H3:H17)</f>
        <v>3</v>
      </c>
      <c r="C20" s="32">
        <f>IF(B20&lt;2,"N/A",(A20/D20))</f>
        <v>0.47587745977365831</v>
      </c>
      <c r="D20" s="33">
        <f>ROUND(AVERAGE(H3:H17),2)</f>
        <v>38.08</v>
      </c>
      <c r="E20" s="34">
        <f>IFERROR(ROUND(IF(B20&lt;2,"N/A",(IF(C20&lt;=25%,"N/A",AVERAGE(I3:I17)))),2),"N/A")</f>
        <v>27.62</v>
      </c>
      <c r="F20" s="34">
        <f>ROUND(MEDIAN(H3:H17),2)</f>
        <v>28.22</v>
      </c>
      <c r="G20" s="35" t="str">
        <f>INDEX(G3:G17,MATCH(H20,H3:H17,0))</f>
        <v>MIL COMERCIO DE MATERIAIS DE CONSTRUCAO EIRELI</v>
      </c>
      <c r="H20" s="36">
        <f>MIN(H3:H17)</f>
        <v>27.02</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27.62</v>
      </c>
    </row>
    <row r="23" spans="1:11" x14ac:dyDescent="0.2">
      <c r="B23" s="37"/>
      <c r="C23" s="37"/>
      <c r="D23" s="5"/>
      <c r="E23" s="5"/>
      <c r="F23" s="45"/>
      <c r="G23" s="16" t="s">
        <v>32</v>
      </c>
      <c r="H23" s="36">
        <f>ROUND(H22,2)*D3</f>
        <v>2762</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141</v>
      </c>
      <c r="B2" s="14" t="s">
        <v>2</v>
      </c>
      <c r="C2" s="14" t="s">
        <v>3</v>
      </c>
      <c r="D2" s="14" t="s">
        <v>4</v>
      </c>
      <c r="E2" s="15" t="s">
        <v>5</v>
      </c>
      <c r="F2" s="15" t="s">
        <v>6</v>
      </c>
      <c r="G2" s="14" t="s">
        <v>7</v>
      </c>
      <c r="H2" s="16" t="s">
        <v>8</v>
      </c>
      <c r="I2" s="17" t="s">
        <v>9</v>
      </c>
    </row>
    <row r="3" spans="1:9" ht="12.75" customHeight="1" x14ac:dyDescent="0.2">
      <c r="A3" s="11"/>
      <c r="B3" s="10" t="s">
        <v>142</v>
      </c>
      <c r="C3" s="9" t="s">
        <v>11</v>
      </c>
      <c r="D3" s="8">
        <v>500</v>
      </c>
      <c r="E3" s="7">
        <f>IF(C20&lt;=25%,D20,MIN(E20:F20))</f>
        <v>14.11</v>
      </c>
      <c r="F3" s="7">
        <f>MIN(H3:H17)</f>
        <v>1.46</v>
      </c>
      <c r="G3" s="18" t="s">
        <v>143</v>
      </c>
      <c r="H3" s="19">
        <v>1.46</v>
      </c>
      <c r="I3" s="20">
        <f t="shared" ref="I3:I17" si="0">IF(H3="","",(IF($C$20&lt;25%,"N/A",IF(H3&lt;=($D$20+$A$20),H3,"Descartado"))))</f>
        <v>1.46</v>
      </c>
    </row>
    <row r="4" spans="1:9" x14ac:dyDescent="0.2">
      <c r="A4" s="11"/>
      <c r="B4" s="10"/>
      <c r="C4" s="9"/>
      <c r="D4" s="8"/>
      <c r="E4" s="7"/>
      <c r="F4" s="7"/>
      <c r="G4" s="18" t="s">
        <v>18</v>
      </c>
      <c r="H4" s="19">
        <v>18</v>
      </c>
      <c r="I4" s="20">
        <f t="shared" si="0"/>
        <v>18</v>
      </c>
    </row>
    <row r="5" spans="1:9" x14ac:dyDescent="0.2">
      <c r="A5" s="11"/>
      <c r="B5" s="10"/>
      <c r="C5" s="9"/>
      <c r="D5" s="8"/>
      <c r="E5" s="7"/>
      <c r="F5" s="7"/>
      <c r="G5" s="18" t="s">
        <v>144</v>
      </c>
      <c r="H5" s="19">
        <v>19.940000000000001</v>
      </c>
      <c r="I5" s="20">
        <f t="shared" si="0"/>
        <v>19.940000000000001</v>
      </c>
    </row>
    <row r="6" spans="1:9" x14ac:dyDescent="0.2">
      <c r="A6" s="11"/>
      <c r="B6" s="10"/>
      <c r="C6" s="9"/>
      <c r="D6" s="8"/>
      <c r="E6" s="7"/>
      <c r="F6" s="7"/>
      <c r="G6" s="18" t="s">
        <v>145</v>
      </c>
      <c r="H6" s="19">
        <v>17.04</v>
      </c>
      <c r="I6" s="20">
        <f t="shared" si="0"/>
        <v>17.04</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8.5191627131622081</v>
      </c>
      <c r="B20" s="31">
        <f>COUNT(H3:H17)</f>
        <v>4</v>
      </c>
      <c r="C20" s="32">
        <f>IF(B20&lt;2,"N/A",(A20/D20))</f>
        <v>0.60376773303771858</v>
      </c>
      <c r="D20" s="33">
        <f>ROUND(AVERAGE(H3:H17),2)</f>
        <v>14.11</v>
      </c>
      <c r="E20" s="34">
        <f>IFERROR(ROUND(IF(B20&lt;2,"N/A",(IF(C20&lt;=25%,"N/A",AVERAGE(I3:I17)))),2),"N/A")</f>
        <v>14.11</v>
      </c>
      <c r="F20" s="34">
        <f>ROUND(MEDIAN(H3:H17),2)</f>
        <v>17.52</v>
      </c>
      <c r="G20" s="35" t="str">
        <f>INDEX(G3:G17,MATCH(H20,H3:H17,0))</f>
        <v>PAPEL E CIA PRODUTOS DE PAPELARIAS EIRELI</v>
      </c>
      <c r="H20" s="36">
        <f>MIN(H3:H17)</f>
        <v>1.46</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14.11</v>
      </c>
    </row>
    <row r="23" spans="1:11" x14ac:dyDescent="0.2">
      <c r="B23" s="37"/>
      <c r="C23" s="37"/>
      <c r="D23" s="5"/>
      <c r="E23" s="5"/>
      <c r="F23" s="45"/>
      <c r="G23" s="16" t="s">
        <v>32</v>
      </c>
      <c r="H23" s="36">
        <f>ROUND(H22,2)*D3</f>
        <v>7055</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146</v>
      </c>
      <c r="B2" s="14" t="s">
        <v>2</v>
      </c>
      <c r="C2" s="14" t="s">
        <v>3</v>
      </c>
      <c r="D2" s="14" t="s">
        <v>4</v>
      </c>
      <c r="E2" s="15" t="s">
        <v>5</v>
      </c>
      <c r="F2" s="15" t="s">
        <v>6</v>
      </c>
      <c r="G2" s="14" t="s">
        <v>7</v>
      </c>
      <c r="H2" s="16" t="s">
        <v>8</v>
      </c>
      <c r="I2" s="17" t="s">
        <v>9</v>
      </c>
    </row>
    <row r="3" spans="1:9" ht="12.75" customHeight="1" x14ac:dyDescent="0.2">
      <c r="A3" s="11"/>
      <c r="B3" s="10" t="s">
        <v>147</v>
      </c>
      <c r="C3" s="9" t="s">
        <v>11</v>
      </c>
      <c r="D3" s="8">
        <v>400</v>
      </c>
      <c r="E3" s="7">
        <f>IF(C20&lt;=25%,D20,MIN(E20:F20))</f>
        <v>12.51</v>
      </c>
      <c r="F3" s="7">
        <f>MIN(H3:H17)</f>
        <v>10.57</v>
      </c>
      <c r="G3" s="18" t="s">
        <v>148</v>
      </c>
      <c r="H3" s="19">
        <v>10.57</v>
      </c>
      <c r="I3" s="20" t="str">
        <f t="shared" ref="I3:I17" si="0">IF(H3="","",(IF($C$20&lt;25%,"N/A",IF(H3&lt;=($D$20+$A$20),H3,"Descartado"))))</f>
        <v>N/A</v>
      </c>
    </row>
    <row r="4" spans="1:9" x14ac:dyDescent="0.2">
      <c r="A4" s="11"/>
      <c r="B4" s="10"/>
      <c r="C4" s="9"/>
      <c r="D4" s="8"/>
      <c r="E4" s="7"/>
      <c r="F4" s="7"/>
      <c r="G4" s="18" t="s">
        <v>149</v>
      </c>
      <c r="H4" s="19">
        <v>12.5</v>
      </c>
      <c r="I4" s="20" t="str">
        <f t="shared" si="0"/>
        <v>N/A</v>
      </c>
    </row>
    <row r="5" spans="1:9" x14ac:dyDescent="0.2">
      <c r="A5" s="11"/>
      <c r="B5" s="10"/>
      <c r="C5" s="9"/>
      <c r="D5" s="8"/>
      <c r="E5" s="7"/>
      <c r="F5" s="7"/>
      <c r="G5" s="18" t="s">
        <v>18</v>
      </c>
      <c r="H5" s="19">
        <v>14.45</v>
      </c>
      <c r="I5" s="20" t="str">
        <f t="shared" si="0"/>
        <v>N/A</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1.9400085910462768</v>
      </c>
      <c r="B20" s="31">
        <f>COUNT(H3:H17)</f>
        <v>3</v>
      </c>
      <c r="C20" s="32">
        <f>IF(B20&lt;2,"N/A",(A20/D20))</f>
        <v>0.1550766259829158</v>
      </c>
      <c r="D20" s="33">
        <f>ROUND(AVERAGE(H3:H17),2)</f>
        <v>12.51</v>
      </c>
      <c r="E20" s="34" t="str">
        <f>IFERROR(ROUND(IF(B20&lt;2,"N/A",(IF(C20&lt;=25%,"N/A",AVERAGE(I3:I17)))),2),"N/A")</f>
        <v>N/A</v>
      </c>
      <c r="F20" s="34">
        <f>ROUND(MEDIAN(H3:H17),2)</f>
        <v>12.5</v>
      </c>
      <c r="G20" s="35" t="str">
        <f>INDEX(G3:G17,MATCH(H20,H3:H17,0))</f>
        <v>JV SERVICO E COMERCIO PAPELARIA LTDA</v>
      </c>
      <c r="H20" s="36">
        <f>MIN(H3:H17)</f>
        <v>10.57</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12.51</v>
      </c>
    </row>
    <row r="23" spans="1:11" x14ac:dyDescent="0.2">
      <c r="B23" s="37"/>
      <c r="C23" s="37"/>
      <c r="D23" s="5"/>
      <c r="E23" s="5"/>
      <c r="F23" s="45"/>
      <c r="G23" s="16" t="s">
        <v>32</v>
      </c>
      <c r="H23" s="36">
        <f>ROUND(H22,2)*D3</f>
        <v>5004</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F24" sqref="F24"/>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40</v>
      </c>
      <c r="B2" s="14" t="s">
        <v>2</v>
      </c>
      <c r="C2" s="14" t="s">
        <v>3</v>
      </c>
      <c r="D2" s="14" t="s">
        <v>4</v>
      </c>
      <c r="E2" s="15" t="s">
        <v>5</v>
      </c>
      <c r="F2" s="15" t="s">
        <v>6</v>
      </c>
      <c r="G2" s="14" t="s">
        <v>7</v>
      </c>
      <c r="H2" s="16" t="s">
        <v>8</v>
      </c>
      <c r="I2" s="17" t="s">
        <v>9</v>
      </c>
    </row>
    <row r="3" spans="1:9" ht="12.75" customHeight="1" x14ac:dyDescent="0.2">
      <c r="A3" s="11"/>
      <c r="B3" s="10" t="s">
        <v>41</v>
      </c>
      <c r="C3" s="9" t="s">
        <v>11</v>
      </c>
      <c r="D3" s="8">
        <v>300</v>
      </c>
      <c r="E3" s="7">
        <f>IF(C20&lt;=25%,D20,MIN(E20:F20))</f>
        <v>21.28</v>
      </c>
      <c r="F3" s="7">
        <f>MIN(H3:H17)</f>
        <v>18</v>
      </c>
      <c r="G3" s="18" t="s">
        <v>42</v>
      </c>
      <c r="H3" s="19">
        <v>18</v>
      </c>
      <c r="I3" s="20">
        <f t="shared" ref="I3:I17" si="0">IF(H3="","",(IF($C$20&lt;25%,"N/A",IF(H3&lt;=($D$20+$A$20),H3,"Descartado"))))</f>
        <v>18</v>
      </c>
    </row>
    <row r="4" spans="1:9" x14ac:dyDescent="0.2">
      <c r="A4" s="11"/>
      <c r="B4" s="10"/>
      <c r="C4" s="9"/>
      <c r="D4" s="8"/>
      <c r="E4" s="7"/>
      <c r="F4" s="7"/>
      <c r="G4" s="18" t="s">
        <v>13</v>
      </c>
      <c r="H4" s="19">
        <v>18.89</v>
      </c>
      <c r="I4" s="20">
        <f t="shared" si="0"/>
        <v>18.89</v>
      </c>
    </row>
    <row r="5" spans="1:9" x14ac:dyDescent="0.2">
      <c r="A5" s="11"/>
      <c r="B5" s="10"/>
      <c r="C5" s="9"/>
      <c r="D5" s="8"/>
      <c r="E5" s="7"/>
      <c r="F5" s="7"/>
      <c r="G5" s="18" t="s">
        <v>16</v>
      </c>
      <c r="H5" s="19">
        <v>19.100000000000001</v>
      </c>
      <c r="I5" s="20">
        <f t="shared" si="0"/>
        <v>19.100000000000001</v>
      </c>
    </row>
    <row r="6" spans="1:9" x14ac:dyDescent="0.2">
      <c r="A6" s="11"/>
      <c r="B6" s="10"/>
      <c r="C6" s="9"/>
      <c r="D6" s="8"/>
      <c r="E6" s="7"/>
      <c r="F6" s="7"/>
      <c r="G6" s="18" t="s">
        <v>15</v>
      </c>
      <c r="H6" s="19">
        <v>19.305399999999999</v>
      </c>
      <c r="I6" s="20">
        <f t="shared" si="0"/>
        <v>19.305399999999999</v>
      </c>
    </row>
    <row r="7" spans="1:9" x14ac:dyDescent="0.2">
      <c r="A7" s="11"/>
      <c r="B7" s="10"/>
      <c r="C7" s="9"/>
      <c r="D7" s="8"/>
      <c r="E7" s="7"/>
      <c r="F7" s="7"/>
      <c r="G7" s="18" t="s">
        <v>43</v>
      </c>
      <c r="H7" s="19">
        <v>21</v>
      </c>
      <c r="I7" s="20">
        <f t="shared" si="0"/>
        <v>21</v>
      </c>
    </row>
    <row r="8" spans="1:9" x14ac:dyDescent="0.2">
      <c r="A8" s="11"/>
      <c r="B8" s="10"/>
      <c r="C8" s="9"/>
      <c r="D8" s="8"/>
      <c r="E8" s="7"/>
      <c r="F8" s="7"/>
      <c r="G8" s="18" t="s">
        <v>44</v>
      </c>
      <c r="H8" s="19">
        <v>21.28</v>
      </c>
      <c r="I8" s="20">
        <f t="shared" si="0"/>
        <v>21.28</v>
      </c>
    </row>
    <row r="9" spans="1:9" x14ac:dyDescent="0.2">
      <c r="A9" s="11"/>
      <c r="B9" s="10"/>
      <c r="C9" s="9"/>
      <c r="D9" s="8"/>
      <c r="E9" s="7"/>
      <c r="F9" s="7"/>
      <c r="G9" s="18" t="s">
        <v>19</v>
      </c>
      <c r="H9" s="19">
        <v>28</v>
      </c>
      <c r="I9" s="20">
        <f t="shared" si="0"/>
        <v>28</v>
      </c>
    </row>
    <row r="10" spans="1:9" x14ac:dyDescent="0.2">
      <c r="A10" s="11"/>
      <c r="B10" s="10"/>
      <c r="C10" s="9"/>
      <c r="D10" s="8"/>
      <c r="E10" s="7"/>
      <c r="F10" s="7"/>
      <c r="G10" s="18" t="s">
        <v>45</v>
      </c>
      <c r="H10" s="19">
        <v>35.5</v>
      </c>
      <c r="I10" s="20" t="str">
        <f t="shared" si="0"/>
        <v>Descartado</v>
      </c>
    </row>
    <row r="11" spans="1:9" x14ac:dyDescent="0.2">
      <c r="A11" s="11"/>
      <c r="B11" s="10"/>
      <c r="C11" s="9"/>
      <c r="D11" s="8"/>
      <c r="E11" s="7"/>
      <c r="F11" s="7"/>
      <c r="G11" s="18" t="s">
        <v>22</v>
      </c>
      <c r="H11" s="19">
        <v>34.9</v>
      </c>
      <c r="I11" s="20" t="str">
        <f t="shared" si="0"/>
        <v>Descartado</v>
      </c>
    </row>
    <row r="12" spans="1:9" x14ac:dyDescent="0.2">
      <c r="A12" s="11"/>
      <c r="B12" s="10"/>
      <c r="C12" s="9"/>
      <c r="D12" s="8"/>
      <c r="E12" s="7"/>
      <c r="F12" s="7"/>
      <c r="G12" s="18" t="s">
        <v>46</v>
      </c>
      <c r="H12" s="19">
        <v>24.88</v>
      </c>
      <c r="I12" s="20">
        <f t="shared" si="0"/>
        <v>24.88</v>
      </c>
    </row>
    <row r="13" spans="1:9" x14ac:dyDescent="0.2">
      <c r="A13" s="11"/>
      <c r="B13" s="10"/>
      <c r="C13" s="9"/>
      <c r="D13" s="8"/>
      <c r="E13" s="7"/>
      <c r="F13" s="7"/>
      <c r="G13" s="18" t="s">
        <v>47</v>
      </c>
      <c r="H13" s="19">
        <v>29.9</v>
      </c>
      <c r="I13" s="20">
        <f t="shared" si="0"/>
        <v>29.9</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6.5042716254921178</v>
      </c>
      <c r="B20" s="31">
        <f>COUNT(H3:H17)</f>
        <v>11</v>
      </c>
      <c r="C20" s="32">
        <f>IF(B20&lt;2,"N/A",(A20/D20))</f>
        <v>0.26429384906510028</v>
      </c>
      <c r="D20" s="33">
        <f>ROUND(AVERAGE(H3:H17),2)</f>
        <v>24.61</v>
      </c>
      <c r="E20" s="34">
        <f>IFERROR(ROUND(IF(B20&lt;2,"N/A",(IF(C20&lt;=25%,"N/A",AVERAGE(I3:I17)))),2),"N/A")</f>
        <v>22.26</v>
      </c>
      <c r="F20" s="34">
        <f>ROUND(MEDIAN(H3:H17),2)</f>
        <v>21.28</v>
      </c>
      <c r="G20" s="35" t="str">
        <f>INDEX(G3:G17,MATCH(H20,H3:H17,0))</f>
        <v>GRAFICA E EDITORA LUAR EIRELI</v>
      </c>
      <c r="H20" s="36">
        <f>MIN(H3:H17)</f>
        <v>18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21.28</v>
      </c>
    </row>
    <row r="23" spans="1:11" x14ac:dyDescent="0.2">
      <c r="B23" s="37"/>
      <c r="C23" s="37"/>
      <c r="D23" s="5"/>
      <c r="E23" s="5"/>
      <c r="F23" s="45"/>
      <c r="G23" s="16" t="s">
        <v>32</v>
      </c>
      <c r="H23" s="36">
        <f>ROUND(H22,2)*D3</f>
        <v>6384</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9" sqref="G9"/>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150</v>
      </c>
      <c r="B2" s="14" t="s">
        <v>2</v>
      </c>
      <c r="C2" s="14" t="s">
        <v>3</v>
      </c>
      <c r="D2" s="14" t="s">
        <v>4</v>
      </c>
      <c r="E2" s="15" t="s">
        <v>5</v>
      </c>
      <c r="F2" s="15" t="s">
        <v>6</v>
      </c>
      <c r="G2" s="14" t="s">
        <v>7</v>
      </c>
      <c r="H2" s="16" t="s">
        <v>8</v>
      </c>
      <c r="I2" s="17" t="s">
        <v>9</v>
      </c>
    </row>
    <row r="3" spans="1:9" ht="12.75" customHeight="1" x14ac:dyDescent="0.2">
      <c r="A3" s="11"/>
      <c r="B3" s="10" t="s">
        <v>151</v>
      </c>
      <c r="C3" s="9" t="s">
        <v>11</v>
      </c>
      <c r="D3" s="8">
        <v>100</v>
      </c>
      <c r="E3" s="7">
        <f>IF(C20&lt;=25%,D20,MIN(E20:F20))</f>
        <v>19.03</v>
      </c>
      <c r="F3" s="7">
        <f>MIN(H3:H17)</f>
        <v>11.8</v>
      </c>
      <c r="G3" s="18" t="s">
        <v>108</v>
      </c>
      <c r="H3" s="19">
        <v>11.8</v>
      </c>
      <c r="I3" s="20">
        <f t="shared" ref="I3:I17" si="0">IF(H3="","",(IF($C$20&lt;25%,"N/A",IF(H3&lt;=($D$20+$A$20),H3,"Descartado"))))</f>
        <v>11.8</v>
      </c>
    </row>
    <row r="4" spans="1:9" x14ac:dyDescent="0.2">
      <c r="A4" s="11"/>
      <c r="B4" s="10"/>
      <c r="C4" s="9"/>
      <c r="D4" s="8"/>
      <c r="E4" s="7"/>
      <c r="F4" s="7"/>
      <c r="G4" s="18" t="s">
        <v>152</v>
      </c>
      <c r="H4" s="19">
        <v>17.899999999999999</v>
      </c>
      <c r="I4" s="20">
        <f t="shared" si="0"/>
        <v>17.899999999999999</v>
      </c>
    </row>
    <row r="5" spans="1:9" x14ac:dyDescent="0.2">
      <c r="A5" s="11"/>
      <c r="B5" s="10"/>
      <c r="C5" s="9"/>
      <c r="D5" s="8"/>
      <c r="E5" s="7"/>
      <c r="F5" s="7"/>
      <c r="G5" s="18" t="s">
        <v>15</v>
      </c>
      <c r="H5" s="19">
        <v>19.440000000000001</v>
      </c>
      <c r="I5" s="20">
        <f t="shared" si="0"/>
        <v>19.440000000000001</v>
      </c>
    </row>
    <row r="6" spans="1:9" x14ac:dyDescent="0.2">
      <c r="A6" s="11"/>
      <c r="B6" s="10"/>
      <c r="C6" s="9"/>
      <c r="D6" s="8"/>
      <c r="E6" s="7"/>
      <c r="F6" s="7"/>
      <c r="G6" s="18" t="s">
        <v>153</v>
      </c>
      <c r="H6" s="19">
        <v>22.53</v>
      </c>
      <c r="I6" s="20">
        <f t="shared" si="0"/>
        <v>22.53</v>
      </c>
    </row>
    <row r="7" spans="1:9" x14ac:dyDescent="0.2">
      <c r="A7" s="11"/>
      <c r="B7" s="10"/>
      <c r="C7" s="9"/>
      <c r="D7" s="8"/>
      <c r="E7" s="7"/>
      <c r="F7" s="7"/>
      <c r="G7" s="18" t="s">
        <v>154</v>
      </c>
      <c r="H7" s="19">
        <v>23.5</v>
      </c>
      <c r="I7" s="20">
        <f t="shared" si="0"/>
        <v>23.5</v>
      </c>
    </row>
    <row r="8" spans="1:9" x14ac:dyDescent="0.2">
      <c r="A8" s="11"/>
      <c r="B8" s="10"/>
      <c r="C8" s="9"/>
      <c r="D8" s="8"/>
      <c r="E8" s="7"/>
      <c r="F8" s="7"/>
      <c r="G8" s="18" t="s">
        <v>155</v>
      </c>
      <c r="H8" s="19">
        <v>66.25</v>
      </c>
      <c r="I8" s="20" t="str">
        <f t="shared" si="0"/>
        <v>Descartado</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19.716698168472998</v>
      </c>
      <c r="B20" s="31">
        <f>COUNT(H3:H17)</f>
        <v>6</v>
      </c>
      <c r="C20" s="32">
        <f>IF(B20&lt;2,"N/A",(A20/D20))</f>
        <v>0.73296275719230486</v>
      </c>
      <c r="D20" s="33">
        <f>ROUND(AVERAGE(H3:H17),2)</f>
        <v>26.9</v>
      </c>
      <c r="E20" s="34">
        <f>IFERROR(ROUND(IF(B20&lt;2,"N/A",(IF(C20&lt;=25%,"N/A",AVERAGE(I3:I17)))),2),"N/A")</f>
        <v>19.03</v>
      </c>
      <c r="F20" s="34">
        <f>ROUND(MEDIAN(H3:H17),2)</f>
        <v>20.99</v>
      </c>
      <c r="G20" s="35" t="str">
        <f>INDEX(G3:G17,MATCH(H20,H3:H17,0))</f>
        <v>MARY DUDA COMERCIO DE MATERIAL PARA CONSTRUCAO E SERVICOS DE DECORACAO EIRELI</v>
      </c>
      <c r="H20" s="36">
        <f>MIN(H3:H17)</f>
        <v>11.8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19.03</v>
      </c>
    </row>
    <row r="23" spans="1:11" x14ac:dyDescent="0.2">
      <c r="B23" s="37"/>
      <c r="C23" s="37"/>
      <c r="D23" s="5"/>
      <c r="E23" s="5"/>
      <c r="F23" s="45"/>
      <c r="G23" s="16" t="s">
        <v>32</v>
      </c>
      <c r="H23" s="36">
        <f>ROUND(H22,2)*D3</f>
        <v>1903</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14" sqref="G14"/>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156</v>
      </c>
      <c r="B2" s="14" t="s">
        <v>2</v>
      </c>
      <c r="C2" s="14" t="s">
        <v>3</v>
      </c>
      <c r="D2" s="14" t="s">
        <v>4</v>
      </c>
      <c r="E2" s="15" t="s">
        <v>5</v>
      </c>
      <c r="F2" s="15" t="s">
        <v>6</v>
      </c>
      <c r="G2" s="14" t="s">
        <v>7</v>
      </c>
      <c r="H2" s="16" t="s">
        <v>8</v>
      </c>
      <c r="I2" s="17" t="s">
        <v>9</v>
      </c>
    </row>
    <row r="3" spans="1:9" ht="12.75" customHeight="1" x14ac:dyDescent="0.2">
      <c r="A3" s="11"/>
      <c r="B3" s="10" t="s">
        <v>157</v>
      </c>
      <c r="C3" s="9" t="s">
        <v>88</v>
      </c>
      <c r="D3" s="8">
        <v>400</v>
      </c>
      <c r="E3" s="7">
        <f>IF(C20&lt;=25%,D20,MIN(E20:F20))</f>
        <v>0.18</v>
      </c>
      <c r="F3" s="7">
        <f>MIN(H3:H17)</f>
        <v>0.12</v>
      </c>
      <c r="G3" s="18" t="s">
        <v>120</v>
      </c>
      <c r="H3" s="19">
        <v>0.12</v>
      </c>
      <c r="I3" s="20">
        <f t="shared" ref="I3:I17" si="0">IF(H3="","",(IF($C$20&lt;25%,"N/A",IF(H3&lt;=($D$20+$A$20),H3,"Descartado"))))</f>
        <v>0.12</v>
      </c>
    </row>
    <row r="4" spans="1:9" x14ac:dyDescent="0.2">
      <c r="A4" s="11"/>
      <c r="B4" s="10"/>
      <c r="C4" s="9"/>
      <c r="D4" s="8"/>
      <c r="E4" s="7"/>
      <c r="F4" s="7"/>
      <c r="G4" s="18" t="s">
        <v>158</v>
      </c>
      <c r="H4" s="19">
        <v>0.12</v>
      </c>
      <c r="I4" s="20">
        <f t="shared" si="0"/>
        <v>0.12</v>
      </c>
    </row>
    <row r="5" spans="1:9" x14ac:dyDescent="0.2">
      <c r="A5" s="11"/>
      <c r="B5" s="10"/>
      <c r="C5" s="9"/>
      <c r="D5" s="8"/>
      <c r="E5" s="7"/>
      <c r="F5" s="7"/>
      <c r="G5" s="18" t="s">
        <v>159</v>
      </c>
      <c r="H5" s="19">
        <v>0.14000000000000001</v>
      </c>
      <c r="I5" s="20">
        <f t="shared" si="0"/>
        <v>0.14000000000000001</v>
      </c>
    </row>
    <row r="6" spans="1:9" x14ac:dyDescent="0.2">
      <c r="A6" s="11"/>
      <c r="B6" s="10"/>
      <c r="C6" s="9"/>
      <c r="D6" s="8"/>
      <c r="E6" s="7"/>
      <c r="F6" s="7"/>
      <c r="G6" s="18" t="s">
        <v>108</v>
      </c>
      <c r="H6" s="19">
        <v>0.14000000000000001</v>
      </c>
      <c r="I6" s="20">
        <f t="shared" si="0"/>
        <v>0.14000000000000001</v>
      </c>
    </row>
    <row r="7" spans="1:9" x14ac:dyDescent="0.2">
      <c r="A7" s="11"/>
      <c r="B7" s="10"/>
      <c r="C7" s="9"/>
      <c r="D7" s="8"/>
      <c r="E7" s="7"/>
      <c r="F7" s="7"/>
      <c r="G7" s="18" t="s">
        <v>139</v>
      </c>
      <c r="H7" s="19">
        <v>0.17</v>
      </c>
      <c r="I7" s="20">
        <f t="shared" si="0"/>
        <v>0.17</v>
      </c>
    </row>
    <row r="8" spans="1:9" x14ac:dyDescent="0.2">
      <c r="A8" s="11"/>
      <c r="B8" s="10"/>
      <c r="C8" s="9"/>
      <c r="D8" s="8"/>
      <c r="E8" s="7"/>
      <c r="F8" s="7"/>
      <c r="G8" s="18" t="s">
        <v>160</v>
      </c>
      <c r="H8" s="19">
        <v>0.18</v>
      </c>
      <c r="I8" s="20">
        <f t="shared" si="0"/>
        <v>0.18</v>
      </c>
    </row>
    <row r="9" spans="1:9" x14ac:dyDescent="0.2">
      <c r="A9" s="11"/>
      <c r="B9" s="10"/>
      <c r="C9" s="9"/>
      <c r="D9" s="8"/>
      <c r="E9" s="7"/>
      <c r="F9" s="7"/>
      <c r="G9" s="18" t="s">
        <v>161</v>
      </c>
      <c r="H9" s="19">
        <v>0.18</v>
      </c>
      <c r="I9" s="20">
        <f t="shared" si="0"/>
        <v>0.18</v>
      </c>
    </row>
    <row r="10" spans="1:9" x14ac:dyDescent="0.2">
      <c r="A10" s="11"/>
      <c r="B10" s="10"/>
      <c r="C10" s="9"/>
      <c r="D10" s="8"/>
      <c r="E10" s="7"/>
      <c r="F10" s="7"/>
      <c r="G10" s="18" t="s">
        <v>42</v>
      </c>
      <c r="H10" s="19">
        <v>0.5</v>
      </c>
      <c r="I10" s="20">
        <f t="shared" si="0"/>
        <v>0.5</v>
      </c>
    </row>
    <row r="11" spans="1:9" x14ac:dyDescent="0.2">
      <c r="A11" s="11"/>
      <c r="B11" s="10"/>
      <c r="C11" s="9"/>
      <c r="D11" s="8"/>
      <c r="E11" s="7"/>
      <c r="F11" s="7"/>
      <c r="G11" s="18" t="s">
        <v>162</v>
      </c>
      <c r="H11" s="19">
        <v>0.69</v>
      </c>
      <c r="I11" s="20" t="str">
        <f t="shared" si="0"/>
        <v>Descartado</v>
      </c>
    </row>
    <row r="12" spans="1:9" x14ac:dyDescent="0.2">
      <c r="A12" s="11"/>
      <c r="B12" s="10"/>
      <c r="C12" s="9"/>
      <c r="D12" s="8"/>
      <c r="E12" s="7"/>
      <c r="F12" s="7"/>
      <c r="G12" s="18" t="s">
        <v>163</v>
      </c>
      <c r="H12" s="19">
        <v>0.7</v>
      </c>
      <c r="I12" s="20" t="str">
        <f t="shared" si="0"/>
        <v>Descartado</v>
      </c>
    </row>
    <row r="13" spans="1:9" x14ac:dyDescent="0.2">
      <c r="A13" s="11"/>
      <c r="B13" s="10"/>
      <c r="C13" s="9"/>
      <c r="D13" s="8"/>
      <c r="E13" s="7"/>
      <c r="F13" s="7"/>
      <c r="G13" s="18" t="s">
        <v>164</v>
      </c>
      <c r="H13" s="19">
        <v>0.8</v>
      </c>
      <c r="I13" s="20" t="str">
        <f t="shared" si="0"/>
        <v>Descartado</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0.27316661582265134</v>
      </c>
      <c r="B20" s="31">
        <f>COUNT(H3:H17)</f>
        <v>11</v>
      </c>
      <c r="C20" s="32">
        <f>IF(B20&lt;2,"N/A",(A20/D20))</f>
        <v>0.80343122300779801</v>
      </c>
      <c r="D20" s="33">
        <f>ROUND(AVERAGE(H3:H17),2)</f>
        <v>0.34</v>
      </c>
      <c r="E20" s="34">
        <f>IFERROR(ROUND(IF(B20&lt;2,"N/A",(IF(C20&lt;=25%,"N/A",AVERAGE(I3:I17)))),2),"N/A")</f>
        <v>0.19</v>
      </c>
      <c r="F20" s="34">
        <f>ROUND(MEDIAN(H3:H17),2)</f>
        <v>0.18</v>
      </c>
      <c r="G20" s="35" t="str">
        <f>INDEX(G3:G17,MATCH(H20,H3:H17,0))</f>
        <v>ELIANE DO NASCIMENTO CAMPOS</v>
      </c>
      <c r="H20" s="36">
        <f>MIN(H3:H17)</f>
        <v>0.12</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0.18</v>
      </c>
    </row>
    <row r="23" spans="1:11" x14ac:dyDescent="0.2">
      <c r="B23" s="37"/>
      <c r="C23" s="37"/>
      <c r="D23" s="5"/>
      <c r="E23" s="5"/>
      <c r="F23" s="45"/>
      <c r="G23" s="16" t="s">
        <v>32</v>
      </c>
      <c r="H23" s="36">
        <f>ROUND(H22,2)*D3</f>
        <v>72</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8" sqref="G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165</v>
      </c>
      <c r="B2" s="14" t="s">
        <v>2</v>
      </c>
      <c r="C2" s="14" t="s">
        <v>3</v>
      </c>
      <c r="D2" s="14" t="s">
        <v>4</v>
      </c>
      <c r="E2" s="15" t="s">
        <v>5</v>
      </c>
      <c r="F2" s="15" t="s">
        <v>6</v>
      </c>
      <c r="G2" s="14" t="s">
        <v>7</v>
      </c>
      <c r="H2" s="16" t="s">
        <v>8</v>
      </c>
      <c r="I2" s="17" t="s">
        <v>9</v>
      </c>
    </row>
    <row r="3" spans="1:9" ht="12.75" customHeight="1" x14ac:dyDescent="0.2">
      <c r="A3" s="11"/>
      <c r="B3" s="10" t="s">
        <v>166</v>
      </c>
      <c r="C3" s="9" t="s">
        <v>11</v>
      </c>
      <c r="D3" s="8">
        <v>800</v>
      </c>
      <c r="E3" s="7">
        <f>IF(C20&lt;=25%,D20,MIN(E20:F20))</f>
        <v>12.78</v>
      </c>
      <c r="F3" s="7">
        <f>MIN(H3:H17)</f>
        <v>2.5</v>
      </c>
      <c r="G3" s="18" t="s">
        <v>167</v>
      </c>
      <c r="H3" s="19">
        <v>2.5</v>
      </c>
      <c r="I3" s="20">
        <f t="shared" ref="I3:I17" si="0">IF(H3="","",(IF($C$20&lt;25%,"N/A",IF(H3&lt;=($D$20+$A$20),H3,"Descartado"))))</f>
        <v>2.5</v>
      </c>
    </row>
    <row r="4" spans="1:9" x14ac:dyDescent="0.2">
      <c r="A4" s="11"/>
      <c r="B4" s="10"/>
      <c r="C4" s="9"/>
      <c r="D4" s="8"/>
      <c r="E4" s="7"/>
      <c r="F4" s="7"/>
      <c r="G4" s="18" t="s">
        <v>168</v>
      </c>
      <c r="H4" s="19">
        <v>12</v>
      </c>
      <c r="I4" s="20">
        <f t="shared" si="0"/>
        <v>12</v>
      </c>
    </row>
    <row r="5" spans="1:9" x14ac:dyDescent="0.2">
      <c r="A5" s="11"/>
      <c r="B5" s="10"/>
      <c r="C5" s="9"/>
      <c r="D5" s="8"/>
      <c r="E5" s="7"/>
      <c r="F5" s="7"/>
      <c r="G5" s="18" t="s">
        <v>42</v>
      </c>
      <c r="H5" s="19">
        <v>15</v>
      </c>
      <c r="I5" s="20">
        <f t="shared" si="0"/>
        <v>15</v>
      </c>
    </row>
    <row r="6" spans="1:9" x14ac:dyDescent="0.2">
      <c r="A6" s="11"/>
      <c r="B6" s="10"/>
      <c r="C6" s="9"/>
      <c r="D6" s="8"/>
      <c r="E6" s="7"/>
      <c r="F6" s="7"/>
      <c r="G6" s="18" t="s">
        <v>169</v>
      </c>
      <c r="H6" s="19">
        <v>16.112500000000001</v>
      </c>
      <c r="I6" s="20">
        <f t="shared" si="0"/>
        <v>16.112500000000001</v>
      </c>
    </row>
    <row r="7" spans="1:9" x14ac:dyDescent="0.2">
      <c r="A7" s="11"/>
      <c r="B7" s="10"/>
      <c r="C7" s="9"/>
      <c r="D7" s="8"/>
      <c r="E7" s="7"/>
      <c r="F7" s="7"/>
      <c r="G7" s="18" t="s">
        <v>170</v>
      </c>
      <c r="H7" s="19">
        <v>18.28</v>
      </c>
      <c r="I7" s="20">
        <f t="shared" si="0"/>
        <v>18.28</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6.1759765422158184</v>
      </c>
      <c r="B20" s="31">
        <f>COUNT(H3:H17)</f>
        <v>5</v>
      </c>
      <c r="C20" s="32">
        <f>IF(B20&lt;2,"N/A",(A20/D20))</f>
        <v>0.48325325056461804</v>
      </c>
      <c r="D20" s="33">
        <f>ROUND(AVERAGE(H3:H17),2)</f>
        <v>12.78</v>
      </c>
      <c r="E20" s="34">
        <f>IFERROR(ROUND(IF(B20&lt;2,"N/A",(IF(C20&lt;=25%,"N/A",AVERAGE(I3:I17)))),2),"N/A")</f>
        <v>12.78</v>
      </c>
      <c r="F20" s="34">
        <f>ROUND(MEDIAN(H3:H17),2)</f>
        <v>15</v>
      </c>
      <c r="G20" s="35" t="str">
        <f>INDEX(G3:G17,MATCH(H20,H3:H17,0))</f>
        <v>DISTRIBUIDORA BRAZLIMP LTDA</v>
      </c>
      <c r="H20" s="36">
        <f>MIN(H3:H17)</f>
        <v>2.5</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12.78</v>
      </c>
    </row>
    <row r="23" spans="1:11" x14ac:dyDescent="0.2">
      <c r="B23" s="37"/>
      <c r="C23" s="37"/>
      <c r="D23" s="5"/>
      <c r="E23" s="5"/>
      <c r="F23" s="45"/>
      <c r="G23" s="16" t="s">
        <v>32</v>
      </c>
      <c r="H23" s="36">
        <f>ROUND(H22,2)*D3</f>
        <v>10224</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11" sqref="G11"/>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171</v>
      </c>
      <c r="B2" s="14" t="s">
        <v>2</v>
      </c>
      <c r="C2" s="14" t="s">
        <v>3</v>
      </c>
      <c r="D2" s="14" t="s">
        <v>4</v>
      </c>
      <c r="E2" s="15" t="s">
        <v>5</v>
      </c>
      <c r="F2" s="15" t="s">
        <v>6</v>
      </c>
      <c r="G2" s="14" t="s">
        <v>7</v>
      </c>
      <c r="H2" s="16" t="s">
        <v>8</v>
      </c>
      <c r="I2" s="17" t="s">
        <v>9</v>
      </c>
    </row>
    <row r="3" spans="1:9" ht="12.75" customHeight="1" x14ac:dyDescent="0.2">
      <c r="A3" s="11"/>
      <c r="B3" s="10" t="s">
        <v>172</v>
      </c>
      <c r="C3" s="9" t="s">
        <v>11</v>
      </c>
      <c r="D3" s="8">
        <v>400</v>
      </c>
      <c r="E3" s="7">
        <f>IF(C20&lt;=25%,D20,MIN(E20:F20))</f>
        <v>12.18</v>
      </c>
      <c r="F3" s="7">
        <f>MIN(H3:H17)</f>
        <v>3.93</v>
      </c>
      <c r="G3" s="18" t="s">
        <v>168</v>
      </c>
      <c r="H3" s="19">
        <v>3.93</v>
      </c>
      <c r="I3" s="20">
        <f t="shared" ref="I3:I17" si="0">IF(H3="","",(IF($C$20&lt;25%,"N/A",IF(H3&lt;=($D$20+$A$20),H3,"Descartado"))))</f>
        <v>3.93</v>
      </c>
    </row>
    <row r="4" spans="1:9" x14ac:dyDescent="0.2">
      <c r="A4" s="11"/>
      <c r="B4" s="10"/>
      <c r="C4" s="9"/>
      <c r="D4" s="8"/>
      <c r="E4" s="7"/>
      <c r="F4" s="7"/>
      <c r="G4" s="18" t="s">
        <v>167</v>
      </c>
      <c r="H4" s="19">
        <v>6.25</v>
      </c>
      <c r="I4" s="20">
        <f t="shared" si="0"/>
        <v>6.25</v>
      </c>
    </row>
    <row r="5" spans="1:9" x14ac:dyDescent="0.2">
      <c r="A5" s="11"/>
      <c r="B5" s="10"/>
      <c r="C5" s="9"/>
      <c r="D5" s="8"/>
      <c r="E5" s="7"/>
      <c r="F5" s="7"/>
      <c r="G5" s="18" t="s">
        <v>173</v>
      </c>
      <c r="H5" s="19">
        <v>14</v>
      </c>
      <c r="I5" s="20">
        <f t="shared" si="0"/>
        <v>14</v>
      </c>
    </row>
    <row r="6" spans="1:9" x14ac:dyDescent="0.2">
      <c r="A6" s="11"/>
      <c r="B6" s="10"/>
      <c r="C6" s="9"/>
      <c r="D6" s="8"/>
      <c r="E6" s="7"/>
      <c r="F6" s="7"/>
      <c r="G6" s="18" t="s">
        <v>158</v>
      </c>
      <c r="H6" s="19">
        <v>14.53</v>
      </c>
      <c r="I6" s="20">
        <f t="shared" si="0"/>
        <v>14.53</v>
      </c>
    </row>
    <row r="7" spans="1:9" x14ac:dyDescent="0.2">
      <c r="A7" s="11"/>
      <c r="B7" s="10"/>
      <c r="C7" s="9"/>
      <c r="D7" s="8"/>
      <c r="E7" s="7"/>
      <c r="F7" s="7"/>
      <c r="G7" s="18" t="s">
        <v>42</v>
      </c>
      <c r="H7" s="19">
        <v>15</v>
      </c>
      <c r="I7" s="20">
        <f t="shared" si="0"/>
        <v>15</v>
      </c>
    </row>
    <row r="8" spans="1:9" x14ac:dyDescent="0.2">
      <c r="A8" s="11"/>
      <c r="B8" s="10"/>
      <c r="C8" s="9"/>
      <c r="D8" s="8"/>
      <c r="E8" s="7"/>
      <c r="F8" s="7"/>
      <c r="G8" s="18" t="s">
        <v>169</v>
      </c>
      <c r="H8" s="19">
        <v>15.015000000000001</v>
      </c>
      <c r="I8" s="20">
        <f t="shared" si="0"/>
        <v>15.015000000000001</v>
      </c>
    </row>
    <row r="9" spans="1:9" x14ac:dyDescent="0.2">
      <c r="A9" s="11"/>
      <c r="B9" s="10"/>
      <c r="C9" s="9"/>
      <c r="D9" s="8"/>
      <c r="E9" s="7"/>
      <c r="F9" s="7"/>
      <c r="G9" s="18" t="s">
        <v>174</v>
      </c>
      <c r="H9" s="19">
        <v>16.5</v>
      </c>
      <c r="I9" s="20">
        <f t="shared" si="0"/>
        <v>16.5</v>
      </c>
    </row>
    <row r="10" spans="1:9" x14ac:dyDescent="0.2">
      <c r="A10" s="11"/>
      <c r="B10" s="10"/>
      <c r="C10" s="9"/>
      <c r="D10" s="8"/>
      <c r="E10" s="7"/>
      <c r="F10" s="7"/>
      <c r="G10" s="18" t="s">
        <v>175</v>
      </c>
      <c r="H10" s="19">
        <v>31.497499999999999</v>
      </c>
      <c r="I10" s="20" t="str">
        <f t="shared" si="0"/>
        <v>Descartado</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8.2236877413338298</v>
      </c>
      <c r="B20" s="31">
        <f>COUNT(H3:H17)</f>
        <v>8</v>
      </c>
      <c r="C20" s="32">
        <f>IF(B20&lt;2,"N/A",(A20/D20))</f>
        <v>0.56365234690430632</v>
      </c>
      <c r="D20" s="33">
        <f>ROUND(AVERAGE(H3:H17),2)</f>
        <v>14.59</v>
      </c>
      <c r="E20" s="34">
        <f>IFERROR(ROUND(IF(B20&lt;2,"N/A",(IF(C20&lt;=25%,"N/A",AVERAGE(I3:I17)))),2),"N/A")</f>
        <v>12.18</v>
      </c>
      <c r="F20" s="34">
        <f>ROUND(MEDIAN(H3:H17),2)</f>
        <v>14.77</v>
      </c>
      <c r="G20" s="35" t="str">
        <f>INDEX(G3:G17,MATCH(H20,H3:H17,0))</f>
        <v>PEGASUS ATACADISTA LTDA</v>
      </c>
      <c r="H20" s="36">
        <f>MIN(H3:H17)</f>
        <v>3.93</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12.18</v>
      </c>
    </row>
    <row r="23" spans="1:11" x14ac:dyDescent="0.2">
      <c r="B23" s="37"/>
      <c r="C23" s="37"/>
      <c r="D23" s="5"/>
      <c r="E23" s="5"/>
      <c r="F23" s="45"/>
      <c r="G23" s="16" t="s">
        <v>32</v>
      </c>
      <c r="H23" s="36">
        <f>ROUND(H22,2)*D3</f>
        <v>4872</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8" sqref="G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176</v>
      </c>
      <c r="B2" s="14" t="s">
        <v>2</v>
      </c>
      <c r="C2" s="14" t="s">
        <v>3</v>
      </c>
      <c r="D2" s="14" t="s">
        <v>4</v>
      </c>
      <c r="E2" s="15" t="s">
        <v>5</v>
      </c>
      <c r="F2" s="15" t="s">
        <v>6</v>
      </c>
      <c r="G2" s="14" t="s">
        <v>7</v>
      </c>
      <c r="H2" s="16" t="s">
        <v>8</v>
      </c>
      <c r="I2" s="17" t="s">
        <v>9</v>
      </c>
    </row>
    <row r="3" spans="1:9" ht="12.75" customHeight="1" x14ac:dyDescent="0.2">
      <c r="A3" s="11"/>
      <c r="B3" s="10" t="s">
        <v>177</v>
      </c>
      <c r="C3" s="9" t="s">
        <v>88</v>
      </c>
      <c r="D3" s="8">
        <v>1200</v>
      </c>
      <c r="E3" s="7">
        <f>IF(C20&lt;=25%,D20,MIN(E20:F20))</f>
        <v>0.18</v>
      </c>
      <c r="F3" s="7">
        <f>MIN(H3:H17)</f>
        <v>0.14000000000000001</v>
      </c>
      <c r="G3" s="18" t="s">
        <v>178</v>
      </c>
      <c r="H3" s="19">
        <v>0.14000000000000001</v>
      </c>
      <c r="I3" s="20" t="str">
        <f t="shared" ref="I3:I17" si="0">IF(H3="","",(IF($C$20&lt;25%,"N/A",IF(H3&lt;=($D$20+$A$20),H3,"Descartado"))))</f>
        <v>N/A</v>
      </c>
    </row>
    <row r="4" spans="1:9" x14ac:dyDescent="0.2">
      <c r="A4" s="11"/>
      <c r="B4" s="10"/>
      <c r="C4" s="9"/>
      <c r="D4" s="8"/>
      <c r="E4" s="7"/>
      <c r="F4" s="7"/>
      <c r="G4" s="18" t="s">
        <v>133</v>
      </c>
      <c r="H4" s="19">
        <v>0.15</v>
      </c>
      <c r="I4" s="20" t="str">
        <f t="shared" si="0"/>
        <v>N/A</v>
      </c>
    </row>
    <row r="5" spans="1:9" x14ac:dyDescent="0.2">
      <c r="A5" s="11"/>
      <c r="B5" s="10"/>
      <c r="C5" s="9"/>
      <c r="D5" s="8"/>
      <c r="E5" s="7"/>
      <c r="F5" s="7"/>
      <c r="G5" s="18" t="s">
        <v>179</v>
      </c>
      <c r="H5" s="19">
        <v>0.16689999999999999</v>
      </c>
      <c r="I5" s="20" t="str">
        <f t="shared" si="0"/>
        <v>N/A</v>
      </c>
    </row>
    <row r="6" spans="1:9" x14ac:dyDescent="0.2">
      <c r="A6" s="11"/>
      <c r="B6" s="10"/>
      <c r="C6" s="9"/>
      <c r="D6" s="8"/>
      <c r="E6" s="7"/>
      <c r="F6" s="7"/>
      <c r="G6" s="18" t="s">
        <v>169</v>
      </c>
      <c r="H6" s="19">
        <v>0.17</v>
      </c>
      <c r="I6" s="20" t="str">
        <f t="shared" si="0"/>
        <v>N/A</v>
      </c>
    </row>
    <row r="7" spans="1:9" x14ac:dyDescent="0.2">
      <c r="A7" s="11"/>
      <c r="B7" s="10"/>
      <c r="C7" s="9"/>
      <c r="D7" s="8"/>
      <c r="E7" s="7"/>
      <c r="F7" s="7"/>
      <c r="G7" s="18" t="s">
        <v>180</v>
      </c>
      <c r="H7" s="19">
        <v>0.25</v>
      </c>
      <c r="I7" s="20" t="str">
        <f t="shared" si="0"/>
        <v>N/A</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4.3488182302781959E-2</v>
      </c>
      <c r="B20" s="31">
        <f>COUNT(H3:H17)</f>
        <v>5</v>
      </c>
      <c r="C20" s="32">
        <f>IF(B20&lt;2,"N/A",(A20/D20))</f>
        <v>0.24160101279323312</v>
      </c>
      <c r="D20" s="33">
        <f>ROUND(AVERAGE(H3:H17),2)</f>
        <v>0.18</v>
      </c>
      <c r="E20" s="34" t="str">
        <f>IFERROR(ROUND(IF(B20&lt;2,"N/A",(IF(C20&lt;=25%,"N/A",AVERAGE(I3:I17)))),2),"N/A")</f>
        <v>N/A</v>
      </c>
      <c r="F20" s="34">
        <f>ROUND(MEDIAN(H3:H17),2)</f>
        <v>0.17</v>
      </c>
      <c r="G20" s="35" t="str">
        <f>INDEX(G3:G17,MATCH(H20,H3:H17,0))</f>
        <v>INFOTRIZ COMERCIAL EIRELI</v>
      </c>
      <c r="H20" s="36">
        <f>MIN(H3:H17)</f>
        <v>0.14000000000000001</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0.18</v>
      </c>
    </row>
    <row r="23" spans="1:11" x14ac:dyDescent="0.2">
      <c r="B23" s="37"/>
      <c r="C23" s="37"/>
      <c r="D23" s="5"/>
      <c r="E23" s="5"/>
      <c r="F23" s="45"/>
      <c r="G23" s="16" t="s">
        <v>32</v>
      </c>
      <c r="H23" s="36">
        <f>ROUND(H22,2)*D3</f>
        <v>216</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B18" sqref="B1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181</v>
      </c>
      <c r="B2" s="14" t="s">
        <v>2</v>
      </c>
      <c r="C2" s="14" t="s">
        <v>3</v>
      </c>
      <c r="D2" s="14" t="s">
        <v>4</v>
      </c>
      <c r="E2" s="15" t="s">
        <v>5</v>
      </c>
      <c r="F2" s="15" t="s">
        <v>6</v>
      </c>
      <c r="G2" s="14" t="s">
        <v>7</v>
      </c>
      <c r="H2" s="16" t="s">
        <v>8</v>
      </c>
      <c r="I2" s="17" t="s">
        <v>9</v>
      </c>
    </row>
    <row r="3" spans="1:9" ht="12.75" customHeight="1" x14ac:dyDescent="0.2">
      <c r="A3" s="11"/>
      <c r="B3" s="10" t="s">
        <v>182</v>
      </c>
      <c r="C3" s="9" t="s">
        <v>11</v>
      </c>
      <c r="D3" s="8">
        <v>10</v>
      </c>
      <c r="E3" s="7">
        <f>IF(C20&lt;=25%,D20,MIN(E20:F20))</f>
        <v>15.3</v>
      </c>
      <c r="F3" s="7">
        <f>MIN(H3:H17)</f>
        <v>13.7</v>
      </c>
      <c r="G3" s="18" t="s">
        <v>183</v>
      </c>
      <c r="H3" s="19">
        <v>13.7</v>
      </c>
      <c r="I3" s="20" t="str">
        <f t="shared" ref="I3:I17" si="0">IF(H3="","",(IF($C$20&lt;25%,"N/A",IF(H3&lt;=($D$20+$A$20),H3,"Descartado"))))</f>
        <v>N/A</v>
      </c>
    </row>
    <row r="4" spans="1:9" x14ac:dyDescent="0.2">
      <c r="A4" s="11"/>
      <c r="B4" s="10"/>
      <c r="C4" s="9"/>
      <c r="D4" s="8"/>
      <c r="E4" s="7"/>
      <c r="F4" s="7"/>
      <c r="G4" s="18" t="s">
        <v>173</v>
      </c>
      <c r="H4" s="19">
        <v>13.9</v>
      </c>
      <c r="I4" s="20" t="str">
        <f t="shared" si="0"/>
        <v>N/A</v>
      </c>
    </row>
    <row r="5" spans="1:9" x14ac:dyDescent="0.2">
      <c r="A5" s="11"/>
      <c r="B5" s="10"/>
      <c r="C5" s="9"/>
      <c r="D5" s="8"/>
      <c r="E5" s="7"/>
      <c r="F5" s="7"/>
      <c r="G5" s="18" t="s">
        <v>184</v>
      </c>
      <c r="H5" s="19">
        <v>16.75</v>
      </c>
      <c r="I5" s="20" t="str">
        <f t="shared" si="0"/>
        <v>N/A</v>
      </c>
    </row>
    <row r="6" spans="1:9" x14ac:dyDescent="0.2">
      <c r="A6" s="11"/>
      <c r="B6" s="10"/>
      <c r="C6" s="9"/>
      <c r="D6" s="8"/>
      <c r="E6" s="7"/>
      <c r="F6" s="7"/>
      <c r="G6" s="18" t="s">
        <v>185</v>
      </c>
      <c r="H6" s="19">
        <v>16.850000000000001</v>
      </c>
      <c r="I6" s="20" t="str">
        <f t="shared" si="0"/>
        <v>N/A</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1.7344547654330265</v>
      </c>
      <c r="B20" s="31">
        <f>COUNT(H3:H17)</f>
        <v>4</v>
      </c>
      <c r="C20" s="32">
        <f>IF(B20&lt;2,"N/A",(A20/D20))</f>
        <v>0.11336305656425009</v>
      </c>
      <c r="D20" s="33">
        <f>ROUND(AVERAGE(H3:H17),2)</f>
        <v>15.3</v>
      </c>
      <c r="E20" s="34" t="str">
        <f>IFERROR(ROUND(IF(B20&lt;2,"N/A",(IF(C20&lt;=25%,"N/A",AVERAGE(I3:I17)))),2),"N/A")</f>
        <v>N/A</v>
      </c>
      <c r="F20" s="34">
        <f>ROUND(MEDIAN(H3:H17),2)</f>
        <v>15.33</v>
      </c>
      <c r="G20" s="35" t="str">
        <f>INDEX(G3:G17,MATCH(H20,H3:H17,0))</f>
        <v>S. Y. L. LOUREIRO</v>
      </c>
      <c r="H20" s="36">
        <f>MIN(H3:H17)</f>
        <v>13.7</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15.3</v>
      </c>
    </row>
    <row r="23" spans="1:11" x14ac:dyDescent="0.2">
      <c r="B23" s="37"/>
      <c r="C23" s="37"/>
      <c r="D23" s="5"/>
      <c r="E23" s="5"/>
      <c r="F23" s="45"/>
      <c r="G23" s="16" t="s">
        <v>32</v>
      </c>
      <c r="H23" s="36">
        <f>ROUND(H22,2)*D3</f>
        <v>153</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186</v>
      </c>
      <c r="B2" s="14" t="s">
        <v>2</v>
      </c>
      <c r="C2" s="14" t="s">
        <v>3</v>
      </c>
      <c r="D2" s="14" t="s">
        <v>4</v>
      </c>
      <c r="E2" s="15" t="s">
        <v>5</v>
      </c>
      <c r="F2" s="15" t="s">
        <v>6</v>
      </c>
      <c r="G2" s="14" t="s">
        <v>7</v>
      </c>
      <c r="H2" s="16" t="s">
        <v>8</v>
      </c>
      <c r="I2" s="17" t="s">
        <v>9</v>
      </c>
    </row>
    <row r="3" spans="1:9" ht="12.75" customHeight="1" x14ac:dyDescent="0.2">
      <c r="A3" s="11"/>
      <c r="B3" s="10" t="s">
        <v>187</v>
      </c>
      <c r="C3" s="9" t="s">
        <v>11</v>
      </c>
      <c r="D3" s="8">
        <v>10</v>
      </c>
      <c r="E3" s="7">
        <f>IF(C20&lt;=25%,D20,MIN(E20:F20))</f>
        <v>15.3</v>
      </c>
      <c r="F3" s="7">
        <f>MIN(H3:H17)</f>
        <v>13.7</v>
      </c>
      <c r="G3" s="18" t="s">
        <v>183</v>
      </c>
      <c r="H3" s="19">
        <v>13.7</v>
      </c>
      <c r="I3" s="20" t="str">
        <f t="shared" ref="I3:I17" si="0">IF(H3="","",(IF($C$20&lt;25%,"N/A",IF(H3&lt;=($D$20+$A$20),H3,"Descartado"))))</f>
        <v>N/A</v>
      </c>
    </row>
    <row r="4" spans="1:9" x14ac:dyDescent="0.2">
      <c r="A4" s="11"/>
      <c r="B4" s="10"/>
      <c r="C4" s="9"/>
      <c r="D4" s="8"/>
      <c r="E4" s="7"/>
      <c r="F4" s="7"/>
      <c r="G4" s="18" t="s">
        <v>173</v>
      </c>
      <c r="H4" s="19">
        <v>13.9</v>
      </c>
      <c r="I4" s="20" t="str">
        <f t="shared" si="0"/>
        <v>N/A</v>
      </c>
    </row>
    <row r="5" spans="1:9" x14ac:dyDescent="0.2">
      <c r="A5" s="11"/>
      <c r="B5" s="10"/>
      <c r="C5" s="9"/>
      <c r="D5" s="8"/>
      <c r="E5" s="7"/>
      <c r="F5" s="7"/>
      <c r="G5" s="18" t="s">
        <v>184</v>
      </c>
      <c r="H5" s="19">
        <v>16.75</v>
      </c>
      <c r="I5" s="20" t="str">
        <f t="shared" si="0"/>
        <v>N/A</v>
      </c>
    </row>
    <row r="6" spans="1:9" x14ac:dyDescent="0.2">
      <c r="A6" s="11"/>
      <c r="B6" s="10"/>
      <c r="C6" s="9"/>
      <c r="D6" s="8"/>
      <c r="E6" s="7"/>
      <c r="F6" s="7"/>
      <c r="G6" s="18" t="s">
        <v>185</v>
      </c>
      <c r="H6" s="19">
        <v>16.850000000000001</v>
      </c>
      <c r="I6" s="20" t="str">
        <f t="shared" si="0"/>
        <v>N/A</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1.7344547654330265</v>
      </c>
      <c r="B20" s="31">
        <f>COUNT(H3:H17)</f>
        <v>4</v>
      </c>
      <c r="C20" s="32">
        <f>IF(B20&lt;2,"N/A",(A20/D20))</f>
        <v>0.11336305656425009</v>
      </c>
      <c r="D20" s="33">
        <f>ROUND(AVERAGE(H3:H17),2)</f>
        <v>15.3</v>
      </c>
      <c r="E20" s="34" t="str">
        <f>IFERROR(ROUND(IF(B20&lt;2,"N/A",(IF(C20&lt;=25%,"N/A",AVERAGE(I3:I17)))),2),"N/A")</f>
        <v>N/A</v>
      </c>
      <c r="F20" s="34">
        <f>ROUND(MEDIAN(H3:H17),2)</f>
        <v>15.33</v>
      </c>
      <c r="G20" s="35" t="str">
        <f>INDEX(G3:G17,MATCH(H20,H3:H17,0))</f>
        <v>S. Y. L. LOUREIRO</v>
      </c>
      <c r="H20" s="36">
        <f>MIN(H3:H17)</f>
        <v>13.7</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15.3</v>
      </c>
    </row>
    <row r="23" spans="1:11" x14ac:dyDescent="0.2">
      <c r="B23" s="37"/>
      <c r="C23" s="37"/>
      <c r="D23" s="5"/>
      <c r="E23" s="5"/>
      <c r="F23" s="45"/>
      <c r="G23" s="16" t="s">
        <v>32</v>
      </c>
      <c r="H23" s="36">
        <f>ROUND(H22,2)*D3</f>
        <v>153</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8" sqref="G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188</v>
      </c>
      <c r="B2" s="14" t="s">
        <v>2</v>
      </c>
      <c r="C2" s="14" t="s">
        <v>3</v>
      </c>
      <c r="D2" s="14" t="s">
        <v>4</v>
      </c>
      <c r="E2" s="15" t="s">
        <v>5</v>
      </c>
      <c r="F2" s="15" t="s">
        <v>6</v>
      </c>
      <c r="G2" s="14" t="s">
        <v>7</v>
      </c>
      <c r="H2" s="16" t="s">
        <v>8</v>
      </c>
      <c r="I2" s="17" t="s">
        <v>9</v>
      </c>
    </row>
    <row r="3" spans="1:9" ht="12.75" customHeight="1" x14ac:dyDescent="0.2">
      <c r="A3" s="11"/>
      <c r="B3" s="10" t="s">
        <v>189</v>
      </c>
      <c r="C3" s="9" t="s">
        <v>11</v>
      </c>
      <c r="D3" s="8">
        <v>200</v>
      </c>
      <c r="E3" s="7">
        <f>IF(C20&lt;=25%,D20,MIN(E20:F20))</f>
        <v>19.73</v>
      </c>
      <c r="F3" s="7">
        <f>MIN(H3:H17)</f>
        <v>16.559999999999999</v>
      </c>
      <c r="G3" s="18" t="s">
        <v>108</v>
      </c>
      <c r="H3" s="19">
        <f>1.38*12</f>
        <v>16.559999999999999</v>
      </c>
      <c r="I3" s="20" t="str">
        <f t="shared" ref="I3:I17" si="0">IF(H3="","",(IF($C$20&lt;25%,"N/A",IF(H3&lt;=($D$20+$A$20),H3,"Descartado"))))</f>
        <v>N/A</v>
      </c>
    </row>
    <row r="4" spans="1:9" x14ac:dyDescent="0.2">
      <c r="A4" s="11"/>
      <c r="B4" s="10"/>
      <c r="C4" s="9"/>
      <c r="D4" s="8"/>
      <c r="E4" s="7"/>
      <c r="F4" s="7"/>
      <c r="G4" s="18" t="s">
        <v>42</v>
      </c>
      <c r="H4" s="19">
        <f>1.4*12</f>
        <v>16.799999999999997</v>
      </c>
      <c r="I4" s="20" t="str">
        <f t="shared" si="0"/>
        <v>N/A</v>
      </c>
    </row>
    <row r="5" spans="1:9" x14ac:dyDescent="0.2">
      <c r="A5" s="11"/>
      <c r="B5" s="10"/>
      <c r="C5" s="9"/>
      <c r="D5" s="8"/>
      <c r="E5" s="7"/>
      <c r="F5" s="7"/>
      <c r="G5" s="18" t="s">
        <v>116</v>
      </c>
      <c r="H5" s="19">
        <f>1.68*12</f>
        <v>20.16</v>
      </c>
      <c r="I5" s="20" t="str">
        <f t="shared" si="0"/>
        <v>N/A</v>
      </c>
    </row>
    <row r="6" spans="1:9" x14ac:dyDescent="0.2">
      <c r="A6" s="11"/>
      <c r="B6" s="10"/>
      <c r="C6" s="9"/>
      <c r="D6" s="8"/>
      <c r="E6" s="7"/>
      <c r="F6" s="7"/>
      <c r="G6" s="18" t="s">
        <v>112</v>
      </c>
      <c r="H6" s="19">
        <f>1.76*12</f>
        <v>21.12</v>
      </c>
      <c r="I6" s="20" t="str">
        <f t="shared" si="0"/>
        <v>N/A</v>
      </c>
    </row>
    <row r="7" spans="1:9" x14ac:dyDescent="0.2">
      <c r="A7" s="11"/>
      <c r="B7" s="10"/>
      <c r="C7" s="9"/>
      <c r="D7" s="8"/>
      <c r="E7" s="7"/>
      <c r="F7" s="7"/>
      <c r="G7" s="18" t="s">
        <v>169</v>
      </c>
      <c r="H7" s="19">
        <f>2*12</f>
        <v>24</v>
      </c>
      <c r="I7" s="20" t="str">
        <f t="shared" si="0"/>
        <v>N/A</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3.1218456079697399</v>
      </c>
      <c r="B20" s="31">
        <f>COUNT(H3:H17)</f>
        <v>5</v>
      </c>
      <c r="C20" s="32">
        <f>IF(B20&lt;2,"N/A",(A20/D20))</f>
        <v>0.15822836330307855</v>
      </c>
      <c r="D20" s="33">
        <f>ROUND(AVERAGE(H3:H17),2)</f>
        <v>19.73</v>
      </c>
      <c r="E20" s="34" t="str">
        <f>IFERROR(ROUND(IF(B20&lt;2,"N/A",(IF(C20&lt;=25%,"N/A",AVERAGE(I3:I17)))),2),"N/A")</f>
        <v>N/A</v>
      </c>
      <c r="F20" s="34">
        <f>ROUND(MEDIAN(H3:H17),2)</f>
        <v>20.16</v>
      </c>
      <c r="G20" s="35" t="str">
        <f>INDEX(G3:G17,MATCH(H20,H3:H17,0))</f>
        <v>MARY DUDA COMERCIO DE MATERIAL PARA CONSTRUCAO E SERVICOS DE DECORACAO EIRELI</v>
      </c>
      <c r="H20" s="36">
        <f>MIN(H3:H17)</f>
        <v>16.559999999999999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19.73</v>
      </c>
    </row>
    <row r="23" spans="1:11" x14ac:dyDescent="0.2">
      <c r="B23" s="37"/>
      <c r="C23" s="37"/>
      <c r="D23" s="5"/>
      <c r="E23" s="5"/>
      <c r="F23" s="45"/>
      <c r="G23" s="16" t="s">
        <v>32</v>
      </c>
      <c r="H23" s="36">
        <f>ROUND(H22,2)*D3</f>
        <v>3946</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11" sqref="G11"/>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190</v>
      </c>
      <c r="B2" s="14" t="s">
        <v>2</v>
      </c>
      <c r="C2" s="14" t="s">
        <v>3</v>
      </c>
      <c r="D2" s="14" t="s">
        <v>4</v>
      </c>
      <c r="E2" s="15" t="s">
        <v>5</v>
      </c>
      <c r="F2" s="15" t="s">
        <v>6</v>
      </c>
      <c r="G2" s="14" t="s">
        <v>7</v>
      </c>
      <c r="H2" s="16" t="s">
        <v>8</v>
      </c>
      <c r="I2" s="17" t="s">
        <v>9</v>
      </c>
    </row>
    <row r="3" spans="1:9" ht="12.75" customHeight="1" x14ac:dyDescent="0.2">
      <c r="A3" s="11"/>
      <c r="B3" s="10" t="s">
        <v>191</v>
      </c>
      <c r="C3" s="9" t="s">
        <v>88</v>
      </c>
      <c r="D3" s="8">
        <v>1000</v>
      </c>
      <c r="E3" s="7">
        <f>IF(C20&lt;=25%,D20,MIN(E20:F20))</f>
        <v>0.61</v>
      </c>
      <c r="F3" s="7">
        <f>MIN(H3:H17)</f>
        <v>0.42</v>
      </c>
      <c r="G3" s="18" t="s">
        <v>108</v>
      </c>
      <c r="H3" s="19">
        <v>0.42</v>
      </c>
      <c r="I3" s="20" t="str">
        <f t="shared" ref="I3:I17" si="0">IF(H3="","",(IF($C$20&lt;25%,"N/A",IF(H3&lt;=($D$20+$A$20),H3,"Descartado"))))</f>
        <v>N/A</v>
      </c>
    </row>
    <row r="4" spans="1:9" x14ac:dyDescent="0.2">
      <c r="A4" s="11"/>
      <c r="B4" s="10"/>
      <c r="C4" s="9"/>
      <c r="D4" s="8"/>
      <c r="E4" s="7"/>
      <c r="F4" s="7"/>
      <c r="G4" s="18" t="s">
        <v>133</v>
      </c>
      <c r="H4" s="19">
        <v>0.52</v>
      </c>
      <c r="I4" s="20" t="str">
        <f t="shared" si="0"/>
        <v>N/A</v>
      </c>
    </row>
    <row r="5" spans="1:9" x14ac:dyDescent="0.2">
      <c r="A5" s="11"/>
      <c r="B5" s="10"/>
      <c r="C5" s="9"/>
      <c r="D5" s="8"/>
      <c r="E5" s="7"/>
      <c r="F5" s="7"/>
      <c r="G5" s="18" t="s">
        <v>192</v>
      </c>
      <c r="H5" s="19">
        <v>0.56999999999999995</v>
      </c>
      <c r="I5" s="20" t="str">
        <f t="shared" si="0"/>
        <v>N/A</v>
      </c>
    </row>
    <row r="6" spans="1:9" x14ac:dyDescent="0.2">
      <c r="A6" s="11"/>
      <c r="B6" s="10"/>
      <c r="C6" s="9"/>
      <c r="D6" s="8"/>
      <c r="E6" s="7"/>
      <c r="F6" s="7"/>
      <c r="G6" s="18" t="s">
        <v>42</v>
      </c>
      <c r="H6" s="19">
        <v>0.6</v>
      </c>
      <c r="I6" s="20" t="str">
        <f t="shared" si="0"/>
        <v>N/A</v>
      </c>
    </row>
    <row r="7" spans="1:9" x14ac:dyDescent="0.2">
      <c r="A7" s="11"/>
      <c r="B7" s="10"/>
      <c r="C7" s="9"/>
      <c r="D7" s="8"/>
      <c r="E7" s="7"/>
      <c r="F7" s="7"/>
      <c r="G7" s="18" t="s">
        <v>193</v>
      </c>
      <c r="H7" s="19">
        <v>0.64</v>
      </c>
      <c r="I7" s="20" t="str">
        <f t="shared" si="0"/>
        <v>N/A</v>
      </c>
    </row>
    <row r="8" spans="1:9" x14ac:dyDescent="0.2">
      <c r="A8" s="11"/>
      <c r="B8" s="10"/>
      <c r="C8" s="9"/>
      <c r="D8" s="8"/>
      <c r="E8" s="7"/>
      <c r="F8" s="7"/>
      <c r="G8" s="18" t="s">
        <v>70</v>
      </c>
      <c r="H8" s="19">
        <v>0.65</v>
      </c>
      <c r="I8" s="20" t="str">
        <f t="shared" si="0"/>
        <v>N/A</v>
      </c>
    </row>
    <row r="9" spans="1:9" x14ac:dyDescent="0.2">
      <c r="A9" s="11"/>
      <c r="B9" s="10"/>
      <c r="C9" s="9"/>
      <c r="D9" s="8"/>
      <c r="E9" s="7"/>
      <c r="F9" s="7"/>
      <c r="G9" s="18" t="s">
        <v>123</v>
      </c>
      <c r="H9" s="19">
        <v>0.72</v>
      </c>
      <c r="I9" s="20" t="str">
        <f t="shared" si="0"/>
        <v>N/A</v>
      </c>
    </row>
    <row r="10" spans="1:9" x14ac:dyDescent="0.2">
      <c r="A10" s="11"/>
      <c r="B10" s="10"/>
      <c r="C10" s="9"/>
      <c r="D10" s="8"/>
      <c r="E10" s="7"/>
      <c r="F10" s="7"/>
      <c r="G10" s="18" t="s">
        <v>169</v>
      </c>
      <c r="H10" s="19">
        <v>0.76</v>
      </c>
      <c r="I10" s="20" t="str">
        <f t="shared" si="0"/>
        <v>N/A</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0.10889050857233985</v>
      </c>
      <c r="B20" s="31">
        <f>COUNT(H3:H17)</f>
        <v>8</v>
      </c>
      <c r="C20" s="32">
        <f>IF(B20&lt;2,"N/A",(A20/D20))</f>
        <v>0.17850903044645877</v>
      </c>
      <c r="D20" s="33">
        <f>ROUND(AVERAGE(H3:H17),2)</f>
        <v>0.61</v>
      </c>
      <c r="E20" s="34" t="str">
        <f>IFERROR(ROUND(IF(B20&lt;2,"N/A",(IF(C20&lt;=25%,"N/A",AVERAGE(I3:I17)))),2),"N/A")</f>
        <v>N/A</v>
      </c>
      <c r="F20" s="34">
        <f>ROUND(MEDIAN(H3:H17),2)</f>
        <v>0.62</v>
      </c>
      <c r="G20" s="35" t="str">
        <f>INDEX(G3:G17,MATCH(H20,H3:H17,0))</f>
        <v>MARY DUDA COMERCIO DE MATERIAL PARA CONSTRUCAO E SERVICOS DE DECORACAO EIRELI</v>
      </c>
      <c r="H20" s="36">
        <f>MIN(H3:H17)</f>
        <v>0.42</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0.61</v>
      </c>
    </row>
    <row r="23" spans="1:11" x14ac:dyDescent="0.2">
      <c r="B23" s="37"/>
      <c r="C23" s="37"/>
      <c r="D23" s="5"/>
      <c r="E23" s="5"/>
      <c r="F23" s="45"/>
      <c r="G23" s="16" t="s">
        <v>32</v>
      </c>
      <c r="H23" s="36">
        <f>ROUND(H22,2)*D3</f>
        <v>610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194</v>
      </c>
      <c r="B2" s="14" t="s">
        <v>2</v>
      </c>
      <c r="C2" s="14" t="s">
        <v>3</v>
      </c>
      <c r="D2" s="14" t="s">
        <v>4</v>
      </c>
      <c r="E2" s="15" t="s">
        <v>5</v>
      </c>
      <c r="F2" s="15" t="s">
        <v>6</v>
      </c>
      <c r="G2" s="14" t="s">
        <v>7</v>
      </c>
      <c r="H2" s="16" t="s">
        <v>8</v>
      </c>
      <c r="I2" s="17" t="s">
        <v>9</v>
      </c>
    </row>
    <row r="3" spans="1:9" ht="12.75" customHeight="1" x14ac:dyDescent="0.2">
      <c r="A3" s="11"/>
      <c r="B3" s="10" t="s">
        <v>195</v>
      </c>
      <c r="C3" s="9" t="s">
        <v>88</v>
      </c>
      <c r="D3" s="8">
        <v>5000</v>
      </c>
      <c r="E3" s="7">
        <f>IF(C20&lt;=25%,D20,MIN(E20:F20))</f>
        <v>1.76</v>
      </c>
      <c r="F3" s="7">
        <f>MIN(H3:H17)</f>
        <v>1.45</v>
      </c>
      <c r="G3" s="18" t="s">
        <v>108</v>
      </c>
      <c r="H3" s="19">
        <v>1.45</v>
      </c>
      <c r="I3" s="20">
        <f t="shared" ref="I3:I17" si="0">IF(H3="","",(IF($C$20&lt;25%,"N/A",IF(H3&lt;=($D$20+$A$20),H3,"Descartado"))))</f>
        <v>1.45</v>
      </c>
    </row>
    <row r="4" spans="1:9" x14ac:dyDescent="0.2">
      <c r="A4" s="11"/>
      <c r="B4" s="10"/>
      <c r="C4" s="9"/>
      <c r="D4" s="8"/>
      <c r="E4" s="7"/>
      <c r="F4" s="7"/>
      <c r="G4" s="18" t="s">
        <v>112</v>
      </c>
      <c r="H4" s="19">
        <v>1.6</v>
      </c>
      <c r="I4" s="20">
        <f t="shared" si="0"/>
        <v>1.6</v>
      </c>
    </row>
    <row r="5" spans="1:9" x14ac:dyDescent="0.2">
      <c r="A5" s="11"/>
      <c r="B5" s="10"/>
      <c r="C5" s="9"/>
      <c r="D5" s="8"/>
      <c r="E5" s="7"/>
      <c r="F5" s="7"/>
      <c r="G5" s="18" t="s">
        <v>196</v>
      </c>
      <c r="H5" s="19">
        <v>2.2400000000000002</v>
      </c>
      <c r="I5" s="20">
        <f t="shared" si="0"/>
        <v>2.2400000000000002</v>
      </c>
    </row>
    <row r="6" spans="1:9" x14ac:dyDescent="0.2">
      <c r="A6" s="11"/>
      <c r="B6" s="10"/>
      <c r="C6" s="9"/>
      <c r="D6" s="8"/>
      <c r="E6" s="7"/>
      <c r="F6" s="7"/>
      <c r="G6" s="18" t="s">
        <v>197</v>
      </c>
      <c r="H6" s="19">
        <v>3.4</v>
      </c>
      <c r="I6" s="20" t="str">
        <f t="shared" si="0"/>
        <v>Descartado</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0.8871442949148689</v>
      </c>
      <c r="B20" s="31">
        <f>COUNT(H3:H17)</f>
        <v>4</v>
      </c>
      <c r="C20" s="32">
        <f>IF(B20&lt;2,"N/A",(A20/D20))</f>
        <v>0.40882225572113778</v>
      </c>
      <c r="D20" s="33">
        <f>ROUND(AVERAGE(H3:H17),2)</f>
        <v>2.17</v>
      </c>
      <c r="E20" s="34">
        <f>IFERROR(ROUND(IF(B20&lt;2,"N/A",(IF(C20&lt;=25%,"N/A",AVERAGE(I3:I17)))),2),"N/A")</f>
        <v>1.76</v>
      </c>
      <c r="F20" s="34">
        <f>ROUND(MEDIAN(H3:H17),2)</f>
        <v>1.92</v>
      </c>
      <c r="G20" s="35" t="str">
        <f>INDEX(G3:G17,MATCH(H20,H3:H17,0))</f>
        <v>MARY DUDA COMERCIO DE MATERIAL PARA CONSTRUCAO E SERVICOS DE DECORACAO EIRELI</v>
      </c>
      <c r="H20" s="36">
        <f>MIN(H3:H17)</f>
        <v>1.45</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1.76</v>
      </c>
    </row>
    <row r="23" spans="1:11" x14ac:dyDescent="0.2">
      <c r="B23" s="37"/>
      <c r="C23" s="37"/>
      <c r="D23" s="5"/>
      <c r="E23" s="5"/>
      <c r="F23" s="45"/>
      <c r="G23" s="16" t="s">
        <v>32</v>
      </c>
      <c r="H23" s="36">
        <f>ROUND(H22,2)*D3</f>
        <v>8800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G17" sqref="G1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48</v>
      </c>
      <c r="B2" s="14" t="s">
        <v>2</v>
      </c>
      <c r="C2" s="14" t="s">
        <v>3</v>
      </c>
      <c r="D2" s="14" t="s">
        <v>4</v>
      </c>
      <c r="E2" s="15" t="s">
        <v>5</v>
      </c>
      <c r="F2" s="15" t="s">
        <v>6</v>
      </c>
      <c r="G2" s="14" t="s">
        <v>7</v>
      </c>
      <c r="H2" s="16" t="s">
        <v>8</v>
      </c>
      <c r="I2" s="17" t="s">
        <v>9</v>
      </c>
    </row>
    <row r="3" spans="1:9" ht="12.75" customHeight="1" x14ac:dyDescent="0.2">
      <c r="A3" s="11"/>
      <c r="B3" s="10" t="s">
        <v>49</v>
      </c>
      <c r="C3" s="9" t="s">
        <v>11</v>
      </c>
      <c r="D3" s="8">
        <v>50</v>
      </c>
      <c r="E3" s="7">
        <f>IF(C20&lt;=25%,D20,MIN(E20:F20))</f>
        <v>25.18</v>
      </c>
      <c r="F3" s="7">
        <f>MIN(H3:H17)</f>
        <v>18.89</v>
      </c>
      <c r="G3" s="18" t="s">
        <v>13</v>
      </c>
      <c r="H3" s="19">
        <v>18.89</v>
      </c>
      <c r="I3" s="20" t="str">
        <f t="shared" ref="I3:I17" si="0">IF(H3="","",(IF($C$20&lt;25%,"N/A",IF(H3&lt;=($D$20+$A$20),H3,"Descartado"))))</f>
        <v>N/A</v>
      </c>
    </row>
    <row r="4" spans="1:9" x14ac:dyDescent="0.2">
      <c r="A4" s="11"/>
      <c r="B4" s="10"/>
      <c r="C4" s="9"/>
      <c r="D4" s="8"/>
      <c r="E4" s="7"/>
      <c r="F4" s="7"/>
      <c r="G4" s="18" t="s">
        <v>16</v>
      </c>
      <c r="H4" s="19">
        <v>19.100000000000001</v>
      </c>
      <c r="I4" s="20" t="str">
        <f t="shared" si="0"/>
        <v>N/A</v>
      </c>
    </row>
    <row r="5" spans="1:9" x14ac:dyDescent="0.2">
      <c r="A5" s="11"/>
      <c r="B5" s="10"/>
      <c r="C5" s="9"/>
      <c r="D5" s="8"/>
      <c r="E5" s="7"/>
      <c r="F5" s="7"/>
      <c r="G5" s="18" t="s">
        <v>15</v>
      </c>
      <c r="H5" s="19">
        <v>19.305399999999999</v>
      </c>
      <c r="I5" s="20" t="str">
        <f t="shared" si="0"/>
        <v>N/A</v>
      </c>
    </row>
    <row r="6" spans="1:9" x14ac:dyDescent="0.2">
      <c r="A6" s="11"/>
      <c r="B6" s="10"/>
      <c r="C6" s="9"/>
      <c r="D6" s="8"/>
      <c r="E6" s="7"/>
      <c r="F6" s="7"/>
      <c r="G6" s="18" t="s">
        <v>50</v>
      </c>
      <c r="H6" s="19">
        <v>19.8</v>
      </c>
      <c r="I6" s="20" t="str">
        <f t="shared" si="0"/>
        <v>N/A</v>
      </c>
    </row>
    <row r="7" spans="1:9" x14ac:dyDescent="0.2">
      <c r="A7" s="11"/>
      <c r="B7" s="10"/>
      <c r="C7" s="9"/>
      <c r="D7" s="8"/>
      <c r="E7" s="7"/>
      <c r="F7" s="7"/>
      <c r="G7" s="18" t="s">
        <v>43</v>
      </c>
      <c r="H7" s="19">
        <v>21</v>
      </c>
      <c r="I7" s="20" t="str">
        <f t="shared" si="0"/>
        <v>N/A</v>
      </c>
    </row>
    <row r="8" spans="1:9" x14ac:dyDescent="0.2">
      <c r="A8" s="11"/>
      <c r="B8" s="10"/>
      <c r="C8" s="9"/>
      <c r="D8" s="8"/>
      <c r="E8" s="7"/>
      <c r="F8" s="7"/>
      <c r="G8" s="18" t="s">
        <v>42</v>
      </c>
      <c r="H8" s="19">
        <v>22.38</v>
      </c>
      <c r="I8" s="20" t="str">
        <f t="shared" si="0"/>
        <v>N/A</v>
      </c>
    </row>
    <row r="9" spans="1:9" x14ac:dyDescent="0.2">
      <c r="A9" s="11"/>
      <c r="B9" s="10"/>
      <c r="C9" s="9"/>
      <c r="D9" s="8"/>
      <c r="E9" s="7"/>
      <c r="F9" s="7"/>
      <c r="G9" s="18" t="s">
        <v>51</v>
      </c>
      <c r="H9" s="19">
        <v>24.47</v>
      </c>
      <c r="I9" s="20" t="str">
        <f t="shared" si="0"/>
        <v>N/A</v>
      </c>
    </row>
    <row r="10" spans="1:9" x14ac:dyDescent="0.2">
      <c r="A10" s="11"/>
      <c r="B10" s="10"/>
      <c r="C10" s="9"/>
      <c r="D10" s="8"/>
      <c r="E10" s="7"/>
      <c r="F10" s="7"/>
      <c r="G10" s="18" t="s">
        <v>19</v>
      </c>
      <c r="H10" s="19">
        <v>28</v>
      </c>
      <c r="I10" s="20" t="str">
        <f t="shared" si="0"/>
        <v>N/A</v>
      </c>
    </row>
    <row r="11" spans="1:9" x14ac:dyDescent="0.2">
      <c r="A11" s="11"/>
      <c r="B11" s="10"/>
      <c r="C11" s="9"/>
      <c r="D11" s="8"/>
      <c r="E11" s="7"/>
      <c r="F11" s="7"/>
      <c r="G11" s="18" t="s">
        <v>20</v>
      </c>
      <c r="H11" s="19">
        <v>31</v>
      </c>
      <c r="I11" s="20" t="str">
        <f t="shared" si="0"/>
        <v>N/A</v>
      </c>
    </row>
    <row r="12" spans="1:9" x14ac:dyDescent="0.2">
      <c r="A12" s="11"/>
      <c r="B12" s="10"/>
      <c r="C12" s="9"/>
      <c r="D12" s="8"/>
      <c r="E12" s="7"/>
      <c r="F12" s="7"/>
      <c r="G12" s="18" t="s">
        <v>18</v>
      </c>
      <c r="H12" s="19">
        <v>35</v>
      </c>
      <c r="I12" s="20" t="str">
        <f t="shared" si="0"/>
        <v>N/A</v>
      </c>
    </row>
    <row r="13" spans="1:9" x14ac:dyDescent="0.2">
      <c r="A13" s="11"/>
      <c r="B13" s="10"/>
      <c r="C13" s="9"/>
      <c r="D13" s="8"/>
      <c r="E13" s="7"/>
      <c r="F13" s="7"/>
      <c r="G13" s="18" t="s">
        <v>22</v>
      </c>
      <c r="H13" s="19">
        <v>34.9</v>
      </c>
      <c r="I13" s="20" t="str">
        <f t="shared" si="0"/>
        <v>N/A</v>
      </c>
    </row>
    <row r="14" spans="1:9" x14ac:dyDescent="0.2">
      <c r="A14" s="11"/>
      <c r="B14" s="10"/>
      <c r="C14" s="9"/>
      <c r="D14" s="8"/>
      <c r="E14" s="7"/>
      <c r="F14" s="7"/>
      <c r="G14" s="18" t="s">
        <v>23</v>
      </c>
      <c r="H14" s="19">
        <v>26.68</v>
      </c>
      <c r="I14" s="20" t="str">
        <f t="shared" si="0"/>
        <v>N/A</v>
      </c>
    </row>
    <row r="15" spans="1:9" x14ac:dyDescent="0.2">
      <c r="A15" s="11"/>
      <c r="B15" s="10"/>
      <c r="C15" s="9"/>
      <c r="D15" s="8"/>
      <c r="E15" s="7"/>
      <c r="F15" s="7"/>
      <c r="G15" s="18" t="s">
        <v>52</v>
      </c>
      <c r="H15" s="19">
        <v>27.06</v>
      </c>
      <c r="I15" s="20" t="str">
        <f t="shared" si="0"/>
        <v>N/A</v>
      </c>
    </row>
    <row r="16" spans="1:9" x14ac:dyDescent="0.2">
      <c r="A16" s="11"/>
      <c r="B16" s="10"/>
      <c r="C16" s="9"/>
      <c r="D16" s="8"/>
      <c r="E16" s="7"/>
      <c r="F16" s="7"/>
      <c r="G16" s="18" t="s">
        <v>53</v>
      </c>
      <c r="H16" s="19">
        <v>24.99</v>
      </c>
      <c r="I16" s="20" t="str">
        <f t="shared" si="0"/>
        <v>N/A</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5.577138816594073</v>
      </c>
      <c r="B20" s="31">
        <f>COUNT(H3:H17)</f>
        <v>14</v>
      </c>
      <c r="C20" s="32">
        <f>IF(B20&lt;2,"N/A",(A20/D20))</f>
        <v>0.22149081876862881</v>
      </c>
      <c r="D20" s="33">
        <f>ROUND(AVERAGE(H3:H17),2)</f>
        <v>25.18</v>
      </c>
      <c r="E20" s="34" t="str">
        <f>IFERROR(ROUND(IF(B20&lt;2,"N/A",(IF(C20&lt;=25%,"N/A",AVERAGE(I3:I17)))),2),"N/A")</f>
        <v>N/A</v>
      </c>
      <c r="F20" s="34">
        <f>ROUND(MEDIAN(H3:H17),2)</f>
        <v>24.73</v>
      </c>
      <c r="G20" s="35" t="str">
        <f>INDEX(G3:G17,MATCH(H20,H3:H17,0))</f>
        <v>AAZ COMERCIAL EIRELI</v>
      </c>
      <c r="H20" s="36">
        <f>MIN(H3:H17)</f>
        <v>18.89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25.18</v>
      </c>
    </row>
    <row r="23" spans="1:11" x14ac:dyDescent="0.2">
      <c r="B23" s="37"/>
      <c r="C23" s="37"/>
      <c r="D23" s="5"/>
      <c r="E23" s="5"/>
      <c r="F23" s="45"/>
      <c r="G23" s="16" t="s">
        <v>32</v>
      </c>
      <c r="H23" s="36">
        <f>ROUND(H22,2)*D3</f>
        <v>1259</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198</v>
      </c>
      <c r="B2" s="14" t="s">
        <v>2</v>
      </c>
      <c r="C2" s="14" t="s">
        <v>3</v>
      </c>
      <c r="D2" s="14" t="s">
        <v>4</v>
      </c>
      <c r="E2" s="15" t="s">
        <v>5</v>
      </c>
      <c r="F2" s="15" t="s">
        <v>6</v>
      </c>
      <c r="G2" s="14" t="s">
        <v>7</v>
      </c>
      <c r="H2" s="16" t="s">
        <v>8</v>
      </c>
      <c r="I2" s="17" t="s">
        <v>9</v>
      </c>
    </row>
    <row r="3" spans="1:9" ht="12.75" customHeight="1" x14ac:dyDescent="0.2">
      <c r="A3" s="11"/>
      <c r="B3" s="10" t="s">
        <v>199</v>
      </c>
      <c r="C3" s="9" t="s">
        <v>88</v>
      </c>
      <c r="D3" s="8">
        <v>1500</v>
      </c>
      <c r="E3" s="7">
        <f>IF(C20&lt;=25%,D20,MIN(E20:F20))</f>
        <v>10.06</v>
      </c>
      <c r="F3" s="7">
        <f>MIN(H3:H17)</f>
        <v>7.58</v>
      </c>
      <c r="G3" s="18" t="s">
        <v>200</v>
      </c>
      <c r="H3" s="19">
        <v>7.58</v>
      </c>
      <c r="I3" s="20">
        <f t="shared" ref="I3:I17" si="0">IF(H3="","",(IF($C$20&lt;25%,"N/A",IF(H3&lt;=($D$20+$A$20),H3,"Descartado"))))</f>
        <v>7.58</v>
      </c>
    </row>
    <row r="4" spans="1:9" x14ac:dyDescent="0.2">
      <c r="A4" s="11"/>
      <c r="B4" s="10"/>
      <c r="C4" s="9"/>
      <c r="D4" s="8"/>
      <c r="E4" s="7"/>
      <c r="F4" s="7"/>
      <c r="G4" s="18" t="s">
        <v>201</v>
      </c>
      <c r="H4" s="19">
        <v>9.6</v>
      </c>
      <c r="I4" s="20">
        <f t="shared" si="0"/>
        <v>9.6</v>
      </c>
    </row>
    <row r="5" spans="1:9" x14ac:dyDescent="0.2">
      <c r="A5" s="11"/>
      <c r="B5" s="10"/>
      <c r="C5" s="9"/>
      <c r="D5" s="8"/>
      <c r="E5" s="7"/>
      <c r="F5" s="7"/>
      <c r="G5" s="18" t="s">
        <v>202</v>
      </c>
      <c r="H5" s="19">
        <v>13</v>
      </c>
      <c r="I5" s="20">
        <f t="shared" si="0"/>
        <v>13</v>
      </c>
    </row>
    <row r="6" spans="1:9" x14ac:dyDescent="0.2">
      <c r="A6" s="11"/>
      <c r="B6" s="10"/>
      <c r="C6" s="9"/>
      <c r="D6" s="8"/>
      <c r="E6" s="7"/>
      <c r="F6" s="7"/>
      <c r="G6" s="18" t="s">
        <v>155</v>
      </c>
      <c r="H6" s="19">
        <v>46.9</v>
      </c>
      <c r="I6" s="20" t="str">
        <f t="shared" si="0"/>
        <v>Descartado</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18.555275979264401</v>
      </c>
      <c r="B20" s="31">
        <f>COUNT(H3:H17)</f>
        <v>4</v>
      </c>
      <c r="C20" s="32">
        <f>IF(B20&lt;2,"N/A",(A20/D20))</f>
        <v>0.96291001449218483</v>
      </c>
      <c r="D20" s="33">
        <f>ROUND(AVERAGE(H3:H17),2)</f>
        <v>19.27</v>
      </c>
      <c r="E20" s="34">
        <f>IFERROR(ROUND(IF(B20&lt;2,"N/A",(IF(C20&lt;=25%,"N/A",AVERAGE(I3:I17)))),2),"N/A")</f>
        <v>10.06</v>
      </c>
      <c r="F20" s="34">
        <f>ROUND(MEDIAN(H3:H17),2)</f>
        <v>11.3</v>
      </c>
      <c r="G20" s="35" t="str">
        <f>INDEX(G3:G17,MATCH(H20,H3:H17,0))</f>
        <v>Y S DIAS COMERCIO DE PAPELARIA</v>
      </c>
      <c r="H20" s="36">
        <f>MIN(H3:H17)</f>
        <v>7.58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10.06</v>
      </c>
    </row>
    <row r="23" spans="1:11" x14ac:dyDescent="0.2">
      <c r="B23" s="37"/>
      <c r="C23" s="37"/>
      <c r="D23" s="5"/>
      <c r="E23" s="5"/>
      <c r="F23" s="45"/>
      <c r="G23" s="16" t="s">
        <v>32</v>
      </c>
      <c r="H23" s="36">
        <f>ROUND(H22,2)*D3</f>
        <v>15090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9" sqref="G9"/>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203</v>
      </c>
      <c r="B2" s="14" t="s">
        <v>2</v>
      </c>
      <c r="C2" s="14" t="s">
        <v>3</v>
      </c>
      <c r="D2" s="14" t="s">
        <v>4</v>
      </c>
      <c r="E2" s="15" t="s">
        <v>5</v>
      </c>
      <c r="F2" s="15" t="s">
        <v>6</v>
      </c>
      <c r="G2" s="14" t="s">
        <v>7</v>
      </c>
      <c r="H2" s="16" t="s">
        <v>8</v>
      </c>
      <c r="I2" s="17" t="s">
        <v>9</v>
      </c>
    </row>
    <row r="3" spans="1:9" ht="12.75" customHeight="1" x14ac:dyDescent="0.2">
      <c r="A3" s="11"/>
      <c r="B3" s="10" t="s">
        <v>204</v>
      </c>
      <c r="C3" s="9" t="s">
        <v>88</v>
      </c>
      <c r="D3" s="8">
        <v>250</v>
      </c>
      <c r="E3" s="7">
        <f>IF(C20&lt;=25%,D20,MIN(E20:F20))</f>
        <v>23.86</v>
      </c>
      <c r="F3" s="7">
        <f>MIN(H3:H17)</f>
        <v>4.33</v>
      </c>
      <c r="G3" s="18" t="s">
        <v>113</v>
      </c>
      <c r="H3" s="19">
        <v>4.33</v>
      </c>
      <c r="I3" s="20">
        <f t="shared" ref="I3:I17" si="0">IF(H3="","",(IF($C$20&lt;25%,"N/A",IF(H3&lt;=($D$20+$A$20),H3,"Descartado"))))</f>
        <v>4.33</v>
      </c>
    </row>
    <row r="4" spans="1:9" x14ac:dyDescent="0.2">
      <c r="A4" s="11"/>
      <c r="B4" s="10"/>
      <c r="C4" s="9"/>
      <c r="D4" s="8"/>
      <c r="E4" s="7"/>
      <c r="F4" s="7"/>
      <c r="G4" s="18" t="s">
        <v>174</v>
      </c>
      <c r="H4" s="19">
        <v>10.74</v>
      </c>
      <c r="I4" s="20">
        <f t="shared" si="0"/>
        <v>10.74</v>
      </c>
    </row>
    <row r="5" spans="1:9" x14ac:dyDescent="0.2">
      <c r="A5" s="11"/>
      <c r="B5" s="10"/>
      <c r="C5" s="9"/>
      <c r="D5" s="8"/>
      <c r="E5" s="7"/>
      <c r="F5" s="7"/>
      <c r="G5" s="18" t="s">
        <v>111</v>
      </c>
      <c r="H5" s="19">
        <v>12.22</v>
      </c>
      <c r="I5" s="20">
        <f t="shared" si="0"/>
        <v>12.22</v>
      </c>
    </row>
    <row r="6" spans="1:9" x14ac:dyDescent="0.2">
      <c r="A6" s="11"/>
      <c r="B6" s="10"/>
      <c r="C6" s="9"/>
      <c r="D6" s="8"/>
      <c r="E6" s="7"/>
      <c r="F6" s="7"/>
      <c r="G6" s="18" t="s">
        <v>149</v>
      </c>
      <c r="H6" s="19">
        <v>38.14</v>
      </c>
      <c r="I6" s="20">
        <f t="shared" si="0"/>
        <v>38.14</v>
      </c>
    </row>
    <row r="7" spans="1:9" x14ac:dyDescent="0.2">
      <c r="A7" s="11"/>
      <c r="B7" s="10"/>
      <c r="C7" s="9"/>
      <c r="D7" s="8"/>
      <c r="E7" s="7"/>
      <c r="F7" s="7"/>
      <c r="G7" s="18" t="s">
        <v>50</v>
      </c>
      <c r="H7" s="19">
        <v>53.89</v>
      </c>
      <c r="I7" s="20">
        <f t="shared" si="0"/>
        <v>53.89</v>
      </c>
    </row>
    <row r="8" spans="1:9" x14ac:dyDescent="0.2">
      <c r="A8" s="11"/>
      <c r="B8" s="10"/>
      <c r="C8" s="9"/>
      <c r="D8" s="8"/>
      <c r="E8" s="7"/>
      <c r="F8" s="7"/>
      <c r="G8" s="18" t="s">
        <v>205</v>
      </c>
      <c r="H8" s="19">
        <v>81.3</v>
      </c>
      <c r="I8" s="20" t="str">
        <f t="shared" si="0"/>
        <v>Descartado</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30.14578754430984</v>
      </c>
      <c r="B20" s="31">
        <f>COUNT(H3:H17)</f>
        <v>6</v>
      </c>
      <c r="C20" s="32">
        <f>IF(B20&lt;2,"N/A",(A20/D20))</f>
        <v>0.9014888619709881</v>
      </c>
      <c r="D20" s="33">
        <f>ROUND(AVERAGE(H3:H17),2)</f>
        <v>33.44</v>
      </c>
      <c r="E20" s="34">
        <f>IFERROR(ROUND(IF(B20&lt;2,"N/A",(IF(C20&lt;=25%,"N/A",AVERAGE(I3:I17)))),2),"N/A")</f>
        <v>23.86</v>
      </c>
      <c r="F20" s="34">
        <f>ROUND(MEDIAN(H3:H17),2)</f>
        <v>25.18</v>
      </c>
      <c r="G20" s="35" t="str">
        <f>INDEX(G3:G17,MATCH(H20,H3:H17,0))</f>
        <v>RLDOK DISTRIBUIDORA DE MATERIAL E SERVICOS EIRELI</v>
      </c>
      <c r="H20" s="36">
        <f>MIN(H3:H17)</f>
        <v>4.33</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23.86</v>
      </c>
    </row>
    <row r="23" spans="1:11" x14ac:dyDescent="0.2">
      <c r="B23" s="37"/>
      <c r="C23" s="37"/>
      <c r="D23" s="5"/>
      <c r="E23" s="5"/>
      <c r="F23" s="45"/>
      <c r="G23" s="16" t="s">
        <v>32</v>
      </c>
      <c r="H23" s="36">
        <f>ROUND(H22,2)*D3</f>
        <v>5965</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206</v>
      </c>
      <c r="B2" s="14" t="s">
        <v>2</v>
      </c>
      <c r="C2" s="14" t="s">
        <v>3</v>
      </c>
      <c r="D2" s="14" t="s">
        <v>4</v>
      </c>
      <c r="E2" s="15" t="s">
        <v>5</v>
      </c>
      <c r="F2" s="15" t="s">
        <v>6</v>
      </c>
      <c r="G2" s="14" t="s">
        <v>7</v>
      </c>
      <c r="H2" s="16" t="s">
        <v>8</v>
      </c>
      <c r="I2" s="17" t="s">
        <v>9</v>
      </c>
    </row>
    <row r="3" spans="1:9" ht="12.75" customHeight="1" x14ac:dyDescent="0.2">
      <c r="A3" s="11"/>
      <c r="B3" s="10" t="s">
        <v>207</v>
      </c>
      <c r="C3" s="9" t="s">
        <v>11</v>
      </c>
      <c r="D3" s="8">
        <v>8000</v>
      </c>
      <c r="E3" s="7">
        <f>IF(C20&lt;=25%,D20,MIN(E20:F20))</f>
        <v>1.21</v>
      </c>
      <c r="F3" s="7">
        <f>MIN(H3:H17)</f>
        <v>1.1399999999999999</v>
      </c>
      <c r="G3" s="18" t="s">
        <v>169</v>
      </c>
      <c r="H3" s="19">
        <v>1.1399999999999999</v>
      </c>
      <c r="I3" s="20">
        <f t="shared" ref="I3:I17" si="0">IF(H3="","",(IF($C$20&lt;25%,"N/A",IF(H3&lt;=($D$20+$A$20),H3,"Descartado"))))</f>
        <v>1.1399999999999999</v>
      </c>
    </row>
    <row r="4" spans="1:9" x14ac:dyDescent="0.2">
      <c r="A4" s="11"/>
      <c r="B4" s="10"/>
      <c r="C4" s="9"/>
      <c r="D4" s="8"/>
      <c r="E4" s="7"/>
      <c r="F4" s="7"/>
      <c r="G4" s="18" t="s">
        <v>208</v>
      </c>
      <c r="H4" s="19">
        <v>1.2</v>
      </c>
      <c r="I4" s="20">
        <f t="shared" si="0"/>
        <v>1.2</v>
      </c>
    </row>
    <row r="5" spans="1:9" x14ac:dyDescent="0.2">
      <c r="A5" s="11"/>
      <c r="B5" s="10"/>
      <c r="C5" s="9"/>
      <c r="D5" s="8"/>
      <c r="E5" s="7"/>
      <c r="F5" s="7"/>
      <c r="G5" s="18" t="s">
        <v>209</v>
      </c>
      <c r="H5" s="19">
        <v>1.3</v>
      </c>
      <c r="I5" s="20">
        <f t="shared" si="0"/>
        <v>1.3</v>
      </c>
    </row>
    <row r="6" spans="1:9" x14ac:dyDescent="0.2">
      <c r="A6" s="11"/>
      <c r="B6" s="10"/>
      <c r="C6" s="9"/>
      <c r="D6" s="8"/>
      <c r="E6" s="7"/>
      <c r="F6" s="7"/>
      <c r="G6" s="18" t="s">
        <v>210</v>
      </c>
      <c r="H6" s="19">
        <v>5</v>
      </c>
      <c r="I6" s="20" t="str">
        <f t="shared" si="0"/>
        <v>Descartado</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1.8944832188928638</v>
      </c>
      <c r="B20" s="31">
        <f>COUNT(H3:H17)</f>
        <v>4</v>
      </c>
      <c r="C20" s="32">
        <f>IF(B20&lt;2,"N/A",(A20/D20))</f>
        <v>0.87707556430225164</v>
      </c>
      <c r="D20" s="33">
        <f>ROUND(AVERAGE(H3:H17),2)</f>
        <v>2.16</v>
      </c>
      <c r="E20" s="34">
        <f>IFERROR(ROUND(IF(B20&lt;2,"N/A",(IF(C20&lt;=25%,"N/A",AVERAGE(I3:I17)))),2),"N/A")</f>
        <v>1.21</v>
      </c>
      <c r="F20" s="34">
        <f>ROUND(MEDIAN(H3:H17),2)</f>
        <v>1.25</v>
      </c>
      <c r="G20" s="35" t="str">
        <f>INDEX(G3:G17,MATCH(H20,H3:H17,0))</f>
        <v>ROSENEIDE DA SILVA 31624995691</v>
      </c>
      <c r="H20" s="36">
        <f>MIN(H3:H17)</f>
        <v>1.1399999999999999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1.21</v>
      </c>
    </row>
    <row r="23" spans="1:11" x14ac:dyDescent="0.2">
      <c r="B23" s="37"/>
      <c r="C23" s="37"/>
      <c r="D23" s="5"/>
      <c r="E23" s="5"/>
      <c r="F23" s="45"/>
      <c r="G23" s="16" t="s">
        <v>32</v>
      </c>
      <c r="H23" s="36">
        <f>ROUND(H22,2)*D3</f>
        <v>9680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211</v>
      </c>
      <c r="B2" s="14" t="s">
        <v>2</v>
      </c>
      <c r="C2" s="14" t="s">
        <v>3</v>
      </c>
      <c r="D2" s="14" t="s">
        <v>4</v>
      </c>
      <c r="E2" s="15" t="s">
        <v>5</v>
      </c>
      <c r="F2" s="15" t="s">
        <v>6</v>
      </c>
      <c r="G2" s="14" t="s">
        <v>7</v>
      </c>
      <c r="H2" s="16" t="s">
        <v>8</v>
      </c>
      <c r="I2" s="17" t="s">
        <v>9</v>
      </c>
    </row>
    <row r="3" spans="1:9" ht="12.75" customHeight="1" x14ac:dyDescent="0.2">
      <c r="A3" s="11"/>
      <c r="B3" s="10" t="s">
        <v>212</v>
      </c>
      <c r="C3" s="9" t="s">
        <v>11</v>
      </c>
      <c r="D3" s="8">
        <v>250</v>
      </c>
      <c r="E3" s="7">
        <f>IF(C20&lt;=25%,D20,MIN(E20:F20))</f>
        <v>13.81</v>
      </c>
      <c r="F3" s="7">
        <f>MIN(H3:H17)</f>
        <v>9.2200000000000006</v>
      </c>
      <c r="G3" s="18" t="s">
        <v>115</v>
      </c>
      <c r="H3" s="19">
        <v>9.2200000000000006</v>
      </c>
      <c r="I3" s="20">
        <f t="shared" ref="I3:I17" si="0">IF(H3="","",(IF($C$20&lt;25%,"N/A",IF(H3&lt;=($D$20+$A$20),H3,"Descartado"))))</f>
        <v>9.2200000000000006</v>
      </c>
    </row>
    <row r="4" spans="1:9" x14ac:dyDescent="0.2">
      <c r="A4" s="11"/>
      <c r="B4" s="10"/>
      <c r="C4" s="9"/>
      <c r="D4" s="8"/>
      <c r="E4" s="7"/>
      <c r="F4" s="7"/>
      <c r="G4" s="18" t="s">
        <v>213</v>
      </c>
      <c r="H4" s="19">
        <v>15</v>
      </c>
      <c r="I4" s="20">
        <f t="shared" si="0"/>
        <v>15</v>
      </c>
    </row>
    <row r="5" spans="1:9" x14ac:dyDescent="0.2">
      <c r="A5" s="11"/>
      <c r="B5" s="10"/>
      <c r="C5" s="9"/>
      <c r="D5" s="8"/>
      <c r="E5" s="7"/>
      <c r="F5" s="7"/>
      <c r="G5" s="18" t="s">
        <v>169</v>
      </c>
      <c r="H5" s="19">
        <v>17.2</v>
      </c>
      <c r="I5" s="20">
        <f t="shared" si="0"/>
        <v>17.2</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4.1216663296940084</v>
      </c>
      <c r="B20" s="31">
        <f>COUNT(H3:H17)</f>
        <v>3</v>
      </c>
      <c r="C20" s="32">
        <f>IF(B20&lt;2,"N/A",(A20/D20))</f>
        <v>0.29845520128124609</v>
      </c>
      <c r="D20" s="33">
        <f>ROUND(AVERAGE(H3:H17),2)</f>
        <v>13.81</v>
      </c>
      <c r="E20" s="34">
        <f>IFERROR(ROUND(IF(B20&lt;2,"N/A",(IF(C20&lt;=25%,"N/A",AVERAGE(I3:I17)))),2),"N/A")</f>
        <v>13.81</v>
      </c>
      <c r="F20" s="34">
        <f>ROUND(MEDIAN(H3:H17),2)</f>
        <v>15</v>
      </c>
      <c r="G20" s="35" t="str">
        <f>INDEX(G3:G17,MATCH(H20,H3:H17,0))</f>
        <v>MARTINS &amp; BOURGNON LTDA</v>
      </c>
      <c r="H20" s="36">
        <f>MIN(H3:H17)</f>
        <v>9.2200000000000006</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13.81</v>
      </c>
    </row>
    <row r="23" spans="1:11" x14ac:dyDescent="0.2">
      <c r="B23" s="37"/>
      <c r="C23" s="37"/>
      <c r="D23" s="5"/>
      <c r="E23" s="5"/>
      <c r="F23" s="45"/>
      <c r="G23" s="16" t="s">
        <v>32</v>
      </c>
      <c r="H23" s="36">
        <f>ROUND(H22,2)*D3</f>
        <v>3452.5</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214</v>
      </c>
      <c r="B2" s="14" t="s">
        <v>2</v>
      </c>
      <c r="C2" s="14" t="s">
        <v>3</v>
      </c>
      <c r="D2" s="14" t="s">
        <v>4</v>
      </c>
      <c r="E2" s="15" t="s">
        <v>5</v>
      </c>
      <c r="F2" s="15" t="s">
        <v>6</v>
      </c>
      <c r="G2" s="14" t="s">
        <v>7</v>
      </c>
      <c r="H2" s="16" t="s">
        <v>8</v>
      </c>
      <c r="I2" s="17" t="s">
        <v>9</v>
      </c>
    </row>
    <row r="3" spans="1:9" ht="12.75" customHeight="1" x14ac:dyDescent="0.2">
      <c r="A3" s="11"/>
      <c r="B3" s="10" t="s">
        <v>215</v>
      </c>
      <c r="C3" s="9" t="s">
        <v>88</v>
      </c>
      <c r="D3" s="8">
        <v>500</v>
      </c>
      <c r="E3" s="7">
        <f>IF(C20&lt;=25%,D20,MIN(E20:F20))</f>
        <v>20.86</v>
      </c>
      <c r="F3" s="7">
        <f>MIN(H3:H17)</f>
        <v>18</v>
      </c>
      <c r="G3" s="18" t="s">
        <v>15</v>
      </c>
      <c r="H3" s="19">
        <v>18</v>
      </c>
      <c r="I3" s="20" t="str">
        <f t="shared" ref="I3:I17" si="0">IF(H3="","",(IF($C$20&lt;25%,"N/A",IF(H3&lt;=($D$20+$A$20),H3,"Descartado"))))</f>
        <v>N/A</v>
      </c>
    </row>
    <row r="4" spans="1:9" x14ac:dyDescent="0.2">
      <c r="A4" s="11"/>
      <c r="B4" s="10"/>
      <c r="C4" s="9"/>
      <c r="D4" s="8"/>
      <c r="E4" s="7"/>
      <c r="F4" s="7"/>
      <c r="G4" s="18" t="s">
        <v>44</v>
      </c>
      <c r="H4" s="19">
        <v>22.11</v>
      </c>
      <c r="I4" s="20" t="str">
        <f t="shared" si="0"/>
        <v>N/A</v>
      </c>
    </row>
    <row r="5" spans="1:9" x14ac:dyDescent="0.2">
      <c r="A5" s="11"/>
      <c r="B5" s="10"/>
      <c r="C5" s="9"/>
      <c r="D5" s="8"/>
      <c r="E5" s="7"/>
      <c r="F5" s="7"/>
      <c r="G5" s="18" t="s">
        <v>179</v>
      </c>
      <c r="H5" s="19">
        <v>22.46</v>
      </c>
      <c r="I5" s="20" t="str">
        <f t="shared" si="0"/>
        <v>N/A</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2.4801276848850611</v>
      </c>
      <c r="B20" s="31">
        <f>COUNT(H3:H17)</f>
        <v>3</v>
      </c>
      <c r="C20" s="32">
        <f>IF(B20&lt;2,"N/A",(A20/D20))</f>
        <v>0.11889394462536247</v>
      </c>
      <c r="D20" s="33">
        <f>ROUND(AVERAGE(H3:H17),2)</f>
        <v>20.86</v>
      </c>
      <c r="E20" s="34" t="str">
        <f>IFERROR(ROUND(IF(B20&lt;2,"N/A",(IF(C20&lt;=25%,"N/A",AVERAGE(I3:I17)))),2),"N/A")</f>
        <v>N/A</v>
      </c>
      <c r="F20" s="34">
        <f>ROUND(MEDIAN(H3:H17),2)</f>
        <v>22.11</v>
      </c>
      <c r="G20" s="35" t="str">
        <f>INDEX(G3:G17,MATCH(H20,H3:H17,0))</f>
        <v>RC RAMOS COMERCIO LTDA</v>
      </c>
      <c r="H20" s="36">
        <f>MIN(H3:H17)</f>
        <v>18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20.86</v>
      </c>
    </row>
    <row r="23" spans="1:11" x14ac:dyDescent="0.2">
      <c r="B23" s="37"/>
      <c r="C23" s="37"/>
      <c r="D23" s="5"/>
      <c r="E23" s="5"/>
      <c r="F23" s="45"/>
      <c r="G23" s="16" t="s">
        <v>32</v>
      </c>
      <c r="H23" s="36">
        <f>ROUND(H22,2)*D3</f>
        <v>10430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216</v>
      </c>
      <c r="B2" s="14" t="s">
        <v>2</v>
      </c>
      <c r="C2" s="14" t="s">
        <v>3</v>
      </c>
      <c r="D2" s="14" t="s">
        <v>4</v>
      </c>
      <c r="E2" s="15" t="s">
        <v>5</v>
      </c>
      <c r="F2" s="15" t="s">
        <v>6</v>
      </c>
      <c r="G2" s="14" t="s">
        <v>7</v>
      </c>
      <c r="H2" s="16" t="s">
        <v>8</v>
      </c>
      <c r="I2" s="17" t="s">
        <v>9</v>
      </c>
    </row>
    <row r="3" spans="1:9" ht="12.75" customHeight="1" x14ac:dyDescent="0.2">
      <c r="A3" s="11"/>
      <c r="B3" s="10" t="s">
        <v>217</v>
      </c>
      <c r="C3" s="9" t="s">
        <v>88</v>
      </c>
      <c r="D3" s="8">
        <v>800</v>
      </c>
      <c r="E3" s="7">
        <f>IF(C20&lt;=25%,D20,MIN(E20:F20))</f>
        <v>0.73</v>
      </c>
      <c r="F3" s="7">
        <f>MIN(H3:H17)</f>
        <v>1.3899999999999999E-2</v>
      </c>
      <c r="G3" s="18" t="s">
        <v>159</v>
      </c>
      <c r="H3" s="19">
        <v>1.3899999999999999E-2</v>
      </c>
      <c r="I3" s="20">
        <f t="shared" ref="I3:I17" si="0">IF(H3="","",(IF($C$20&lt;25%,"N/A",IF(H3&lt;=($D$20+$A$20),H3,"Descartado"))))</f>
        <v>1.3899999999999999E-2</v>
      </c>
    </row>
    <row r="4" spans="1:9" x14ac:dyDescent="0.2">
      <c r="A4" s="11"/>
      <c r="B4" s="10"/>
      <c r="C4" s="9"/>
      <c r="D4" s="8"/>
      <c r="E4" s="7"/>
      <c r="F4" s="7"/>
      <c r="G4" s="18" t="s">
        <v>169</v>
      </c>
      <c r="H4" s="19">
        <v>0.83</v>
      </c>
      <c r="I4" s="20">
        <f t="shared" si="0"/>
        <v>0.83</v>
      </c>
    </row>
    <row r="5" spans="1:9" x14ac:dyDescent="0.2">
      <c r="A5" s="11"/>
      <c r="B5" s="10"/>
      <c r="C5" s="9"/>
      <c r="D5" s="8"/>
      <c r="E5" s="7"/>
      <c r="F5" s="7"/>
      <c r="G5" s="18" t="s">
        <v>218</v>
      </c>
      <c r="H5" s="19">
        <v>1.35</v>
      </c>
      <c r="I5" s="20">
        <f t="shared" si="0"/>
        <v>1.35</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0.67349615440624444</v>
      </c>
      <c r="B20" s="31">
        <f>COUNT(H3:H17)</f>
        <v>3</v>
      </c>
      <c r="C20" s="32">
        <f>IF(B20&lt;2,"N/A",(A20/D20))</f>
        <v>0.92259747178937601</v>
      </c>
      <c r="D20" s="33">
        <f>ROUND(AVERAGE(H3:H17),2)</f>
        <v>0.73</v>
      </c>
      <c r="E20" s="34">
        <f>IFERROR(ROUND(IF(B20&lt;2,"N/A",(IF(C20&lt;=25%,"N/A",AVERAGE(I3:I17)))),2),"N/A")</f>
        <v>0.73</v>
      </c>
      <c r="F20" s="34">
        <f>ROUND(MEDIAN(H3:H17),2)</f>
        <v>0.83</v>
      </c>
      <c r="G20" s="35" t="str">
        <f>INDEX(G3:G17,MATCH(H20,H3:H17,0))</f>
        <v>SUPRIMAX COMERCIAL LTDA</v>
      </c>
      <c r="H20" s="36">
        <f>MIN(H3:H17)</f>
        <v>1.3899999999999999E-2</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0.73</v>
      </c>
    </row>
    <row r="23" spans="1:11" x14ac:dyDescent="0.2">
      <c r="B23" s="37"/>
      <c r="C23" s="37"/>
      <c r="D23" s="5"/>
      <c r="E23" s="5"/>
      <c r="F23" s="45"/>
      <c r="G23" s="16" t="s">
        <v>32</v>
      </c>
      <c r="H23" s="36">
        <f>ROUND(H22,2)*D3</f>
        <v>584</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12" sqref="G12"/>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219</v>
      </c>
      <c r="B2" s="14" t="s">
        <v>2</v>
      </c>
      <c r="C2" s="14" t="s">
        <v>3</v>
      </c>
      <c r="D2" s="14" t="s">
        <v>4</v>
      </c>
      <c r="E2" s="15" t="s">
        <v>5</v>
      </c>
      <c r="F2" s="15" t="s">
        <v>6</v>
      </c>
      <c r="G2" s="14" t="s">
        <v>7</v>
      </c>
      <c r="H2" s="16" t="s">
        <v>8</v>
      </c>
      <c r="I2" s="17" t="s">
        <v>9</v>
      </c>
    </row>
    <row r="3" spans="1:9" ht="12.75" customHeight="1" x14ac:dyDescent="0.2">
      <c r="A3" s="11"/>
      <c r="B3" s="10" t="s">
        <v>220</v>
      </c>
      <c r="C3" s="9" t="s">
        <v>11</v>
      </c>
      <c r="D3" s="8">
        <v>400</v>
      </c>
      <c r="E3" s="7">
        <f>IF(C20&lt;=25%,D20,MIN(E20:F20))</f>
        <v>1.69</v>
      </c>
      <c r="F3" s="7">
        <f>MIN(H3:H17)</f>
        <v>1.4</v>
      </c>
      <c r="G3" s="18" t="s">
        <v>173</v>
      </c>
      <c r="H3" s="19">
        <v>1.4</v>
      </c>
      <c r="I3" s="20">
        <f t="shared" ref="I3:I17" si="0">IF(H3="","",(IF($C$20&lt;25%,"N/A",IF(H3&lt;=($D$20+$A$20),H3,"Descartado"))))</f>
        <v>1.4</v>
      </c>
    </row>
    <row r="4" spans="1:9" x14ac:dyDescent="0.2">
      <c r="A4" s="11"/>
      <c r="B4" s="10"/>
      <c r="C4" s="9"/>
      <c r="D4" s="8"/>
      <c r="E4" s="7"/>
      <c r="F4" s="7"/>
      <c r="G4" s="18" t="s">
        <v>158</v>
      </c>
      <c r="H4" s="19">
        <v>1.43</v>
      </c>
      <c r="I4" s="20">
        <f t="shared" si="0"/>
        <v>1.43</v>
      </c>
    </row>
    <row r="5" spans="1:9" x14ac:dyDescent="0.2">
      <c r="A5" s="11"/>
      <c r="B5" s="10"/>
      <c r="C5" s="9"/>
      <c r="D5" s="8"/>
      <c r="E5" s="7"/>
      <c r="F5" s="7"/>
      <c r="G5" s="18" t="s">
        <v>149</v>
      </c>
      <c r="H5" s="19">
        <v>1.45</v>
      </c>
      <c r="I5" s="20">
        <f t="shared" si="0"/>
        <v>1.45</v>
      </c>
    </row>
    <row r="6" spans="1:9" x14ac:dyDescent="0.2">
      <c r="A6" s="11"/>
      <c r="B6" s="10"/>
      <c r="C6" s="9"/>
      <c r="D6" s="8"/>
      <c r="E6" s="7"/>
      <c r="F6" s="7"/>
      <c r="G6" s="18" t="s">
        <v>221</v>
      </c>
      <c r="H6" s="19">
        <v>1.47</v>
      </c>
      <c r="I6" s="20">
        <f t="shared" si="0"/>
        <v>1.47</v>
      </c>
    </row>
    <row r="7" spans="1:9" x14ac:dyDescent="0.2">
      <c r="A7" s="11"/>
      <c r="B7" s="10"/>
      <c r="C7" s="9"/>
      <c r="D7" s="8"/>
      <c r="E7" s="7"/>
      <c r="F7" s="7"/>
      <c r="G7" s="18" t="s">
        <v>222</v>
      </c>
      <c r="H7" s="19">
        <v>1.69</v>
      </c>
      <c r="I7" s="20">
        <f t="shared" si="0"/>
        <v>1.69</v>
      </c>
    </row>
    <row r="8" spans="1:9" x14ac:dyDescent="0.2">
      <c r="A8" s="11"/>
      <c r="B8" s="10"/>
      <c r="C8" s="9"/>
      <c r="D8" s="8"/>
      <c r="E8" s="7"/>
      <c r="F8" s="7"/>
      <c r="G8" s="18" t="s">
        <v>113</v>
      </c>
      <c r="H8" s="19">
        <v>2.0499999999999998</v>
      </c>
      <c r="I8" s="20">
        <f t="shared" si="0"/>
        <v>2.0499999999999998</v>
      </c>
    </row>
    <row r="9" spans="1:9" x14ac:dyDescent="0.2">
      <c r="A9" s="11"/>
      <c r="B9" s="10"/>
      <c r="C9" s="9"/>
      <c r="D9" s="8"/>
      <c r="E9" s="7"/>
      <c r="F9" s="7"/>
      <c r="G9" s="18" t="s">
        <v>179</v>
      </c>
      <c r="H9" s="19">
        <v>2.1221999999999999</v>
      </c>
      <c r="I9" s="20">
        <f t="shared" si="0"/>
        <v>2.1221999999999999</v>
      </c>
    </row>
    <row r="10" spans="1:9" x14ac:dyDescent="0.2">
      <c r="A10" s="11"/>
      <c r="B10" s="10"/>
      <c r="C10" s="9"/>
      <c r="D10" s="8"/>
      <c r="E10" s="7"/>
      <c r="F10" s="7"/>
      <c r="G10" s="18" t="s">
        <v>223</v>
      </c>
      <c r="H10" s="19">
        <v>2.2000000000000002</v>
      </c>
      <c r="I10" s="20">
        <f t="shared" si="0"/>
        <v>2.2000000000000002</v>
      </c>
    </row>
    <row r="11" spans="1:9" x14ac:dyDescent="0.2">
      <c r="A11" s="11"/>
      <c r="B11" s="10"/>
      <c r="C11" s="9"/>
      <c r="D11" s="8"/>
      <c r="E11" s="7"/>
      <c r="F11" s="7"/>
      <c r="G11" s="18" t="s">
        <v>218</v>
      </c>
      <c r="H11" s="19">
        <v>4</v>
      </c>
      <c r="I11" s="20" t="str">
        <f t="shared" si="0"/>
        <v>Descartado</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0.8229454781454244</v>
      </c>
      <c r="B20" s="31">
        <f>COUNT(H3:H17)</f>
        <v>9</v>
      </c>
      <c r="C20" s="32">
        <f>IF(B20&lt;2,"N/A",(A20/D20))</f>
        <v>0.41562902936637597</v>
      </c>
      <c r="D20" s="33">
        <f>ROUND(AVERAGE(H3:H17),2)</f>
        <v>1.98</v>
      </c>
      <c r="E20" s="34">
        <f>IFERROR(ROUND(IF(B20&lt;2,"N/A",(IF(C20&lt;=25%,"N/A",AVERAGE(I3:I17)))),2),"N/A")</f>
        <v>1.73</v>
      </c>
      <c r="F20" s="34">
        <f>ROUND(MEDIAN(H3:H17),2)</f>
        <v>1.69</v>
      </c>
      <c r="G20" s="35" t="str">
        <f>INDEX(G3:G17,MATCH(H20,H3:H17,0))</f>
        <v>LEMF COMERCIO E SERVICOS LTDA</v>
      </c>
      <c r="H20" s="36">
        <f>MIN(H3:H17)</f>
        <v>1.4</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1.69</v>
      </c>
    </row>
    <row r="23" spans="1:11" x14ac:dyDescent="0.2">
      <c r="B23" s="37"/>
      <c r="C23" s="37"/>
      <c r="D23" s="5"/>
      <c r="E23" s="5"/>
      <c r="F23" s="45"/>
      <c r="G23" s="16" t="s">
        <v>32</v>
      </c>
      <c r="H23" s="36">
        <f>ROUND(H22,2)*D3</f>
        <v>676</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224</v>
      </c>
      <c r="B2" s="14" t="s">
        <v>2</v>
      </c>
      <c r="C2" s="14" t="s">
        <v>3</v>
      </c>
      <c r="D2" s="14" t="s">
        <v>4</v>
      </c>
      <c r="E2" s="15" t="s">
        <v>5</v>
      </c>
      <c r="F2" s="15" t="s">
        <v>6</v>
      </c>
      <c r="G2" s="14" t="s">
        <v>7</v>
      </c>
      <c r="H2" s="16" t="s">
        <v>8</v>
      </c>
      <c r="I2" s="17" t="s">
        <v>9</v>
      </c>
    </row>
    <row r="3" spans="1:9" ht="12.75" customHeight="1" x14ac:dyDescent="0.2">
      <c r="A3" s="11"/>
      <c r="B3" s="10" t="s">
        <v>225</v>
      </c>
      <c r="C3" s="9" t="s">
        <v>88</v>
      </c>
      <c r="D3" s="8">
        <v>500</v>
      </c>
      <c r="E3" s="7">
        <f>IF(C20&lt;=25%,D20,MIN(E20:F20))</f>
        <v>0.59</v>
      </c>
      <c r="F3" s="7">
        <f>MIN(H3:H17)</f>
        <v>0.5</v>
      </c>
      <c r="G3" s="18" t="s">
        <v>226</v>
      </c>
      <c r="H3" s="19">
        <v>0.5</v>
      </c>
      <c r="I3" s="20" t="str">
        <f t="shared" ref="I3:I17" si="0">IF(H3="","",(IF($C$20&lt;25%,"N/A",IF(H3&lt;=($D$20+$A$20),H3,"Descartado"))))</f>
        <v>N/A</v>
      </c>
    </row>
    <row r="4" spans="1:9" x14ac:dyDescent="0.2">
      <c r="A4" s="11"/>
      <c r="B4" s="10"/>
      <c r="C4" s="9"/>
      <c r="D4" s="8"/>
      <c r="E4" s="7"/>
      <c r="F4" s="7"/>
      <c r="G4" s="18" t="s">
        <v>227</v>
      </c>
      <c r="H4" s="19">
        <v>0.52</v>
      </c>
      <c r="I4" s="20" t="str">
        <f t="shared" si="0"/>
        <v>N/A</v>
      </c>
    </row>
    <row r="5" spans="1:9" x14ac:dyDescent="0.2">
      <c r="A5" s="11"/>
      <c r="B5" s="10"/>
      <c r="C5" s="9"/>
      <c r="D5" s="8"/>
      <c r="E5" s="7"/>
      <c r="F5" s="7"/>
      <c r="G5" s="18" t="s">
        <v>70</v>
      </c>
      <c r="H5" s="19">
        <v>0.74</v>
      </c>
      <c r="I5" s="20" t="str">
        <f t="shared" si="0"/>
        <v>N/A</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0.13316656236958804</v>
      </c>
      <c r="B20" s="31">
        <f>COUNT(H3:H17)</f>
        <v>3</v>
      </c>
      <c r="C20" s="32">
        <f>IF(B20&lt;2,"N/A",(A20/D20))</f>
        <v>0.22570603791455601</v>
      </c>
      <c r="D20" s="33">
        <f>ROUND(AVERAGE(H3:H17),2)</f>
        <v>0.59</v>
      </c>
      <c r="E20" s="34" t="str">
        <f>IFERROR(ROUND(IF(B20&lt;2,"N/A",(IF(C20&lt;=25%,"N/A",AVERAGE(I3:I17)))),2),"N/A")</f>
        <v>N/A</v>
      </c>
      <c r="F20" s="34">
        <f>ROUND(MEDIAN(H3:H17),2)</f>
        <v>0.52</v>
      </c>
      <c r="G20" s="35" t="str">
        <f>INDEX(G3:G17,MATCH(H20,H3:H17,0))</f>
        <v>W.M.W COMERCIAL E MATERIAIS DE LIMPEZA LTDA</v>
      </c>
      <c r="H20" s="36">
        <f>MIN(H3:H17)</f>
        <v>0.5</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0.59</v>
      </c>
    </row>
    <row r="23" spans="1:11" x14ac:dyDescent="0.2">
      <c r="B23" s="37"/>
      <c r="C23" s="37"/>
      <c r="D23" s="5"/>
      <c r="E23" s="5"/>
      <c r="F23" s="45"/>
      <c r="G23" s="16" t="s">
        <v>32</v>
      </c>
      <c r="H23" s="36">
        <f>ROUND(H22,2)*D3</f>
        <v>295</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D18" sqref="D1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228</v>
      </c>
      <c r="B2" s="14" t="s">
        <v>2</v>
      </c>
      <c r="C2" s="14" t="s">
        <v>3</v>
      </c>
      <c r="D2" s="14" t="s">
        <v>4</v>
      </c>
      <c r="E2" s="15" t="s">
        <v>5</v>
      </c>
      <c r="F2" s="15" t="s">
        <v>6</v>
      </c>
      <c r="G2" s="14" t="s">
        <v>7</v>
      </c>
      <c r="H2" s="16" t="s">
        <v>8</v>
      </c>
      <c r="I2" s="17" t="s">
        <v>9</v>
      </c>
    </row>
    <row r="3" spans="1:9" ht="12.75" customHeight="1" x14ac:dyDescent="0.2">
      <c r="A3" s="11"/>
      <c r="B3" s="10" t="s">
        <v>229</v>
      </c>
      <c r="C3" s="9" t="s">
        <v>88</v>
      </c>
      <c r="D3" s="8">
        <v>8750</v>
      </c>
      <c r="E3" s="7">
        <f>IF(C20&lt;=25%,D20,MIN(E20:F20))</f>
        <v>2.61</v>
      </c>
      <c r="F3" s="7">
        <f>MIN(H3:H17)</f>
        <v>2.2999999999999998</v>
      </c>
      <c r="G3" s="18" t="s">
        <v>230</v>
      </c>
      <c r="H3" s="19">
        <v>2.4</v>
      </c>
      <c r="I3" s="20" t="str">
        <f t="shared" ref="I3:I17" si="0">IF(H3="","",(IF($C$20&lt;25%,"N/A",IF(H3&lt;=($D$20+$A$20),H3,"Descartado"))))</f>
        <v>N/A</v>
      </c>
    </row>
    <row r="4" spans="1:9" x14ac:dyDescent="0.2">
      <c r="A4" s="11"/>
      <c r="B4" s="10"/>
      <c r="C4" s="9"/>
      <c r="D4" s="8"/>
      <c r="E4" s="7"/>
      <c r="F4" s="7"/>
      <c r="G4" s="18" t="s">
        <v>144</v>
      </c>
      <c r="H4" s="19">
        <v>2.5499999999999998</v>
      </c>
      <c r="I4" s="20" t="str">
        <f t="shared" si="0"/>
        <v>N/A</v>
      </c>
    </row>
    <row r="5" spans="1:9" x14ac:dyDescent="0.2">
      <c r="A5" s="11"/>
      <c r="B5" s="10"/>
      <c r="C5" s="9"/>
      <c r="D5" s="8"/>
      <c r="E5" s="7"/>
      <c r="F5" s="7"/>
      <c r="G5" s="18" t="s">
        <v>231</v>
      </c>
      <c r="H5" s="19">
        <v>3.2</v>
      </c>
      <c r="I5" s="20" t="str">
        <f t="shared" si="0"/>
        <v>N/A</v>
      </c>
    </row>
    <row r="6" spans="1:9" x14ac:dyDescent="0.2">
      <c r="A6" s="11"/>
      <c r="B6" s="10"/>
      <c r="C6" s="9"/>
      <c r="D6" s="8"/>
      <c r="E6" s="7"/>
      <c r="F6" s="7"/>
      <c r="G6" s="18" t="s">
        <v>59</v>
      </c>
      <c r="H6" s="19">
        <v>2.2999999999999998</v>
      </c>
      <c r="I6" s="20" t="str">
        <f t="shared" si="0"/>
        <v>N/A</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0.40491768710854631</v>
      </c>
      <c r="B20" s="31">
        <f>COUNT(H3:H17)</f>
        <v>4</v>
      </c>
      <c r="C20" s="32">
        <f>IF(B20&lt;2,"N/A",(A20/D20))</f>
        <v>0.15514087628679937</v>
      </c>
      <c r="D20" s="33">
        <f>ROUND(AVERAGE(H3:H17),2)</f>
        <v>2.61</v>
      </c>
      <c r="E20" s="34" t="str">
        <f>IFERROR(ROUND(IF(B20&lt;2,"N/A",(IF(C20&lt;=25%,"N/A",AVERAGE(I3:I17)))),2),"N/A")</f>
        <v>N/A</v>
      </c>
      <c r="F20" s="34">
        <f>ROUND(MEDIAN(H3:H17),2)</f>
        <v>2.48</v>
      </c>
      <c r="G20" s="35" t="str">
        <f>INDEX(G3:G17,MATCH(H20,H3:H17,0))</f>
        <v>KALUNGA</v>
      </c>
      <c r="H20" s="36">
        <f>MIN(H3:H17)</f>
        <v>2.2999999999999998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2.61</v>
      </c>
    </row>
    <row r="23" spans="1:11" x14ac:dyDescent="0.2">
      <c r="B23" s="37"/>
      <c r="C23" s="37"/>
      <c r="D23" s="5"/>
      <c r="E23" s="5"/>
      <c r="F23" s="45"/>
      <c r="G23" s="16" t="s">
        <v>32</v>
      </c>
      <c r="H23" s="36">
        <f>ROUND(H22,2)*D3</f>
        <v>22837.5</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232</v>
      </c>
      <c r="B2" s="14" t="s">
        <v>2</v>
      </c>
      <c r="C2" s="14" t="s">
        <v>3</v>
      </c>
      <c r="D2" s="14" t="s">
        <v>4</v>
      </c>
      <c r="E2" s="15" t="s">
        <v>5</v>
      </c>
      <c r="F2" s="15" t="s">
        <v>6</v>
      </c>
      <c r="G2" s="14" t="s">
        <v>7</v>
      </c>
      <c r="H2" s="16" t="s">
        <v>8</v>
      </c>
      <c r="I2" s="17" t="s">
        <v>9</v>
      </c>
    </row>
    <row r="3" spans="1:9" ht="12.75" customHeight="1" x14ac:dyDescent="0.2">
      <c r="A3" s="11"/>
      <c r="B3" s="10" t="s">
        <v>233</v>
      </c>
      <c r="C3" s="9" t="s">
        <v>88</v>
      </c>
      <c r="D3" s="8">
        <v>1500</v>
      </c>
      <c r="E3" s="7">
        <f>IF(C20&lt;=25%,D20,MIN(E20:F20))</f>
        <v>5.27</v>
      </c>
      <c r="F3" s="7">
        <f>MIN(H3:H17)</f>
        <v>3.16</v>
      </c>
      <c r="G3" s="18" t="s">
        <v>158</v>
      </c>
      <c r="H3" s="19">
        <v>3.16</v>
      </c>
      <c r="I3" s="20">
        <f t="shared" ref="I3:I17" si="0">IF(H3="","",(IF($C$20&lt;25%,"N/A",IF(H3&lt;=($D$20+$A$20),H3,"Descartado"))))</f>
        <v>3.16</v>
      </c>
    </row>
    <row r="4" spans="1:9" x14ac:dyDescent="0.2">
      <c r="A4" s="11"/>
      <c r="B4" s="10"/>
      <c r="C4" s="9"/>
      <c r="D4" s="8"/>
      <c r="E4" s="7"/>
      <c r="F4" s="7"/>
      <c r="G4" s="18" t="s">
        <v>112</v>
      </c>
      <c r="H4" s="19">
        <v>4.66</v>
      </c>
      <c r="I4" s="20">
        <f t="shared" si="0"/>
        <v>4.66</v>
      </c>
    </row>
    <row r="5" spans="1:9" x14ac:dyDescent="0.2">
      <c r="A5" s="11"/>
      <c r="B5" s="10"/>
      <c r="C5" s="9"/>
      <c r="D5" s="8"/>
      <c r="E5" s="7"/>
      <c r="F5" s="7"/>
      <c r="G5" s="18" t="s">
        <v>179</v>
      </c>
      <c r="H5" s="19">
        <v>7.98</v>
      </c>
      <c r="I5" s="20">
        <f t="shared" si="0"/>
        <v>7.98</v>
      </c>
    </row>
    <row r="6" spans="1:9" x14ac:dyDescent="0.2">
      <c r="A6" s="11"/>
      <c r="B6" s="10"/>
      <c r="C6" s="9"/>
      <c r="D6" s="8"/>
      <c r="E6" s="7"/>
      <c r="F6" s="7"/>
      <c r="G6" s="18" t="s">
        <v>210</v>
      </c>
      <c r="H6" s="19">
        <v>10</v>
      </c>
      <c r="I6" s="20" t="str">
        <f t="shared" si="0"/>
        <v>Descartado</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3.1076035783220481</v>
      </c>
      <c r="B20" s="31">
        <f>COUNT(H3:H17)</f>
        <v>4</v>
      </c>
      <c r="C20" s="32">
        <f>IF(B20&lt;2,"N/A",(A20/D20))</f>
        <v>0.4817990043910152</v>
      </c>
      <c r="D20" s="33">
        <f>ROUND(AVERAGE(H3:H17),2)</f>
        <v>6.45</v>
      </c>
      <c r="E20" s="34">
        <f>IFERROR(ROUND(IF(B20&lt;2,"N/A",(IF(C20&lt;=25%,"N/A",AVERAGE(I3:I17)))),2),"N/A")</f>
        <v>5.27</v>
      </c>
      <c r="F20" s="34">
        <f>ROUND(MEDIAN(H3:H17),2)</f>
        <v>6.32</v>
      </c>
      <c r="G20" s="35" t="str">
        <f>INDEX(G3:G17,MATCH(H20,H3:H17,0))</f>
        <v>PRINTSUL COMERCIO ATACADISTA LTDA</v>
      </c>
      <c r="H20" s="36">
        <f>MIN(H3:H17)</f>
        <v>3.16</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5.27</v>
      </c>
    </row>
    <row r="23" spans="1:11" x14ac:dyDescent="0.2">
      <c r="B23" s="37"/>
      <c r="C23" s="37"/>
      <c r="D23" s="5"/>
      <c r="E23" s="5"/>
      <c r="F23" s="45"/>
      <c r="G23" s="16" t="s">
        <v>32</v>
      </c>
      <c r="H23" s="36">
        <f>ROUND(H22,2)*D3</f>
        <v>7904.9999999999991</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54</v>
      </c>
      <c r="B2" s="14" t="s">
        <v>2</v>
      </c>
      <c r="C2" s="14" t="s">
        <v>3</v>
      </c>
      <c r="D2" s="14" t="s">
        <v>4</v>
      </c>
      <c r="E2" s="15" t="s">
        <v>5</v>
      </c>
      <c r="F2" s="15" t="s">
        <v>6</v>
      </c>
      <c r="G2" s="14" t="s">
        <v>7</v>
      </c>
      <c r="H2" s="16" t="s">
        <v>8</v>
      </c>
      <c r="I2" s="17" t="s">
        <v>9</v>
      </c>
    </row>
    <row r="3" spans="1:9" ht="12.75" customHeight="1" x14ac:dyDescent="0.2">
      <c r="A3" s="11"/>
      <c r="B3" s="10" t="s">
        <v>55</v>
      </c>
      <c r="C3" s="9" t="s">
        <v>56</v>
      </c>
      <c r="D3" s="8">
        <v>2500</v>
      </c>
      <c r="E3" s="7">
        <f>IF(C20&lt;=25%,D20,MIN(E20:F20))</f>
        <v>21.45</v>
      </c>
      <c r="F3" s="7">
        <f>MIN(H3:H17)</f>
        <v>16</v>
      </c>
      <c r="G3" s="18" t="s">
        <v>57</v>
      </c>
      <c r="H3" s="19">
        <v>26.25</v>
      </c>
      <c r="I3" s="20" t="str">
        <f t="shared" ref="I3:I17" si="0">IF(H3="","",(IF($C$20&lt;25%,"N/A",IF(H3&lt;=($D$20+$A$20),H3,"Descartado"))))</f>
        <v>N/A</v>
      </c>
    </row>
    <row r="4" spans="1:9" x14ac:dyDescent="0.2">
      <c r="A4" s="11"/>
      <c r="B4" s="10"/>
      <c r="C4" s="9"/>
      <c r="D4" s="8"/>
      <c r="E4" s="7"/>
      <c r="F4" s="7"/>
      <c r="G4" s="18" t="s">
        <v>58</v>
      </c>
      <c r="H4" s="19">
        <v>20.43</v>
      </c>
      <c r="I4" s="20" t="str">
        <f t="shared" si="0"/>
        <v>N/A</v>
      </c>
    </row>
    <row r="5" spans="1:9" x14ac:dyDescent="0.2">
      <c r="A5" s="11"/>
      <c r="B5" s="10"/>
      <c r="C5" s="9"/>
      <c r="D5" s="8"/>
      <c r="E5" s="7"/>
      <c r="F5" s="7"/>
      <c r="G5" s="18" t="s">
        <v>59</v>
      </c>
      <c r="H5" s="19">
        <v>23.1</v>
      </c>
      <c r="I5" s="20" t="str">
        <f t="shared" si="0"/>
        <v>N/A</v>
      </c>
    </row>
    <row r="6" spans="1:9" x14ac:dyDescent="0.2">
      <c r="A6" s="11"/>
      <c r="B6" s="10"/>
      <c r="C6" s="9"/>
      <c r="D6" s="8"/>
      <c r="E6" s="7"/>
      <c r="F6" s="7"/>
      <c r="G6" s="18" t="s">
        <v>60</v>
      </c>
      <c r="H6" s="19">
        <v>16</v>
      </c>
      <c r="I6" s="20" t="str">
        <f t="shared" si="0"/>
        <v>N/A</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4.3399423959310806</v>
      </c>
      <c r="B20" s="31">
        <f>COUNT(H3:H17)</f>
        <v>4</v>
      </c>
      <c r="C20" s="32">
        <f>IF(B20&lt;2,"N/A",(A20/D20))</f>
        <v>0.20232831682662381</v>
      </c>
      <c r="D20" s="33">
        <f>ROUND(AVERAGE(H3:H17),2)</f>
        <v>21.45</v>
      </c>
      <c r="E20" s="34" t="str">
        <f>IFERROR(ROUND(IF(B20&lt;2,"N/A",(IF(C20&lt;=25%,"N/A",AVERAGE(I3:I17)))),2),"N/A")</f>
        <v>N/A</v>
      </c>
      <c r="F20" s="34">
        <f>ROUND(MEDIAN(H3:H17),2)</f>
        <v>21.77</v>
      </c>
      <c r="G20" s="35" t="str">
        <f>INDEX(G3:G17,MATCH(H20,H3:H17,0))</f>
        <v>LOJA TOP10</v>
      </c>
      <c r="H20" s="36">
        <f>MIN(H3:H17)</f>
        <v>16</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21.45</v>
      </c>
    </row>
    <row r="23" spans="1:11" x14ac:dyDescent="0.2">
      <c r="B23" s="37"/>
      <c r="C23" s="37"/>
      <c r="D23" s="5"/>
      <c r="E23" s="5"/>
      <c r="F23" s="45"/>
      <c r="G23" s="16" t="s">
        <v>32</v>
      </c>
      <c r="H23" s="36">
        <f>ROUND(H22,2)*D3</f>
        <v>53625</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8" sqref="G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234</v>
      </c>
      <c r="B2" s="14" t="s">
        <v>2</v>
      </c>
      <c r="C2" s="14" t="s">
        <v>3</v>
      </c>
      <c r="D2" s="14" t="s">
        <v>4</v>
      </c>
      <c r="E2" s="15" t="s">
        <v>5</v>
      </c>
      <c r="F2" s="15" t="s">
        <v>6</v>
      </c>
      <c r="G2" s="14" t="s">
        <v>7</v>
      </c>
      <c r="H2" s="16" t="s">
        <v>8</v>
      </c>
      <c r="I2" s="17" t="s">
        <v>9</v>
      </c>
    </row>
    <row r="3" spans="1:9" ht="12.75" customHeight="1" x14ac:dyDescent="0.2">
      <c r="A3" s="11"/>
      <c r="B3" s="10" t="s">
        <v>235</v>
      </c>
      <c r="C3" s="9" t="s">
        <v>236</v>
      </c>
      <c r="D3" s="8">
        <v>5000</v>
      </c>
      <c r="E3" s="7">
        <f>IF(C20&lt;=25%,D20,MIN(E20:F20))</f>
        <v>1.91</v>
      </c>
      <c r="F3" s="7">
        <f>MIN(H3:H17)</f>
        <v>1.38</v>
      </c>
      <c r="G3" s="18" t="s">
        <v>17</v>
      </c>
      <c r="H3" s="19">
        <v>1.38</v>
      </c>
      <c r="I3" s="20" t="str">
        <f t="shared" ref="I3:I17" si="0">IF(H3="","",(IF($C$20&lt;25%,"N/A",IF(H3&lt;=($D$20+$A$20),H3,"Descartado"))))</f>
        <v>N/A</v>
      </c>
    </row>
    <row r="4" spans="1:9" x14ac:dyDescent="0.2">
      <c r="A4" s="11"/>
      <c r="B4" s="10"/>
      <c r="C4" s="9"/>
      <c r="D4" s="8"/>
      <c r="E4" s="7"/>
      <c r="F4" s="7"/>
      <c r="G4" s="18" t="s">
        <v>155</v>
      </c>
      <c r="H4" s="19">
        <v>1.72</v>
      </c>
      <c r="I4" s="20" t="str">
        <f t="shared" si="0"/>
        <v>N/A</v>
      </c>
    </row>
    <row r="5" spans="1:9" x14ac:dyDescent="0.2">
      <c r="A5" s="11"/>
      <c r="B5" s="10"/>
      <c r="C5" s="9"/>
      <c r="D5" s="8"/>
      <c r="E5" s="7"/>
      <c r="F5" s="7"/>
      <c r="G5" s="18" t="s">
        <v>237</v>
      </c>
      <c r="H5" s="19">
        <v>1.8</v>
      </c>
      <c r="I5" s="20" t="str">
        <f t="shared" si="0"/>
        <v>N/A</v>
      </c>
    </row>
    <row r="6" spans="1:9" x14ac:dyDescent="0.2">
      <c r="A6" s="11"/>
      <c r="B6" s="10"/>
      <c r="C6" s="9"/>
      <c r="D6" s="8"/>
      <c r="E6" s="7"/>
      <c r="F6" s="7"/>
      <c r="G6" s="18" t="s">
        <v>238</v>
      </c>
      <c r="H6" s="19">
        <v>2</v>
      </c>
      <c r="I6" s="20" t="str">
        <f t="shared" si="0"/>
        <v>N/A</v>
      </c>
    </row>
    <row r="7" spans="1:9" x14ac:dyDescent="0.2">
      <c r="A7" s="11"/>
      <c r="B7" s="10"/>
      <c r="C7" s="9"/>
      <c r="D7" s="8"/>
      <c r="E7" s="7"/>
      <c r="F7" s="7"/>
      <c r="G7" s="18" t="s">
        <v>175</v>
      </c>
      <c r="H7" s="19">
        <v>2.65</v>
      </c>
      <c r="I7" s="20" t="str">
        <f t="shared" si="0"/>
        <v>N/A</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0.47031904065219443</v>
      </c>
      <c r="B20" s="31">
        <f>COUNT(H3:H17)</f>
        <v>5</v>
      </c>
      <c r="C20" s="32">
        <f>IF(B20&lt;2,"N/A",(A20/D20))</f>
        <v>0.2462403354199971</v>
      </c>
      <c r="D20" s="33">
        <f>ROUND(AVERAGE(H3:H17),2)</f>
        <v>1.91</v>
      </c>
      <c r="E20" s="34" t="str">
        <f>IFERROR(ROUND(IF(B20&lt;2,"N/A",(IF(C20&lt;=25%,"N/A",AVERAGE(I3:I17)))),2),"N/A")</f>
        <v>N/A</v>
      </c>
      <c r="F20" s="34">
        <f>ROUND(MEDIAN(H3:H17),2)</f>
        <v>1.8</v>
      </c>
      <c r="G20" s="35" t="str">
        <f>INDEX(G3:G17,MATCH(H20,H3:H17,0))</f>
        <v>ELMO PAPELARIA EIRELI</v>
      </c>
      <c r="H20" s="36">
        <f>MIN(H3:H17)</f>
        <v>1.38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1.91</v>
      </c>
    </row>
    <row r="23" spans="1:11" x14ac:dyDescent="0.2">
      <c r="B23" s="37"/>
      <c r="C23" s="37"/>
      <c r="D23" s="5"/>
      <c r="E23" s="5"/>
      <c r="F23" s="45"/>
      <c r="G23" s="16" t="s">
        <v>32</v>
      </c>
      <c r="H23" s="36">
        <f>ROUND(H22,2)*D3</f>
        <v>9550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239</v>
      </c>
      <c r="B2" s="14" t="s">
        <v>2</v>
      </c>
      <c r="C2" s="14" t="s">
        <v>3</v>
      </c>
      <c r="D2" s="14" t="s">
        <v>4</v>
      </c>
      <c r="E2" s="15" t="s">
        <v>5</v>
      </c>
      <c r="F2" s="15" t="s">
        <v>6</v>
      </c>
      <c r="G2" s="14" t="s">
        <v>7</v>
      </c>
      <c r="H2" s="16" t="s">
        <v>8</v>
      </c>
      <c r="I2" s="17" t="s">
        <v>9</v>
      </c>
    </row>
    <row r="3" spans="1:9" ht="12.75" customHeight="1" x14ac:dyDescent="0.2">
      <c r="A3" s="11"/>
      <c r="B3" s="10" t="s">
        <v>240</v>
      </c>
      <c r="C3" s="9" t="s">
        <v>88</v>
      </c>
      <c r="D3" s="8">
        <v>300</v>
      </c>
      <c r="E3" s="7">
        <f>IF(C20&lt;=25%,D20,MIN(E20:F20))</f>
        <v>3.22</v>
      </c>
      <c r="F3" s="7">
        <f>MIN(H3:H17)</f>
        <v>3</v>
      </c>
      <c r="G3" s="18" t="s">
        <v>169</v>
      </c>
      <c r="H3" s="19">
        <v>3</v>
      </c>
      <c r="I3" s="20">
        <f t="shared" ref="I3:I17" si="0">IF(H3="","",(IF($C$20&lt;25%,"N/A",IF(H3&lt;=($D$20+$A$20),H3,"Descartado"))))</f>
        <v>3</v>
      </c>
    </row>
    <row r="4" spans="1:9" x14ac:dyDescent="0.2">
      <c r="A4" s="11"/>
      <c r="B4" s="10"/>
      <c r="C4" s="9"/>
      <c r="D4" s="8"/>
      <c r="E4" s="7"/>
      <c r="F4" s="7"/>
      <c r="G4" s="18" t="s">
        <v>241</v>
      </c>
      <c r="H4" s="19">
        <v>3.26</v>
      </c>
      <c r="I4" s="20">
        <f t="shared" si="0"/>
        <v>3.26</v>
      </c>
    </row>
    <row r="5" spans="1:9" x14ac:dyDescent="0.2">
      <c r="A5" s="11"/>
      <c r="B5" s="10"/>
      <c r="C5" s="9"/>
      <c r="D5" s="8"/>
      <c r="E5" s="7"/>
      <c r="F5" s="7"/>
      <c r="G5" s="18" t="s">
        <v>108</v>
      </c>
      <c r="H5" s="19">
        <v>3.4</v>
      </c>
      <c r="I5" s="20">
        <f t="shared" si="0"/>
        <v>3.4</v>
      </c>
    </row>
    <row r="6" spans="1:9" x14ac:dyDescent="0.2">
      <c r="A6" s="11"/>
      <c r="B6" s="10"/>
      <c r="C6" s="9"/>
      <c r="D6" s="8"/>
      <c r="E6" s="7"/>
      <c r="F6" s="7"/>
      <c r="G6" s="18" t="s">
        <v>242</v>
      </c>
      <c r="H6" s="19">
        <v>9.9</v>
      </c>
      <c r="I6" s="20" t="str">
        <f t="shared" si="0"/>
        <v>Descartado</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3.3441092486141444</v>
      </c>
      <c r="B20" s="31">
        <f>COUNT(H3:H17)</f>
        <v>4</v>
      </c>
      <c r="C20" s="32">
        <f>IF(B20&lt;2,"N/A",(A20/D20))</f>
        <v>0.68386692200698251</v>
      </c>
      <c r="D20" s="33">
        <f>ROUND(AVERAGE(H3:H17),2)</f>
        <v>4.8899999999999997</v>
      </c>
      <c r="E20" s="34">
        <f>IFERROR(ROUND(IF(B20&lt;2,"N/A",(IF(C20&lt;=25%,"N/A",AVERAGE(I3:I17)))),2),"N/A")</f>
        <v>3.22</v>
      </c>
      <c r="F20" s="34">
        <f>ROUND(MEDIAN(H3:H17),2)</f>
        <v>3.33</v>
      </c>
      <c r="G20" s="35" t="str">
        <f>INDEX(G3:G17,MATCH(H20,H3:H17,0))</f>
        <v>ROSENEIDE DA SILVA 31624995691</v>
      </c>
      <c r="H20" s="36">
        <f>MIN(H3:H17)</f>
        <v>3</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3.22</v>
      </c>
    </row>
    <row r="23" spans="1:11" x14ac:dyDescent="0.2">
      <c r="B23" s="37"/>
      <c r="C23" s="37"/>
      <c r="D23" s="5"/>
      <c r="E23" s="5"/>
      <c r="F23" s="45"/>
      <c r="G23" s="16" t="s">
        <v>32</v>
      </c>
      <c r="H23" s="36">
        <f>ROUND(H22,2)*D3</f>
        <v>966.00000000000011</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243</v>
      </c>
      <c r="B2" s="14" t="s">
        <v>2</v>
      </c>
      <c r="C2" s="14" t="s">
        <v>3</v>
      </c>
      <c r="D2" s="14" t="s">
        <v>4</v>
      </c>
      <c r="E2" s="15" t="s">
        <v>5</v>
      </c>
      <c r="F2" s="15" t="s">
        <v>6</v>
      </c>
      <c r="G2" s="14" t="s">
        <v>7</v>
      </c>
      <c r="H2" s="16" t="s">
        <v>8</v>
      </c>
      <c r="I2" s="17" t="s">
        <v>9</v>
      </c>
    </row>
    <row r="3" spans="1:9" ht="12.75" customHeight="1" x14ac:dyDescent="0.2">
      <c r="A3" s="11"/>
      <c r="B3" s="10" t="s">
        <v>244</v>
      </c>
      <c r="C3" s="9" t="s">
        <v>88</v>
      </c>
      <c r="D3" s="8">
        <v>2500</v>
      </c>
      <c r="E3" s="7">
        <f>IF(C20&lt;=25%,D20,MIN(E20:F20))</f>
        <v>0.61</v>
      </c>
      <c r="F3" s="7">
        <f>MIN(H3:H17)</f>
        <v>0.52</v>
      </c>
      <c r="G3" s="18" t="s">
        <v>149</v>
      </c>
      <c r="H3" s="19">
        <v>0.52</v>
      </c>
      <c r="I3" s="20">
        <f t="shared" ref="I3:I17" si="0">IF(H3="","",(IF($C$20&lt;25%,"N/A",IF(H3&lt;=($D$20+$A$20),H3,"Descartado"))))</f>
        <v>0.52</v>
      </c>
    </row>
    <row r="4" spans="1:9" x14ac:dyDescent="0.2">
      <c r="A4" s="11"/>
      <c r="B4" s="10"/>
      <c r="C4" s="9"/>
      <c r="D4" s="8"/>
      <c r="E4" s="7"/>
      <c r="F4" s="7"/>
      <c r="G4" s="18" t="s">
        <v>155</v>
      </c>
      <c r="H4" s="19">
        <v>0.7</v>
      </c>
      <c r="I4" s="20">
        <f t="shared" si="0"/>
        <v>0.7</v>
      </c>
    </row>
    <row r="5" spans="1:9" x14ac:dyDescent="0.2">
      <c r="A5" s="11"/>
      <c r="B5" s="10"/>
      <c r="C5" s="9"/>
      <c r="D5" s="8"/>
      <c r="E5" s="7"/>
      <c r="F5" s="7"/>
      <c r="G5" s="18" t="s">
        <v>245</v>
      </c>
      <c r="H5" s="19">
        <v>2.83</v>
      </c>
      <c r="I5" s="20" t="str">
        <f t="shared" si="0"/>
        <v>Descartado</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1.2848735346328839</v>
      </c>
      <c r="B20" s="31">
        <f>COUNT(H3:H17)</f>
        <v>3</v>
      </c>
      <c r="C20" s="32">
        <f>IF(B20&lt;2,"N/A",(A20/D20))</f>
        <v>0.95175817380213612</v>
      </c>
      <c r="D20" s="33">
        <f>ROUND(AVERAGE(H3:H17),2)</f>
        <v>1.35</v>
      </c>
      <c r="E20" s="34">
        <f>IFERROR(ROUND(IF(B20&lt;2,"N/A",(IF(C20&lt;=25%,"N/A",AVERAGE(I3:I17)))),2),"N/A")</f>
        <v>0.61</v>
      </c>
      <c r="F20" s="34">
        <f>ROUND(MEDIAN(H3:H17),2)</f>
        <v>0.7</v>
      </c>
      <c r="G20" s="35" t="str">
        <f>INDEX(G3:G17,MATCH(H20,H3:H17,0))</f>
        <v>P&amp;M COMERCIAL E DISTRIBUIDORA DE PRODUTOS E EQUIPAMENTOS</v>
      </c>
      <c r="H20" s="36">
        <f>MIN(H3:H17)</f>
        <v>0.52</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0.61</v>
      </c>
    </row>
    <row r="23" spans="1:11" x14ac:dyDescent="0.2">
      <c r="B23" s="37"/>
      <c r="C23" s="37"/>
      <c r="D23" s="5"/>
      <c r="E23" s="5"/>
      <c r="F23" s="45"/>
      <c r="G23" s="16" t="s">
        <v>32</v>
      </c>
      <c r="H23" s="36">
        <f>ROUND(H22,2)*D3</f>
        <v>1525</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10" sqref="G10"/>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246</v>
      </c>
      <c r="B2" s="14" t="s">
        <v>2</v>
      </c>
      <c r="C2" s="14" t="s">
        <v>3</v>
      </c>
      <c r="D2" s="14" t="s">
        <v>4</v>
      </c>
      <c r="E2" s="15" t="s">
        <v>5</v>
      </c>
      <c r="F2" s="15" t="s">
        <v>6</v>
      </c>
      <c r="G2" s="14" t="s">
        <v>7</v>
      </c>
      <c r="H2" s="16" t="s">
        <v>8</v>
      </c>
      <c r="I2" s="17" t="s">
        <v>9</v>
      </c>
    </row>
    <row r="3" spans="1:9" ht="12.75" customHeight="1" x14ac:dyDescent="0.2">
      <c r="A3" s="11"/>
      <c r="B3" s="10" t="s">
        <v>247</v>
      </c>
      <c r="C3" s="9" t="s">
        <v>88</v>
      </c>
      <c r="D3" s="8">
        <v>250</v>
      </c>
      <c r="E3" s="7">
        <f>IF(C20&lt;=25%,D20,MIN(E20:F20))</f>
        <v>1.47</v>
      </c>
      <c r="F3" s="7">
        <f>MIN(H3:H17)</f>
        <v>1.2</v>
      </c>
      <c r="G3" s="18" t="s">
        <v>155</v>
      </c>
      <c r="H3" s="19">
        <v>1.2</v>
      </c>
      <c r="I3" s="20" t="str">
        <f t="shared" ref="I3:I17" si="0">IF(H3="","",(IF($C$20&lt;25%,"N/A",IF(H3&lt;=($D$20+$A$20),H3,"Descartado"))))</f>
        <v>N/A</v>
      </c>
    </row>
    <row r="4" spans="1:9" x14ac:dyDescent="0.2">
      <c r="A4" s="11"/>
      <c r="B4" s="10"/>
      <c r="C4" s="9"/>
      <c r="D4" s="8"/>
      <c r="E4" s="7"/>
      <c r="F4" s="7"/>
      <c r="G4" s="18" t="s">
        <v>133</v>
      </c>
      <c r="H4" s="19">
        <v>1.2</v>
      </c>
      <c r="I4" s="20" t="str">
        <f t="shared" si="0"/>
        <v>N/A</v>
      </c>
    </row>
    <row r="5" spans="1:9" x14ac:dyDescent="0.2">
      <c r="A5" s="11"/>
      <c r="B5" s="10"/>
      <c r="C5" s="9"/>
      <c r="D5" s="8"/>
      <c r="E5" s="7"/>
      <c r="F5" s="7"/>
      <c r="G5" s="18" t="s">
        <v>178</v>
      </c>
      <c r="H5" s="19">
        <v>1.3</v>
      </c>
      <c r="I5" s="20" t="str">
        <f t="shared" si="0"/>
        <v>N/A</v>
      </c>
    </row>
    <row r="6" spans="1:9" x14ac:dyDescent="0.2">
      <c r="A6" s="11"/>
      <c r="B6" s="10"/>
      <c r="C6" s="9"/>
      <c r="D6" s="8"/>
      <c r="E6" s="7"/>
      <c r="F6" s="7"/>
      <c r="G6" s="18" t="s">
        <v>112</v>
      </c>
      <c r="H6" s="19">
        <v>1.3</v>
      </c>
      <c r="I6" s="20" t="str">
        <f t="shared" si="0"/>
        <v>N/A</v>
      </c>
    </row>
    <row r="7" spans="1:9" x14ac:dyDescent="0.2">
      <c r="A7" s="11"/>
      <c r="B7" s="10"/>
      <c r="C7" s="9"/>
      <c r="D7" s="8"/>
      <c r="E7" s="7"/>
      <c r="F7" s="7"/>
      <c r="G7" s="18" t="s">
        <v>248</v>
      </c>
      <c r="H7" s="19">
        <v>1.51</v>
      </c>
      <c r="I7" s="20" t="str">
        <f t="shared" si="0"/>
        <v>N/A</v>
      </c>
    </row>
    <row r="8" spans="1:9" x14ac:dyDescent="0.2">
      <c r="A8" s="11"/>
      <c r="B8" s="10"/>
      <c r="C8" s="9"/>
      <c r="D8" s="8"/>
      <c r="E8" s="7"/>
      <c r="F8" s="7"/>
      <c r="G8" s="18" t="s">
        <v>159</v>
      </c>
      <c r="H8" s="19">
        <v>1.75</v>
      </c>
      <c r="I8" s="20" t="str">
        <f t="shared" si="0"/>
        <v>N/A</v>
      </c>
    </row>
    <row r="9" spans="1:9" x14ac:dyDescent="0.2">
      <c r="A9" s="11"/>
      <c r="B9" s="10"/>
      <c r="C9" s="9"/>
      <c r="D9" s="8"/>
      <c r="E9" s="7"/>
      <c r="F9" s="7"/>
      <c r="G9" s="18" t="s">
        <v>201</v>
      </c>
      <c r="H9" s="19">
        <v>2.0499999999999998</v>
      </c>
      <c r="I9" s="20" t="str">
        <f t="shared" si="0"/>
        <v>N/A</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0.32144021142945117</v>
      </c>
      <c r="B20" s="31">
        <f>COUNT(H3:H17)</f>
        <v>7</v>
      </c>
      <c r="C20" s="32">
        <f>IF(B20&lt;2,"N/A",(A20/D20))</f>
        <v>0.2186668104962253</v>
      </c>
      <c r="D20" s="33">
        <f>ROUND(AVERAGE(H3:H17),2)</f>
        <v>1.47</v>
      </c>
      <c r="E20" s="34" t="str">
        <f>IFERROR(ROUND(IF(B20&lt;2,"N/A",(IF(C20&lt;=25%,"N/A",AVERAGE(I3:I17)))),2),"N/A")</f>
        <v>N/A</v>
      </c>
      <c r="F20" s="34">
        <f>ROUND(MEDIAN(H3:H17),2)</f>
        <v>1.3</v>
      </c>
      <c r="G20" s="35" t="str">
        <f>INDEX(G3:G17,MATCH(H20,H3:H17,0))</f>
        <v>RAFA PAPER DISTRIBUIDORA EIRELI</v>
      </c>
      <c r="H20" s="36">
        <f>MIN(H3:H17)</f>
        <v>1.2</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1.47</v>
      </c>
    </row>
    <row r="23" spans="1:11" x14ac:dyDescent="0.2">
      <c r="B23" s="37"/>
      <c r="C23" s="37"/>
      <c r="D23" s="5"/>
      <c r="E23" s="5"/>
      <c r="F23" s="45"/>
      <c r="G23" s="16" t="s">
        <v>32</v>
      </c>
      <c r="H23" s="36">
        <f>ROUND(H22,2)*D3</f>
        <v>367.5</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249</v>
      </c>
      <c r="B2" s="14" t="s">
        <v>2</v>
      </c>
      <c r="C2" s="14" t="s">
        <v>3</v>
      </c>
      <c r="D2" s="14" t="s">
        <v>4</v>
      </c>
      <c r="E2" s="15" t="s">
        <v>5</v>
      </c>
      <c r="F2" s="15" t="s">
        <v>6</v>
      </c>
      <c r="G2" s="14" t="s">
        <v>7</v>
      </c>
      <c r="H2" s="16" t="s">
        <v>8</v>
      </c>
      <c r="I2" s="17" t="s">
        <v>9</v>
      </c>
    </row>
    <row r="3" spans="1:9" ht="12.75" customHeight="1" x14ac:dyDescent="0.2">
      <c r="A3" s="11"/>
      <c r="B3" s="10" t="s">
        <v>250</v>
      </c>
      <c r="C3" s="9" t="s">
        <v>88</v>
      </c>
      <c r="D3" s="8">
        <v>1000</v>
      </c>
      <c r="E3" s="7">
        <f>IF(C20&lt;=25%,D20,MIN(E20:F20))</f>
        <v>3.26</v>
      </c>
      <c r="F3" s="7">
        <f>MIN(H3:H17)</f>
        <v>2.57</v>
      </c>
      <c r="G3" s="18" t="s">
        <v>251</v>
      </c>
      <c r="H3" s="19">
        <v>2.57</v>
      </c>
      <c r="I3" s="20" t="str">
        <f t="shared" ref="I3:I17" si="0">IF(H3="","",(IF($C$20&lt;25%,"N/A",IF(H3&lt;=($D$20+$A$20),H3,"Descartado"))))</f>
        <v>N/A</v>
      </c>
    </row>
    <row r="4" spans="1:9" x14ac:dyDescent="0.2">
      <c r="A4" s="11"/>
      <c r="B4" s="10"/>
      <c r="C4" s="9"/>
      <c r="D4" s="8"/>
      <c r="E4" s="7"/>
      <c r="F4" s="7"/>
      <c r="G4" s="18" t="s">
        <v>197</v>
      </c>
      <c r="H4" s="19">
        <v>3.57</v>
      </c>
      <c r="I4" s="20" t="str">
        <f t="shared" si="0"/>
        <v>N/A</v>
      </c>
    </row>
    <row r="5" spans="1:9" x14ac:dyDescent="0.2">
      <c r="A5" s="11"/>
      <c r="B5" s="10"/>
      <c r="C5" s="9"/>
      <c r="D5" s="8"/>
      <c r="E5" s="7"/>
      <c r="F5" s="7"/>
      <c r="G5" s="18" t="s">
        <v>252</v>
      </c>
      <c r="H5" s="19">
        <v>3.6469999999999998</v>
      </c>
      <c r="I5" s="20" t="str">
        <f t="shared" si="0"/>
        <v>N/A</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0.60081306022200875</v>
      </c>
      <c r="B20" s="31">
        <f>COUNT(H3:H17)</f>
        <v>3</v>
      </c>
      <c r="C20" s="32">
        <f>IF(B20&lt;2,"N/A",(A20/D20))</f>
        <v>0.18429848473067753</v>
      </c>
      <c r="D20" s="33">
        <f>ROUND(AVERAGE(H3:H17),2)</f>
        <v>3.26</v>
      </c>
      <c r="E20" s="34" t="str">
        <f>IFERROR(ROUND(IF(B20&lt;2,"N/A",(IF(C20&lt;=25%,"N/A",AVERAGE(I3:I17)))),2),"N/A")</f>
        <v>N/A</v>
      </c>
      <c r="F20" s="34">
        <f>ROUND(MEDIAN(H3:H17),2)</f>
        <v>3.57</v>
      </c>
      <c r="G20" s="35" t="str">
        <f>INDEX(G3:G17,MATCH(H20,H3:H17,0))</f>
        <v>TECMIX TECNOLOGIA COMERCIO E SERVICOS EIRELI</v>
      </c>
      <c r="H20" s="36">
        <f>MIN(H3:H17)</f>
        <v>2.57</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3.26</v>
      </c>
    </row>
    <row r="23" spans="1:11" x14ac:dyDescent="0.2">
      <c r="B23" s="37"/>
      <c r="C23" s="37"/>
      <c r="D23" s="5"/>
      <c r="E23" s="5"/>
      <c r="F23" s="45"/>
      <c r="G23" s="16" t="s">
        <v>32</v>
      </c>
      <c r="H23" s="36">
        <f>ROUND(H22,2)*D3</f>
        <v>3260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253</v>
      </c>
      <c r="B2" s="14" t="s">
        <v>2</v>
      </c>
      <c r="C2" s="14" t="s">
        <v>3</v>
      </c>
      <c r="D2" s="14" t="s">
        <v>4</v>
      </c>
      <c r="E2" s="15" t="s">
        <v>5</v>
      </c>
      <c r="F2" s="15" t="s">
        <v>6</v>
      </c>
      <c r="G2" s="14" t="s">
        <v>7</v>
      </c>
      <c r="H2" s="16" t="s">
        <v>8</v>
      </c>
      <c r="I2" s="17" t="s">
        <v>9</v>
      </c>
    </row>
    <row r="3" spans="1:9" ht="12.75" customHeight="1" x14ac:dyDescent="0.2">
      <c r="A3" s="11"/>
      <c r="B3" s="10" t="s">
        <v>254</v>
      </c>
      <c r="C3" s="9" t="s">
        <v>88</v>
      </c>
      <c r="D3" s="8">
        <v>3000</v>
      </c>
      <c r="E3" s="7">
        <f>IF(C20&lt;=25%,D20,MIN(E20:F20))</f>
        <v>1.4</v>
      </c>
      <c r="F3" s="7">
        <f>MIN(H3:H17)</f>
        <v>1.2</v>
      </c>
      <c r="G3" s="18" t="s">
        <v>169</v>
      </c>
      <c r="H3" s="19">
        <v>1.2</v>
      </c>
      <c r="I3" s="20">
        <f t="shared" ref="I3:I17" si="0">IF(H3="","",(IF($C$20&lt;25%,"N/A",IF(H3&lt;=($D$20+$A$20),H3,"Descartado"))))</f>
        <v>1.2</v>
      </c>
    </row>
    <row r="4" spans="1:9" x14ac:dyDescent="0.2">
      <c r="A4" s="11"/>
      <c r="B4" s="10"/>
      <c r="C4" s="9"/>
      <c r="D4" s="8"/>
      <c r="E4" s="7"/>
      <c r="F4" s="7"/>
      <c r="G4" s="18" t="s">
        <v>255</v>
      </c>
      <c r="H4" s="19">
        <v>1.609999999</v>
      </c>
      <c r="I4" s="20">
        <f t="shared" si="0"/>
        <v>1.609999999</v>
      </c>
    </row>
    <row r="5" spans="1:9" x14ac:dyDescent="0.2">
      <c r="A5" s="11"/>
      <c r="B5" s="10"/>
      <c r="C5" s="9"/>
      <c r="D5" s="8"/>
      <c r="E5" s="7"/>
      <c r="F5" s="7"/>
      <c r="G5" s="18" t="s">
        <v>148</v>
      </c>
      <c r="H5" s="19">
        <v>2.9699998999999999</v>
      </c>
      <c r="I5" s="20" t="str">
        <f t="shared" si="0"/>
        <v>Descartado</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0.92651671831471571</v>
      </c>
      <c r="B20" s="31">
        <f>COUNT(H3:H17)</f>
        <v>3</v>
      </c>
      <c r="C20" s="32">
        <f>IF(B20&lt;2,"N/A",(A20/D20))</f>
        <v>0.48006047581073352</v>
      </c>
      <c r="D20" s="33">
        <f>ROUND(AVERAGE(H3:H17),2)</f>
        <v>1.93</v>
      </c>
      <c r="E20" s="34">
        <f>IFERROR(ROUND(IF(B20&lt;2,"N/A",(IF(C20&lt;=25%,"N/A",AVERAGE(I3:I17)))),2),"N/A")</f>
        <v>1.4</v>
      </c>
      <c r="F20" s="34">
        <f>ROUND(MEDIAN(H3:H17),2)</f>
        <v>1.61</v>
      </c>
      <c r="G20" s="35" t="str">
        <f>INDEX(G3:G17,MATCH(H20,H3:H17,0))</f>
        <v>ROSENEIDE DA SILVA 31624995691</v>
      </c>
      <c r="H20" s="36">
        <f>MIN(H3:H17)</f>
        <v>1.2</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1.4</v>
      </c>
    </row>
    <row r="23" spans="1:11" x14ac:dyDescent="0.2">
      <c r="B23" s="37"/>
      <c r="C23" s="37"/>
      <c r="D23" s="5"/>
      <c r="E23" s="5"/>
      <c r="F23" s="45"/>
      <c r="G23" s="16" t="s">
        <v>32</v>
      </c>
      <c r="H23" s="36">
        <f>ROUND(H22,2)*D3</f>
        <v>4200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11" sqref="G11"/>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256</v>
      </c>
      <c r="B2" s="14" t="s">
        <v>2</v>
      </c>
      <c r="C2" s="14" t="s">
        <v>3</v>
      </c>
      <c r="D2" s="14" t="s">
        <v>4</v>
      </c>
      <c r="E2" s="15" t="s">
        <v>5</v>
      </c>
      <c r="F2" s="15" t="s">
        <v>6</v>
      </c>
      <c r="G2" s="14" t="s">
        <v>7</v>
      </c>
      <c r="H2" s="16" t="s">
        <v>8</v>
      </c>
      <c r="I2" s="17" t="s">
        <v>9</v>
      </c>
    </row>
    <row r="3" spans="1:9" ht="12.75" customHeight="1" x14ac:dyDescent="0.2">
      <c r="A3" s="11"/>
      <c r="B3" s="10" t="s">
        <v>257</v>
      </c>
      <c r="C3" s="9" t="s">
        <v>11</v>
      </c>
      <c r="D3" s="8">
        <v>5000</v>
      </c>
      <c r="E3" s="7">
        <f>IF(C20&lt;=25%,D20,MIN(E20:F20))</f>
        <v>1.31</v>
      </c>
      <c r="F3" s="7">
        <f>MIN(H3:H17)</f>
        <v>0.98</v>
      </c>
      <c r="G3" s="18" t="s">
        <v>258</v>
      </c>
      <c r="H3" s="19">
        <v>0.98</v>
      </c>
      <c r="I3" s="20" t="str">
        <f t="shared" ref="I3:I17" si="0">IF(H3="","",(IF($C$20&lt;25%,"N/A",IF(H3&lt;=($D$20+$A$20),H3,"Descartado"))))</f>
        <v>N/A</v>
      </c>
    </row>
    <row r="4" spans="1:9" x14ac:dyDescent="0.2">
      <c r="A4" s="11"/>
      <c r="B4" s="10"/>
      <c r="C4" s="9"/>
      <c r="D4" s="8"/>
      <c r="E4" s="7"/>
      <c r="F4" s="7"/>
      <c r="G4" s="18" t="s">
        <v>42</v>
      </c>
      <c r="H4" s="19">
        <v>1.1000000000000001</v>
      </c>
      <c r="I4" s="20" t="str">
        <f t="shared" si="0"/>
        <v>N/A</v>
      </c>
    </row>
    <row r="5" spans="1:9" x14ac:dyDescent="0.2">
      <c r="A5" s="11"/>
      <c r="B5" s="10"/>
      <c r="C5" s="9"/>
      <c r="D5" s="8"/>
      <c r="E5" s="7"/>
      <c r="F5" s="7"/>
      <c r="G5" s="18" t="s">
        <v>259</v>
      </c>
      <c r="H5" s="19">
        <v>1.1000000000000001</v>
      </c>
      <c r="I5" s="20" t="str">
        <f t="shared" si="0"/>
        <v>N/A</v>
      </c>
    </row>
    <row r="6" spans="1:9" x14ac:dyDescent="0.2">
      <c r="A6" s="11"/>
      <c r="B6" s="10"/>
      <c r="C6" s="9"/>
      <c r="D6" s="8"/>
      <c r="E6" s="7"/>
      <c r="F6" s="7"/>
      <c r="G6" s="18" t="s">
        <v>110</v>
      </c>
      <c r="H6" s="19">
        <v>1.28</v>
      </c>
      <c r="I6" s="20" t="str">
        <f t="shared" si="0"/>
        <v>N/A</v>
      </c>
    </row>
    <row r="7" spans="1:9" x14ac:dyDescent="0.2">
      <c r="A7" s="11"/>
      <c r="B7" s="10"/>
      <c r="C7" s="9"/>
      <c r="D7" s="8"/>
      <c r="E7" s="7"/>
      <c r="F7" s="7"/>
      <c r="G7" s="18" t="s">
        <v>169</v>
      </c>
      <c r="H7" s="19">
        <v>1.29</v>
      </c>
      <c r="I7" s="20" t="str">
        <f t="shared" si="0"/>
        <v>N/A</v>
      </c>
    </row>
    <row r="8" spans="1:9" x14ac:dyDescent="0.2">
      <c r="A8" s="11"/>
      <c r="B8" s="10"/>
      <c r="C8" s="9"/>
      <c r="D8" s="8"/>
      <c r="E8" s="7"/>
      <c r="F8" s="7"/>
      <c r="G8" s="18" t="s">
        <v>112</v>
      </c>
      <c r="H8" s="19">
        <v>1.5</v>
      </c>
      <c r="I8" s="20" t="str">
        <f t="shared" si="0"/>
        <v>N/A</v>
      </c>
    </row>
    <row r="9" spans="1:9" x14ac:dyDescent="0.2">
      <c r="A9" s="11"/>
      <c r="B9" s="10"/>
      <c r="C9" s="9"/>
      <c r="D9" s="8"/>
      <c r="E9" s="7"/>
      <c r="F9" s="7"/>
      <c r="G9" s="18" t="s">
        <v>174</v>
      </c>
      <c r="H9" s="19">
        <v>1.6</v>
      </c>
      <c r="I9" s="20" t="str">
        <f t="shared" si="0"/>
        <v>N/A</v>
      </c>
    </row>
    <row r="10" spans="1:9" x14ac:dyDescent="0.2">
      <c r="A10" s="11"/>
      <c r="B10" s="10"/>
      <c r="C10" s="9"/>
      <c r="D10" s="8"/>
      <c r="E10" s="7"/>
      <c r="F10" s="7"/>
      <c r="G10" s="18" t="s">
        <v>115</v>
      </c>
      <c r="H10" s="19">
        <v>1.63</v>
      </c>
      <c r="I10" s="20" t="str">
        <f t="shared" si="0"/>
        <v>N/A</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0.24524040683145396</v>
      </c>
      <c r="B20" s="31">
        <f>COUNT(H3:H17)</f>
        <v>8</v>
      </c>
      <c r="C20" s="32">
        <f>IF(B20&lt;2,"N/A",(A20/D20))</f>
        <v>0.18720641742859079</v>
      </c>
      <c r="D20" s="33">
        <f>ROUND(AVERAGE(H3:H17),2)</f>
        <v>1.31</v>
      </c>
      <c r="E20" s="34" t="str">
        <f>IFERROR(ROUND(IF(B20&lt;2,"N/A",(IF(C20&lt;=25%,"N/A",AVERAGE(I3:I17)))),2),"N/A")</f>
        <v>N/A</v>
      </c>
      <c r="F20" s="34">
        <f>ROUND(MEDIAN(H3:H17),2)</f>
        <v>1.29</v>
      </c>
      <c r="G20" s="35" t="str">
        <f>INDEX(G3:G17,MATCH(H20,H3:H17,0))</f>
        <v>J. F. A. KOCH &amp; CIA LTDA</v>
      </c>
      <c r="H20" s="36">
        <f>MIN(H3:H17)</f>
        <v>0.98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1.31</v>
      </c>
    </row>
    <row r="23" spans="1:11" x14ac:dyDescent="0.2">
      <c r="B23" s="37"/>
      <c r="C23" s="37"/>
      <c r="D23" s="5"/>
      <c r="E23" s="5"/>
      <c r="F23" s="45"/>
      <c r="G23" s="16" t="s">
        <v>32</v>
      </c>
      <c r="H23" s="36">
        <f>ROUND(H22,2)*D3</f>
        <v>6550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18" sqref="G1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260</v>
      </c>
      <c r="B2" s="14" t="s">
        <v>2</v>
      </c>
      <c r="C2" s="14" t="s">
        <v>3</v>
      </c>
      <c r="D2" s="14" t="s">
        <v>4</v>
      </c>
      <c r="E2" s="15" t="s">
        <v>5</v>
      </c>
      <c r="F2" s="15" t="s">
        <v>6</v>
      </c>
      <c r="G2" s="14" t="s">
        <v>7</v>
      </c>
      <c r="H2" s="16" t="s">
        <v>8</v>
      </c>
      <c r="I2" s="17" t="s">
        <v>9</v>
      </c>
    </row>
    <row r="3" spans="1:9" ht="12.75" customHeight="1" x14ac:dyDescent="0.2">
      <c r="A3" s="11"/>
      <c r="B3" s="10" t="s">
        <v>261</v>
      </c>
      <c r="C3" s="9" t="s">
        <v>11</v>
      </c>
      <c r="D3" s="8">
        <v>5000</v>
      </c>
      <c r="E3" s="7">
        <f>IF(C20&lt;=25%,D20,MIN(E20:F20))</f>
        <v>1.59</v>
      </c>
      <c r="F3" s="7">
        <f>MIN(H3:H17)</f>
        <v>1.2</v>
      </c>
      <c r="G3" s="18" t="s">
        <v>262</v>
      </c>
      <c r="H3" s="19">
        <v>1.2</v>
      </c>
      <c r="I3" s="20">
        <f t="shared" ref="I3:I17" si="0">IF(H3="","",(IF($C$20&lt;25%,"N/A",IF(H3&lt;=($D$20+$A$20),H3,"Descartado"))))</f>
        <v>1.2</v>
      </c>
    </row>
    <row r="4" spans="1:9" x14ac:dyDescent="0.2">
      <c r="A4" s="11"/>
      <c r="B4" s="10"/>
      <c r="C4" s="9"/>
      <c r="D4" s="8"/>
      <c r="E4" s="7"/>
      <c r="F4" s="7"/>
      <c r="G4" s="18" t="s">
        <v>258</v>
      </c>
      <c r="H4" s="19">
        <v>1.2</v>
      </c>
      <c r="I4" s="20">
        <f t="shared" si="0"/>
        <v>1.2</v>
      </c>
    </row>
    <row r="5" spans="1:9" x14ac:dyDescent="0.2">
      <c r="A5" s="11"/>
      <c r="B5" s="10"/>
      <c r="C5" s="9"/>
      <c r="D5" s="8"/>
      <c r="E5" s="7"/>
      <c r="F5" s="7"/>
      <c r="G5" s="18" t="s">
        <v>116</v>
      </c>
      <c r="H5" s="19">
        <v>1.29</v>
      </c>
      <c r="I5" s="20">
        <f t="shared" si="0"/>
        <v>1.29</v>
      </c>
    </row>
    <row r="6" spans="1:9" x14ac:dyDescent="0.2">
      <c r="A6" s="11"/>
      <c r="B6" s="10"/>
      <c r="C6" s="9"/>
      <c r="D6" s="8"/>
      <c r="E6" s="7"/>
      <c r="F6" s="7"/>
      <c r="G6" s="18" t="s">
        <v>263</v>
      </c>
      <c r="H6" s="19">
        <v>1.42</v>
      </c>
      <c r="I6" s="20">
        <f t="shared" si="0"/>
        <v>1.42</v>
      </c>
    </row>
    <row r="7" spans="1:9" x14ac:dyDescent="0.2">
      <c r="A7" s="11"/>
      <c r="B7" s="10"/>
      <c r="C7" s="9"/>
      <c r="D7" s="8"/>
      <c r="E7" s="7"/>
      <c r="F7" s="7"/>
      <c r="G7" s="18" t="s">
        <v>264</v>
      </c>
      <c r="H7" s="19">
        <v>1.44</v>
      </c>
      <c r="I7" s="20">
        <f t="shared" si="0"/>
        <v>1.44</v>
      </c>
    </row>
    <row r="8" spans="1:9" x14ac:dyDescent="0.2">
      <c r="A8" s="11"/>
      <c r="B8" s="10"/>
      <c r="C8" s="9"/>
      <c r="D8" s="8"/>
      <c r="E8" s="7"/>
      <c r="F8" s="7"/>
      <c r="G8" s="18" t="s">
        <v>50</v>
      </c>
      <c r="H8" s="19">
        <v>1.45</v>
      </c>
      <c r="I8" s="20">
        <f t="shared" si="0"/>
        <v>1.45</v>
      </c>
    </row>
    <row r="9" spans="1:9" x14ac:dyDescent="0.2">
      <c r="A9" s="11"/>
      <c r="B9" s="10"/>
      <c r="C9" s="9"/>
      <c r="D9" s="8"/>
      <c r="E9" s="7"/>
      <c r="F9" s="7"/>
      <c r="G9" s="18" t="s">
        <v>70</v>
      </c>
      <c r="H9" s="19">
        <v>1.59</v>
      </c>
      <c r="I9" s="20">
        <f t="shared" si="0"/>
        <v>1.59</v>
      </c>
    </row>
    <row r="10" spans="1:9" x14ac:dyDescent="0.2">
      <c r="A10" s="11"/>
      <c r="B10" s="10"/>
      <c r="C10" s="9"/>
      <c r="D10" s="8"/>
      <c r="E10" s="7"/>
      <c r="F10" s="7"/>
      <c r="G10" s="18" t="s">
        <v>265</v>
      </c>
      <c r="H10" s="19">
        <v>1.7</v>
      </c>
      <c r="I10" s="20">
        <f t="shared" si="0"/>
        <v>1.7</v>
      </c>
    </row>
    <row r="11" spans="1:9" x14ac:dyDescent="0.2">
      <c r="A11" s="11"/>
      <c r="B11" s="10"/>
      <c r="C11" s="9"/>
      <c r="D11" s="8"/>
      <c r="E11" s="7"/>
      <c r="F11" s="7"/>
      <c r="G11" s="18" t="s">
        <v>266</v>
      </c>
      <c r="H11" s="19">
        <v>1.82</v>
      </c>
      <c r="I11" s="20">
        <f t="shared" si="0"/>
        <v>1.82</v>
      </c>
    </row>
    <row r="12" spans="1:9" x14ac:dyDescent="0.2">
      <c r="A12" s="11"/>
      <c r="B12" s="10"/>
      <c r="C12" s="9"/>
      <c r="D12" s="8"/>
      <c r="E12" s="7"/>
      <c r="F12" s="7"/>
      <c r="G12" s="18" t="s">
        <v>193</v>
      </c>
      <c r="H12" s="19">
        <v>1.83</v>
      </c>
      <c r="I12" s="20">
        <f t="shared" si="0"/>
        <v>1.83</v>
      </c>
    </row>
    <row r="13" spans="1:9" x14ac:dyDescent="0.2">
      <c r="A13" s="11"/>
      <c r="B13" s="10"/>
      <c r="C13" s="9"/>
      <c r="D13" s="8"/>
      <c r="E13" s="7"/>
      <c r="F13" s="7"/>
      <c r="G13" s="18" t="s">
        <v>267</v>
      </c>
      <c r="H13" s="19">
        <v>1.85</v>
      </c>
      <c r="I13" s="20">
        <f t="shared" si="0"/>
        <v>1.85</v>
      </c>
    </row>
    <row r="14" spans="1:9" x14ac:dyDescent="0.2">
      <c r="A14" s="11"/>
      <c r="B14" s="10"/>
      <c r="C14" s="9"/>
      <c r="D14" s="8"/>
      <c r="E14" s="7"/>
      <c r="F14" s="7"/>
      <c r="G14" s="18" t="s">
        <v>110</v>
      </c>
      <c r="H14" s="19">
        <v>1.89</v>
      </c>
      <c r="I14" s="20">
        <f t="shared" si="0"/>
        <v>1.89</v>
      </c>
    </row>
    <row r="15" spans="1:9" x14ac:dyDescent="0.2">
      <c r="A15" s="11"/>
      <c r="B15" s="10"/>
      <c r="C15" s="9"/>
      <c r="D15" s="8"/>
      <c r="E15" s="7"/>
      <c r="F15" s="7"/>
      <c r="G15" s="18" t="s">
        <v>213</v>
      </c>
      <c r="H15" s="19">
        <v>1.99</v>
      </c>
      <c r="I15" s="20">
        <f t="shared" si="0"/>
        <v>1.99</v>
      </c>
    </row>
    <row r="16" spans="1:9" x14ac:dyDescent="0.2">
      <c r="A16" s="11"/>
      <c r="B16" s="10"/>
      <c r="C16" s="9"/>
      <c r="D16" s="8"/>
      <c r="E16" s="7"/>
      <c r="F16" s="7"/>
      <c r="G16" s="18" t="s">
        <v>268</v>
      </c>
      <c r="H16" s="19">
        <v>2.39</v>
      </c>
      <c r="I16" s="20" t="str">
        <f t="shared" si="0"/>
        <v>Descartado</v>
      </c>
    </row>
    <row r="17" spans="1:11" x14ac:dyDescent="0.2">
      <c r="A17" s="11"/>
      <c r="B17" s="10"/>
      <c r="C17" s="9"/>
      <c r="D17" s="8"/>
      <c r="E17" s="7"/>
      <c r="F17" s="7"/>
      <c r="G17" s="18" t="s">
        <v>245</v>
      </c>
      <c r="H17" s="19">
        <v>3</v>
      </c>
      <c r="I17" s="20" t="str">
        <f t="shared" si="0"/>
        <v>Descartado</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0.47868072668036099</v>
      </c>
      <c r="B20" s="31">
        <f>COUNT(H3:H17)</f>
        <v>15</v>
      </c>
      <c r="C20" s="32">
        <f>IF(B20&lt;2,"N/A",(A20/D20))</f>
        <v>0.27510386590825342</v>
      </c>
      <c r="D20" s="33">
        <f>ROUND(AVERAGE(H3:H17),2)</f>
        <v>1.74</v>
      </c>
      <c r="E20" s="34">
        <f>IFERROR(ROUND(IF(B20&lt;2,"N/A",(IF(C20&lt;=25%,"N/A",AVERAGE(I3:I17)))),2),"N/A")</f>
        <v>1.59</v>
      </c>
      <c r="F20" s="34">
        <f>ROUND(MEDIAN(H3:H17),2)</f>
        <v>1.7</v>
      </c>
      <c r="G20" s="35" t="str">
        <f>INDEX(G3:G17,MATCH(H20,H3:H17,0))</f>
        <v>ARARIPE COMERCIO E LOCACOES LTDA</v>
      </c>
      <c r="H20" s="36">
        <f>MIN(H3:H17)</f>
        <v>1.2</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1.59</v>
      </c>
    </row>
    <row r="23" spans="1:11" x14ac:dyDescent="0.2">
      <c r="B23" s="37"/>
      <c r="C23" s="37"/>
      <c r="D23" s="5"/>
      <c r="E23" s="5"/>
      <c r="F23" s="45"/>
      <c r="G23" s="16" t="s">
        <v>32</v>
      </c>
      <c r="H23" s="36">
        <f>ROUND(H22,2)*D3</f>
        <v>7950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11" sqref="G11"/>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269</v>
      </c>
      <c r="B2" s="14" t="s">
        <v>2</v>
      </c>
      <c r="C2" s="14" t="s">
        <v>3</v>
      </c>
      <c r="D2" s="14" t="s">
        <v>4</v>
      </c>
      <c r="E2" s="15" t="s">
        <v>5</v>
      </c>
      <c r="F2" s="15" t="s">
        <v>6</v>
      </c>
      <c r="G2" s="14" t="s">
        <v>7</v>
      </c>
      <c r="H2" s="16" t="s">
        <v>8</v>
      </c>
      <c r="I2" s="17" t="s">
        <v>9</v>
      </c>
    </row>
    <row r="3" spans="1:9" ht="12.75" customHeight="1" x14ac:dyDescent="0.2">
      <c r="A3" s="11"/>
      <c r="B3" s="10" t="s">
        <v>270</v>
      </c>
      <c r="C3" s="9" t="s">
        <v>11</v>
      </c>
      <c r="D3" s="8">
        <v>500</v>
      </c>
      <c r="E3" s="7">
        <f>IF(C20&lt;=25%,D20,MIN(E20:F20))</f>
        <v>3.56</v>
      </c>
      <c r="F3" s="7">
        <f>MIN(H3:H17)</f>
        <v>2.95</v>
      </c>
      <c r="G3" s="18" t="s">
        <v>271</v>
      </c>
      <c r="H3" s="19">
        <v>2.95</v>
      </c>
      <c r="I3" s="20">
        <f t="shared" ref="I3:I17" si="0">IF(H3="","",(IF($C$20&lt;25%,"N/A",IF(H3&lt;=($D$20+$A$20),H3,"Descartado"))))</f>
        <v>2.95</v>
      </c>
    </row>
    <row r="4" spans="1:9" x14ac:dyDescent="0.2">
      <c r="A4" s="11"/>
      <c r="B4" s="10"/>
      <c r="C4" s="9"/>
      <c r="D4" s="8"/>
      <c r="E4" s="7"/>
      <c r="F4" s="7"/>
      <c r="G4" s="18" t="s">
        <v>42</v>
      </c>
      <c r="H4" s="19">
        <v>3</v>
      </c>
      <c r="I4" s="20">
        <f t="shared" si="0"/>
        <v>3</v>
      </c>
    </row>
    <row r="5" spans="1:9" x14ac:dyDescent="0.2">
      <c r="A5" s="11"/>
      <c r="B5" s="10"/>
      <c r="C5" s="9"/>
      <c r="D5" s="8"/>
      <c r="E5" s="7"/>
      <c r="F5" s="7"/>
      <c r="G5" s="18" t="s">
        <v>112</v>
      </c>
      <c r="H5" s="19">
        <v>3.37</v>
      </c>
      <c r="I5" s="20">
        <f t="shared" si="0"/>
        <v>3.37</v>
      </c>
    </row>
    <row r="6" spans="1:9" x14ac:dyDescent="0.2">
      <c r="A6" s="11"/>
      <c r="B6" s="10"/>
      <c r="C6" s="9"/>
      <c r="D6" s="8"/>
      <c r="E6" s="7"/>
      <c r="F6" s="7"/>
      <c r="G6" s="18" t="s">
        <v>237</v>
      </c>
      <c r="H6" s="19">
        <v>3.7</v>
      </c>
      <c r="I6" s="20">
        <f t="shared" si="0"/>
        <v>3.7</v>
      </c>
    </row>
    <row r="7" spans="1:9" x14ac:dyDescent="0.2">
      <c r="A7" s="11"/>
      <c r="B7" s="10"/>
      <c r="C7" s="9"/>
      <c r="D7" s="8"/>
      <c r="E7" s="7"/>
      <c r="F7" s="7"/>
      <c r="G7" s="18" t="s">
        <v>174</v>
      </c>
      <c r="H7" s="19">
        <v>4</v>
      </c>
      <c r="I7" s="20">
        <f t="shared" si="0"/>
        <v>4</v>
      </c>
    </row>
    <row r="8" spans="1:9" x14ac:dyDescent="0.2">
      <c r="A8" s="11"/>
      <c r="B8" s="10"/>
      <c r="C8" s="9"/>
      <c r="D8" s="8"/>
      <c r="E8" s="7"/>
      <c r="F8" s="7"/>
      <c r="G8" s="18" t="s">
        <v>120</v>
      </c>
      <c r="H8" s="19">
        <v>4.3600000000000003</v>
      </c>
      <c r="I8" s="20">
        <f t="shared" si="0"/>
        <v>4.3600000000000003</v>
      </c>
    </row>
    <row r="9" spans="1:9" x14ac:dyDescent="0.2">
      <c r="A9" s="11"/>
      <c r="B9" s="10"/>
      <c r="C9" s="9"/>
      <c r="D9" s="8"/>
      <c r="E9" s="7"/>
      <c r="F9" s="7"/>
      <c r="G9" s="18" t="s">
        <v>272</v>
      </c>
      <c r="H9" s="19">
        <v>5.9399999899999996</v>
      </c>
      <c r="I9" s="20" t="str">
        <f t="shared" si="0"/>
        <v>Descartado</v>
      </c>
    </row>
    <row r="10" spans="1:9" x14ac:dyDescent="0.2">
      <c r="A10" s="11"/>
      <c r="B10" s="10"/>
      <c r="C10" s="9"/>
      <c r="D10" s="8"/>
      <c r="E10" s="7"/>
      <c r="F10" s="7"/>
      <c r="G10" s="18" t="s">
        <v>273</v>
      </c>
      <c r="H10" s="19">
        <v>6.6</v>
      </c>
      <c r="I10" s="20" t="str">
        <f t="shared" si="0"/>
        <v>Descartado</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1.3512851008259821</v>
      </c>
      <c r="B20" s="31">
        <f>COUNT(H3:H17)</f>
        <v>8</v>
      </c>
      <c r="C20" s="32">
        <f>IF(B20&lt;2,"N/A",(A20/D20))</f>
        <v>0.31869931623254294</v>
      </c>
      <c r="D20" s="33">
        <f>ROUND(AVERAGE(H3:H17),2)</f>
        <v>4.24</v>
      </c>
      <c r="E20" s="34">
        <f>IFERROR(ROUND(IF(B20&lt;2,"N/A",(IF(C20&lt;=25%,"N/A",AVERAGE(I3:I17)))),2),"N/A")</f>
        <v>3.56</v>
      </c>
      <c r="F20" s="34">
        <f>ROUND(MEDIAN(H3:H17),2)</f>
        <v>3.85</v>
      </c>
      <c r="G20" s="35" t="str">
        <f>INDEX(G3:G17,MATCH(H20,H3:H17,0))</f>
        <v>PAPELARIA DOS ESTUDANTES EIRELI</v>
      </c>
      <c r="H20" s="36">
        <f>MIN(H3:H17)</f>
        <v>2.95</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3.56</v>
      </c>
    </row>
    <row r="23" spans="1:11" x14ac:dyDescent="0.2">
      <c r="B23" s="37"/>
      <c r="C23" s="37"/>
      <c r="D23" s="5"/>
      <c r="E23" s="5"/>
      <c r="F23" s="45"/>
      <c r="G23" s="16" t="s">
        <v>32</v>
      </c>
      <c r="H23" s="36">
        <f>ROUND(H22,2)*D3</f>
        <v>1780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13" sqref="G13"/>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274</v>
      </c>
      <c r="B2" s="14" t="s">
        <v>2</v>
      </c>
      <c r="C2" s="14" t="s">
        <v>3</v>
      </c>
      <c r="D2" s="14" t="s">
        <v>4</v>
      </c>
      <c r="E2" s="15" t="s">
        <v>5</v>
      </c>
      <c r="F2" s="15" t="s">
        <v>6</v>
      </c>
      <c r="G2" s="14" t="s">
        <v>7</v>
      </c>
      <c r="H2" s="16" t="s">
        <v>8</v>
      </c>
      <c r="I2" s="17" t="s">
        <v>9</v>
      </c>
    </row>
    <row r="3" spans="1:9" ht="12.75" customHeight="1" x14ac:dyDescent="0.2">
      <c r="A3" s="11"/>
      <c r="B3" s="10" t="s">
        <v>275</v>
      </c>
      <c r="C3" s="9" t="s">
        <v>11</v>
      </c>
      <c r="D3" s="8">
        <v>1000</v>
      </c>
      <c r="E3" s="7">
        <f>IF(C20&lt;=25%,D20,MIN(E20:F20))</f>
        <v>5.8</v>
      </c>
      <c r="F3" s="7">
        <f>MIN(H3:H17)</f>
        <v>3.58</v>
      </c>
      <c r="G3" s="18" t="s">
        <v>227</v>
      </c>
      <c r="H3" s="19">
        <v>3.58</v>
      </c>
      <c r="I3" s="20">
        <f t="shared" ref="I3:I17" si="0">IF(H3="","",(IF($C$20&lt;25%,"N/A",IF(H3&lt;=($D$20+$A$20),H3,"Descartado"))))</f>
        <v>3.58</v>
      </c>
    </row>
    <row r="4" spans="1:9" x14ac:dyDescent="0.2">
      <c r="A4" s="11"/>
      <c r="B4" s="10"/>
      <c r="C4" s="9"/>
      <c r="D4" s="8"/>
      <c r="E4" s="7"/>
      <c r="F4" s="7"/>
      <c r="G4" s="18" t="s">
        <v>42</v>
      </c>
      <c r="H4" s="19">
        <v>3.6</v>
      </c>
      <c r="I4" s="20">
        <f t="shared" si="0"/>
        <v>3.6</v>
      </c>
    </row>
    <row r="5" spans="1:9" x14ac:dyDescent="0.2">
      <c r="A5" s="11"/>
      <c r="B5" s="10"/>
      <c r="C5" s="9"/>
      <c r="D5" s="8"/>
      <c r="E5" s="7"/>
      <c r="F5" s="7"/>
      <c r="G5" s="18" t="s">
        <v>265</v>
      </c>
      <c r="H5" s="19">
        <v>5.17</v>
      </c>
      <c r="I5" s="20">
        <f t="shared" si="0"/>
        <v>5.17</v>
      </c>
    </row>
    <row r="6" spans="1:9" x14ac:dyDescent="0.2">
      <c r="A6" s="11"/>
      <c r="B6" s="10"/>
      <c r="C6" s="9"/>
      <c r="D6" s="8"/>
      <c r="E6" s="7"/>
      <c r="F6" s="7"/>
      <c r="G6" s="18" t="s">
        <v>120</v>
      </c>
      <c r="H6" s="19">
        <v>5.88</v>
      </c>
      <c r="I6" s="20">
        <f t="shared" si="0"/>
        <v>5.88</v>
      </c>
    </row>
    <row r="7" spans="1:9" x14ac:dyDescent="0.2">
      <c r="A7" s="11"/>
      <c r="B7" s="10"/>
      <c r="C7" s="9"/>
      <c r="D7" s="8"/>
      <c r="E7" s="7"/>
      <c r="F7" s="7"/>
      <c r="G7" s="18" t="s">
        <v>276</v>
      </c>
      <c r="H7" s="19">
        <v>6</v>
      </c>
      <c r="I7" s="20">
        <f t="shared" si="0"/>
        <v>6</v>
      </c>
    </row>
    <row r="8" spans="1:9" x14ac:dyDescent="0.2">
      <c r="A8" s="11"/>
      <c r="B8" s="10"/>
      <c r="C8" s="9"/>
      <c r="D8" s="8"/>
      <c r="E8" s="7"/>
      <c r="F8" s="7"/>
      <c r="G8" s="18" t="s">
        <v>277</v>
      </c>
      <c r="H8" s="19">
        <v>6.3</v>
      </c>
      <c r="I8" s="20">
        <f t="shared" si="0"/>
        <v>6.3</v>
      </c>
    </row>
    <row r="9" spans="1:9" x14ac:dyDescent="0.2">
      <c r="A9" s="11"/>
      <c r="B9" s="10"/>
      <c r="C9" s="9"/>
      <c r="D9" s="8"/>
      <c r="E9" s="7"/>
      <c r="F9" s="7"/>
      <c r="G9" s="18" t="s">
        <v>119</v>
      </c>
      <c r="H9" s="19">
        <v>7.14</v>
      </c>
      <c r="I9" s="20">
        <f t="shared" si="0"/>
        <v>7.14</v>
      </c>
    </row>
    <row r="10" spans="1:9" x14ac:dyDescent="0.2">
      <c r="A10" s="11"/>
      <c r="B10" s="10"/>
      <c r="C10" s="9"/>
      <c r="D10" s="8"/>
      <c r="E10" s="7"/>
      <c r="F10" s="7"/>
      <c r="G10" s="18" t="s">
        <v>278</v>
      </c>
      <c r="H10" s="19">
        <v>7.19</v>
      </c>
      <c r="I10" s="20">
        <f t="shared" si="0"/>
        <v>7.19</v>
      </c>
    </row>
    <row r="11" spans="1:9" x14ac:dyDescent="0.2">
      <c r="A11" s="11"/>
      <c r="B11" s="10"/>
      <c r="C11" s="9"/>
      <c r="D11" s="8"/>
      <c r="E11" s="7"/>
      <c r="F11" s="7"/>
      <c r="G11" s="18" t="s">
        <v>272</v>
      </c>
      <c r="H11" s="19">
        <v>7.3</v>
      </c>
      <c r="I11" s="20">
        <f t="shared" si="0"/>
        <v>7.3</v>
      </c>
    </row>
    <row r="12" spans="1:9" x14ac:dyDescent="0.2">
      <c r="A12" s="11"/>
      <c r="B12" s="10"/>
      <c r="C12" s="9"/>
      <c r="D12" s="8"/>
      <c r="E12" s="7"/>
      <c r="F12" s="7"/>
      <c r="G12" s="18" t="s">
        <v>279</v>
      </c>
      <c r="H12" s="19">
        <v>12.5</v>
      </c>
      <c r="I12" s="20" t="str">
        <f t="shared" si="0"/>
        <v>Descartado</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2.5142668469710578</v>
      </c>
      <c r="B20" s="31">
        <f>COUNT(H3:H17)</f>
        <v>10</v>
      </c>
      <c r="C20" s="32">
        <f>IF(B20&lt;2,"N/A",(A20/D20))</f>
        <v>0.38860384033555762</v>
      </c>
      <c r="D20" s="33">
        <f>ROUND(AVERAGE(H3:H17),2)</f>
        <v>6.47</v>
      </c>
      <c r="E20" s="34">
        <f>IFERROR(ROUND(IF(B20&lt;2,"N/A",(IF(C20&lt;=25%,"N/A",AVERAGE(I3:I17)))),2),"N/A")</f>
        <v>5.8</v>
      </c>
      <c r="F20" s="34">
        <f>ROUND(MEDIAN(H3:H17),2)</f>
        <v>6.15</v>
      </c>
      <c r="G20" s="35" t="str">
        <f>INDEX(G3:G17,MATCH(H20,H3:H17,0))</f>
        <v>PAPELARIA E BAZAR POLGRYMAS LTDA</v>
      </c>
      <c r="H20" s="36">
        <f>MIN(H3:H17)</f>
        <v>3.58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5.8</v>
      </c>
    </row>
    <row r="23" spans="1:11" x14ac:dyDescent="0.2">
      <c r="B23" s="37"/>
      <c r="C23" s="37"/>
      <c r="D23" s="5"/>
      <c r="E23" s="5"/>
      <c r="F23" s="45"/>
      <c r="G23" s="16" t="s">
        <v>32</v>
      </c>
      <c r="H23" s="36">
        <f>ROUND(H22,2)*D3</f>
        <v>5800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61</v>
      </c>
      <c r="B2" s="14" t="s">
        <v>2</v>
      </c>
      <c r="C2" s="14" t="s">
        <v>3</v>
      </c>
      <c r="D2" s="14" t="s">
        <v>4</v>
      </c>
      <c r="E2" s="15" t="s">
        <v>5</v>
      </c>
      <c r="F2" s="15" t="s">
        <v>6</v>
      </c>
      <c r="G2" s="14" t="s">
        <v>7</v>
      </c>
      <c r="H2" s="16" t="s">
        <v>8</v>
      </c>
      <c r="I2" s="17" t="s">
        <v>9</v>
      </c>
    </row>
    <row r="3" spans="1:9" ht="12.75" customHeight="1" x14ac:dyDescent="0.2">
      <c r="A3" s="11"/>
      <c r="B3" s="10" t="s">
        <v>62</v>
      </c>
      <c r="C3" s="9" t="s">
        <v>11</v>
      </c>
      <c r="D3" s="8">
        <v>40</v>
      </c>
      <c r="E3" s="7">
        <f>IF(C20&lt;=25%,D20,MIN(E20:F20))</f>
        <v>135.94999999999999</v>
      </c>
      <c r="F3" s="7">
        <f>MIN(H3:H17)</f>
        <v>88.89</v>
      </c>
      <c r="G3" s="18" t="s">
        <v>63</v>
      </c>
      <c r="H3" s="19">
        <v>143.78</v>
      </c>
      <c r="I3" s="20">
        <f t="shared" ref="I3:I17" si="0">IF(H3="","",(IF($C$20&lt;25%,"N/A",IF(H3&lt;=($D$20+$A$20),H3,"Descartado"))))</f>
        <v>143.78</v>
      </c>
    </row>
    <row r="4" spans="1:9" x14ac:dyDescent="0.2">
      <c r="A4" s="11"/>
      <c r="B4" s="10"/>
      <c r="C4" s="9"/>
      <c r="D4" s="8"/>
      <c r="E4" s="7"/>
      <c r="F4" s="7"/>
      <c r="G4" s="18" t="s">
        <v>45</v>
      </c>
      <c r="H4" s="19">
        <v>175.18</v>
      </c>
      <c r="I4" s="20">
        <f t="shared" si="0"/>
        <v>175.18</v>
      </c>
    </row>
    <row r="5" spans="1:9" x14ac:dyDescent="0.2">
      <c r="A5" s="11"/>
      <c r="B5" s="10"/>
      <c r="C5" s="9"/>
      <c r="D5" s="8"/>
      <c r="E5" s="7"/>
      <c r="F5" s="7"/>
      <c r="G5" s="18" t="s">
        <v>64</v>
      </c>
      <c r="H5" s="19">
        <v>88.89</v>
      </c>
      <c r="I5" s="20">
        <f t="shared" si="0"/>
        <v>88.89</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43.674623066490163</v>
      </c>
      <c r="B20" s="31">
        <f>COUNT(H3:H17)</f>
        <v>3</v>
      </c>
      <c r="C20" s="32">
        <f>IF(B20&lt;2,"N/A",(A20/D20))</f>
        <v>0.32125504278403949</v>
      </c>
      <c r="D20" s="33">
        <f>ROUND(AVERAGE(H3:H17),2)</f>
        <v>135.94999999999999</v>
      </c>
      <c r="E20" s="34">
        <f>IFERROR(ROUND(IF(B20&lt;2,"N/A",(IF(C20&lt;=25%,"N/A",AVERAGE(I3:I17)))),2),"N/A")</f>
        <v>135.94999999999999</v>
      </c>
      <c r="F20" s="34">
        <f>ROUND(MEDIAN(H3:H17),2)</f>
        <v>143.78</v>
      </c>
      <c r="G20" s="35" t="str">
        <f>INDEX(G3:G17,MATCH(H20,H3:H17,0))</f>
        <v>MAGAZINE LUIZA</v>
      </c>
      <c r="H20" s="36">
        <f>MIN(H3:H17)</f>
        <v>88.89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135.94999999999999</v>
      </c>
    </row>
    <row r="23" spans="1:11" x14ac:dyDescent="0.2">
      <c r="B23" s="37"/>
      <c r="C23" s="37"/>
      <c r="D23" s="5"/>
      <c r="E23" s="5"/>
      <c r="F23" s="45"/>
      <c r="G23" s="16" t="s">
        <v>32</v>
      </c>
      <c r="H23" s="36">
        <f>ROUND(H22,2)*D3</f>
        <v>5438</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D3" sqref="D3:D1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280</v>
      </c>
      <c r="B2" s="14" t="s">
        <v>2</v>
      </c>
      <c r="C2" s="14" t="s">
        <v>3</v>
      </c>
      <c r="D2" s="14" t="s">
        <v>4</v>
      </c>
      <c r="E2" s="15" t="s">
        <v>5</v>
      </c>
      <c r="F2" s="15" t="s">
        <v>6</v>
      </c>
      <c r="G2" s="14" t="s">
        <v>7</v>
      </c>
      <c r="H2" s="16" t="s">
        <v>8</v>
      </c>
      <c r="I2" s="17" t="s">
        <v>9</v>
      </c>
    </row>
    <row r="3" spans="1:9" ht="12.75" customHeight="1" x14ac:dyDescent="0.2">
      <c r="A3" s="11"/>
      <c r="B3" s="10" t="s">
        <v>281</v>
      </c>
      <c r="C3" s="9" t="s">
        <v>282</v>
      </c>
      <c r="D3" s="8">
        <v>5400</v>
      </c>
      <c r="E3" s="7">
        <f>IF(C20&lt;=25%,D20,MIN(E20:F20))</f>
        <v>14.76</v>
      </c>
      <c r="F3" s="7">
        <f>MIN(H3:H17)</f>
        <v>12.24</v>
      </c>
      <c r="G3" s="18" t="s">
        <v>283</v>
      </c>
      <c r="H3" s="19">
        <v>12.24</v>
      </c>
      <c r="I3" s="20" t="str">
        <f t="shared" ref="I3:I17" si="0">IF(H3="","",(IF($C$20&lt;25%,"N/A",IF(H3&lt;=($D$20+$A$20),H3,"Descartado"))))</f>
        <v>N/A</v>
      </c>
    </row>
    <row r="4" spans="1:9" x14ac:dyDescent="0.2">
      <c r="A4" s="11"/>
      <c r="B4" s="10"/>
      <c r="C4" s="9"/>
      <c r="D4" s="8"/>
      <c r="E4" s="7"/>
      <c r="F4" s="7"/>
      <c r="G4" s="18" t="s">
        <v>284</v>
      </c>
      <c r="H4" s="19">
        <v>12.75</v>
      </c>
      <c r="I4" s="20" t="str">
        <f t="shared" si="0"/>
        <v>N/A</v>
      </c>
    </row>
    <row r="5" spans="1:9" x14ac:dyDescent="0.2">
      <c r="A5" s="11"/>
      <c r="B5" s="10"/>
      <c r="C5" s="9"/>
      <c r="D5" s="8"/>
      <c r="E5" s="7"/>
      <c r="F5" s="7"/>
      <c r="G5" s="18" t="s">
        <v>285</v>
      </c>
      <c r="H5" s="19">
        <v>13.1</v>
      </c>
      <c r="I5" s="20" t="str">
        <f t="shared" si="0"/>
        <v>N/A</v>
      </c>
    </row>
    <row r="6" spans="1:9" x14ac:dyDescent="0.2">
      <c r="A6" s="11"/>
      <c r="B6" s="10"/>
      <c r="C6" s="9"/>
      <c r="D6" s="8"/>
      <c r="E6" s="7"/>
      <c r="F6" s="7"/>
      <c r="G6" s="18" t="s">
        <v>42</v>
      </c>
      <c r="H6" s="19">
        <v>13.5</v>
      </c>
      <c r="I6" s="20" t="str">
        <f t="shared" si="0"/>
        <v>N/A</v>
      </c>
    </row>
    <row r="7" spans="1:9" x14ac:dyDescent="0.2">
      <c r="A7" s="11"/>
      <c r="B7" s="10"/>
      <c r="C7" s="9"/>
      <c r="D7" s="8"/>
      <c r="E7" s="7"/>
      <c r="F7" s="7"/>
      <c r="G7" s="18" t="s">
        <v>133</v>
      </c>
      <c r="H7" s="19">
        <v>13.96</v>
      </c>
      <c r="I7" s="20" t="str">
        <f t="shared" si="0"/>
        <v>N/A</v>
      </c>
    </row>
    <row r="8" spans="1:9" x14ac:dyDescent="0.2">
      <c r="A8" s="11"/>
      <c r="B8" s="10"/>
      <c r="C8" s="9"/>
      <c r="D8" s="8"/>
      <c r="E8" s="7"/>
      <c r="F8" s="7"/>
      <c r="G8" s="18" t="s">
        <v>155</v>
      </c>
      <c r="H8" s="19">
        <v>14.3</v>
      </c>
      <c r="I8" s="20" t="str">
        <f t="shared" si="0"/>
        <v>N/A</v>
      </c>
    </row>
    <row r="9" spans="1:9" x14ac:dyDescent="0.2">
      <c r="A9" s="11"/>
      <c r="B9" s="10"/>
      <c r="C9" s="9"/>
      <c r="D9" s="8"/>
      <c r="E9" s="7"/>
      <c r="F9" s="7"/>
      <c r="G9" s="18" t="s">
        <v>50</v>
      </c>
      <c r="H9" s="19">
        <v>14.45</v>
      </c>
      <c r="I9" s="20" t="str">
        <f t="shared" si="0"/>
        <v>N/A</v>
      </c>
    </row>
    <row r="10" spans="1:9" x14ac:dyDescent="0.2">
      <c r="A10" s="11"/>
      <c r="B10" s="10"/>
      <c r="C10" s="9"/>
      <c r="D10" s="8"/>
      <c r="E10" s="7"/>
      <c r="F10" s="7"/>
      <c r="G10" s="18" t="s">
        <v>286</v>
      </c>
      <c r="H10" s="19">
        <v>14.5</v>
      </c>
      <c r="I10" s="20" t="str">
        <f t="shared" si="0"/>
        <v>N/A</v>
      </c>
    </row>
    <row r="11" spans="1:9" x14ac:dyDescent="0.2">
      <c r="A11" s="11"/>
      <c r="B11" s="10"/>
      <c r="C11" s="9"/>
      <c r="D11" s="8"/>
      <c r="E11" s="7"/>
      <c r="F11" s="7"/>
      <c r="G11" s="18" t="s">
        <v>119</v>
      </c>
      <c r="H11" s="19">
        <v>14.59</v>
      </c>
      <c r="I11" s="20" t="str">
        <f t="shared" si="0"/>
        <v>N/A</v>
      </c>
    </row>
    <row r="12" spans="1:9" x14ac:dyDescent="0.2">
      <c r="A12" s="11"/>
      <c r="B12" s="10"/>
      <c r="C12" s="9"/>
      <c r="D12" s="8"/>
      <c r="E12" s="7"/>
      <c r="F12" s="7"/>
      <c r="G12" s="18" t="s">
        <v>287</v>
      </c>
      <c r="H12" s="19">
        <v>14.64</v>
      </c>
      <c r="I12" s="20" t="str">
        <f t="shared" si="0"/>
        <v>N/A</v>
      </c>
    </row>
    <row r="13" spans="1:9" x14ac:dyDescent="0.2">
      <c r="A13" s="11"/>
      <c r="B13" s="10"/>
      <c r="C13" s="9"/>
      <c r="D13" s="8"/>
      <c r="E13" s="7"/>
      <c r="F13" s="7"/>
      <c r="G13" s="18" t="s">
        <v>288</v>
      </c>
      <c r="H13" s="19">
        <v>15.45</v>
      </c>
      <c r="I13" s="20" t="str">
        <f t="shared" si="0"/>
        <v>N/A</v>
      </c>
    </row>
    <row r="14" spans="1:9" x14ac:dyDescent="0.2">
      <c r="A14" s="11"/>
      <c r="B14" s="10"/>
      <c r="C14" s="9"/>
      <c r="D14" s="8"/>
      <c r="E14" s="7"/>
      <c r="F14" s="7"/>
      <c r="G14" s="18" t="s">
        <v>258</v>
      </c>
      <c r="H14" s="19">
        <v>16.739999999999998</v>
      </c>
      <c r="I14" s="20" t="str">
        <f t="shared" si="0"/>
        <v>N/A</v>
      </c>
    </row>
    <row r="15" spans="1:9" x14ac:dyDescent="0.2">
      <c r="A15" s="11"/>
      <c r="B15" s="10"/>
      <c r="C15" s="9"/>
      <c r="D15" s="8"/>
      <c r="E15" s="7"/>
      <c r="F15" s="7"/>
      <c r="G15" s="18" t="s">
        <v>289</v>
      </c>
      <c r="H15" s="19">
        <v>16.88</v>
      </c>
      <c r="I15" s="20" t="str">
        <f t="shared" si="0"/>
        <v>N/A</v>
      </c>
    </row>
    <row r="16" spans="1:9" x14ac:dyDescent="0.2">
      <c r="A16" s="11"/>
      <c r="B16" s="10"/>
      <c r="C16" s="9"/>
      <c r="D16" s="8"/>
      <c r="E16" s="7"/>
      <c r="F16" s="7"/>
      <c r="G16" s="18" t="s">
        <v>290</v>
      </c>
      <c r="H16" s="19">
        <v>17</v>
      </c>
      <c r="I16" s="20" t="str">
        <f t="shared" si="0"/>
        <v>N/A</v>
      </c>
    </row>
    <row r="17" spans="1:11" x14ac:dyDescent="0.2">
      <c r="A17" s="11"/>
      <c r="B17" s="10"/>
      <c r="C17" s="9"/>
      <c r="D17" s="8"/>
      <c r="E17" s="7"/>
      <c r="F17" s="7"/>
      <c r="G17" s="18" t="s">
        <v>291</v>
      </c>
      <c r="H17" s="19">
        <v>17.367999999999999</v>
      </c>
      <c r="I17" s="20" t="str">
        <f t="shared" si="0"/>
        <v>N/A</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1.6147126178039177</v>
      </c>
      <c r="B20" s="31">
        <f>COUNT(H3:H17)</f>
        <v>15</v>
      </c>
      <c r="C20" s="32">
        <f>IF(B20&lt;2,"N/A",(A20/D20))</f>
        <v>0.10939787383495378</v>
      </c>
      <c r="D20" s="33">
        <f>ROUND(AVERAGE(H3:H17),2)</f>
        <v>14.76</v>
      </c>
      <c r="E20" s="34" t="str">
        <f>IFERROR(ROUND(IF(B20&lt;2,"N/A",(IF(C20&lt;=25%,"N/A",AVERAGE(I3:I17)))),2),"N/A")</f>
        <v>N/A</v>
      </c>
      <c r="F20" s="34">
        <f>ROUND(MEDIAN(H3:H17),2)</f>
        <v>14.5</v>
      </c>
      <c r="G20" s="35" t="str">
        <f>INDEX(G3:G17,MATCH(H20,H3:H17,0))</f>
        <v>MULTPAPER DISTRIBUIDORA DE PAPEIS LTDA</v>
      </c>
      <c r="H20" s="36">
        <f>MIN(H3:H17)</f>
        <v>12.24</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14.76</v>
      </c>
    </row>
    <row r="23" spans="1:11" x14ac:dyDescent="0.2">
      <c r="B23" s="37"/>
      <c r="C23" s="37"/>
      <c r="D23" s="5"/>
      <c r="E23" s="5"/>
      <c r="F23" s="45"/>
      <c r="G23" s="16" t="s">
        <v>32</v>
      </c>
      <c r="H23" s="36">
        <f>ROUND(H22,2)*D3</f>
        <v>79704</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17" sqref="G1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292</v>
      </c>
      <c r="B2" s="14" t="s">
        <v>2</v>
      </c>
      <c r="C2" s="14" t="s">
        <v>3</v>
      </c>
      <c r="D2" s="14" t="s">
        <v>4</v>
      </c>
      <c r="E2" s="15" t="s">
        <v>5</v>
      </c>
      <c r="F2" s="15" t="s">
        <v>6</v>
      </c>
      <c r="G2" s="14" t="s">
        <v>7</v>
      </c>
      <c r="H2" s="16" t="s">
        <v>8</v>
      </c>
      <c r="I2" s="17" t="s">
        <v>9</v>
      </c>
    </row>
    <row r="3" spans="1:9" ht="12.75" customHeight="1" x14ac:dyDescent="0.2">
      <c r="A3" s="11"/>
      <c r="B3" s="10" t="s">
        <v>293</v>
      </c>
      <c r="C3" s="9" t="s">
        <v>282</v>
      </c>
      <c r="D3" s="8">
        <v>100</v>
      </c>
      <c r="E3" s="7">
        <f>IF(C20&lt;=25%,D20,MIN(E20:F20))</f>
        <v>19.23</v>
      </c>
      <c r="F3" s="7">
        <f>MIN(H3:H17)</f>
        <v>9</v>
      </c>
      <c r="G3" s="18" t="s">
        <v>113</v>
      </c>
      <c r="H3" s="19">
        <v>9</v>
      </c>
      <c r="I3" s="20">
        <f t="shared" ref="I3:I17" si="0">IF(H3="","",(IF($C$20&lt;25%,"N/A",IF(H3&lt;=($D$20+$A$20),H3,"Descartado"))))</f>
        <v>9</v>
      </c>
    </row>
    <row r="4" spans="1:9" x14ac:dyDescent="0.2">
      <c r="A4" s="11"/>
      <c r="B4" s="10"/>
      <c r="C4" s="9"/>
      <c r="D4" s="8"/>
      <c r="E4" s="7"/>
      <c r="F4" s="7"/>
      <c r="G4" s="18" t="s">
        <v>262</v>
      </c>
      <c r="H4" s="19">
        <v>11</v>
      </c>
      <c r="I4" s="20">
        <f t="shared" si="0"/>
        <v>11</v>
      </c>
    </row>
    <row r="5" spans="1:9" x14ac:dyDescent="0.2">
      <c r="A5" s="11"/>
      <c r="B5" s="10"/>
      <c r="C5" s="9"/>
      <c r="D5" s="8"/>
      <c r="E5" s="7"/>
      <c r="F5" s="7"/>
      <c r="G5" s="18" t="s">
        <v>294</v>
      </c>
      <c r="H5" s="19">
        <v>13.95</v>
      </c>
      <c r="I5" s="20">
        <f t="shared" si="0"/>
        <v>13.95</v>
      </c>
    </row>
    <row r="6" spans="1:9" x14ac:dyDescent="0.2">
      <c r="A6" s="11"/>
      <c r="B6" s="10"/>
      <c r="C6" s="9"/>
      <c r="D6" s="8"/>
      <c r="E6" s="7"/>
      <c r="F6" s="7"/>
      <c r="G6" s="18" t="s">
        <v>295</v>
      </c>
      <c r="H6" s="19">
        <v>14.4</v>
      </c>
      <c r="I6" s="20">
        <f t="shared" si="0"/>
        <v>14.4</v>
      </c>
    </row>
    <row r="7" spans="1:9" x14ac:dyDescent="0.2">
      <c r="A7" s="11"/>
      <c r="B7" s="10"/>
      <c r="C7" s="9"/>
      <c r="D7" s="8"/>
      <c r="E7" s="7"/>
      <c r="F7" s="7"/>
      <c r="G7" s="18" t="s">
        <v>296</v>
      </c>
      <c r="H7" s="19">
        <v>15.5</v>
      </c>
      <c r="I7" s="20">
        <f t="shared" si="0"/>
        <v>15.5</v>
      </c>
    </row>
    <row r="8" spans="1:9" x14ac:dyDescent="0.2">
      <c r="A8" s="11"/>
      <c r="B8" s="10"/>
      <c r="C8" s="9"/>
      <c r="D8" s="8"/>
      <c r="E8" s="7"/>
      <c r="F8" s="7"/>
      <c r="G8" s="18" t="s">
        <v>297</v>
      </c>
      <c r="H8" s="19">
        <v>15.96</v>
      </c>
      <c r="I8" s="20">
        <f t="shared" si="0"/>
        <v>15.96</v>
      </c>
    </row>
    <row r="9" spans="1:9" x14ac:dyDescent="0.2">
      <c r="A9" s="11"/>
      <c r="B9" s="10"/>
      <c r="C9" s="9"/>
      <c r="D9" s="8"/>
      <c r="E9" s="7"/>
      <c r="F9" s="7"/>
      <c r="G9" s="18" t="s">
        <v>298</v>
      </c>
      <c r="H9" s="19">
        <v>17.89</v>
      </c>
      <c r="I9" s="20">
        <f t="shared" si="0"/>
        <v>17.89</v>
      </c>
    </row>
    <row r="10" spans="1:9" x14ac:dyDescent="0.2">
      <c r="A10" s="11"/>
      <c r="B10" s="10"/>
      <c r="C10" s="9"/>
      <c r="D10" s="8"/>
      <c r="E10" s="7"/>
      <c r="F10" s="7"/>
      <c r="G10" s="18" t="s">
        <v>299</v>
      </c>
      <c r="H10" s="19">
        <v>21.3</v>
      </c>
      <c r="I10" s="20">
        <f t="shared" si="0"/>
        <v>21.3</v>
      </c>
    </row>
    <row r="11" spans="1:9" x14ac:dyDescent="0.2">
      <c r="A11" s="11"/>
      <c r="B11" s="10"/>
      <c r="C11" s="9"/>
      <c r="D11" s="8"/>
      <c r="E11" s="7"/>
      <c r="F11" s="7"/>
      <c r="G11" s="18" t="s">
        <v>300</v>
      </c>
      <c r="H11" s="19">
        <v>23.94</v>
      </c>
      <c r="I11" s="20">
        <f t="shared" si="0"/>
        <v>23.94</v>
      </c>
    </row>
    <row r="12" spans="1:9" x14ac:dyDescent="0.2">
      <c r="A12" s="11"/>
      <c r="B12" s="10"/>
      <c r="C12" s="9"/>
      <c r="D12" s="8"/>
      <c r="E12" s="7"/>
      <c r="F12" s="7"/>
      <c r="G12" s="18" t="s">
        <v>288</v>
      </c>
      <c r="H12" s="19">
        <v>33.64</v>
      </c>
      <c r="I12" s="20">
        <f t="shared" si="0"/>
        <v>33.64</v>
      </c>
    </row>
    <row r="13" spans="1:9" x14ac:dyDescent="0.2">
      <c r="A13" s="11"/>
      <c r="B13" s="10"/>
      <c r="C13" s="9"/>
      <c r="D13" s="8"/>
      <c r="E13" s="7"/>
      <c r="F13" s="7"/>
      <c r="G13" s="18" t="s">
        <v>301</v>
      </c>
      <c r="H13" s="19">
        <v>35</v>
      </c>
      <c r="I13" s="20">
        <f t="shared" si="0"/>
        <v>35</v>
      </c>
    </row>
    <row r="14" spans="1:9" x14ac:dyDescent="0.2">
      <c r="A14" s="11"/>
      <c r="B14" s="10"/>
      <c r="C14" s="9"/>
      <c r="D14" s="8"/>
      <c r="E14" s="7"/>
      <c r="F14" s="7"/>
      <c r="G14" s="18" t="s">
        <v>115</v>
      </c>
      <c r="H14" s="19">
        <v>44.95</v>
      </c>
      <c r="I14" s="20" t="str">
        <f t="shared" si="0"/>
        <v>Descartado</v>
      </c>
    </row>
    <row r="15" spans="1:9" x14ac:dyDescent="0.2">
      <c r="A15" s="11"/>
      <c r="B15" s="10"/>
      <c r="C15" s="9"/>
      <c r="D15" s="8"/>
      <c r="E15" s="7"/>
      <c r="F15" s="7"/>
      <c r="G15" s="18" t="s">
        <v>302</v>
      </c>
      <c r="H15" s="19">
        <v>52.5</v>
      </c>
      <c r="I15" s="20" t="str">
        <f t="shared" si="0"/>
        <v>Descartado</v>
      </c>
    </row>
    <row r="16" spans="1:9" x14ac:dyDescent="0.2">
      <c r="A16" s="11"/>
      <c r="B16" s="10"/>
      <c r="C16" s="9"/>
      <c r="D16" s="8"/>
      <c r="E16" s="7"/>
      <c r="F16" s="7"/>
      <c r="G16" s="18" t="s">
        <v>19</v>
      </c>
      <c r="H16" s="19">
        <v>58.24</v>
      </c>
      <c r="I16" s="20" t="str">
        <f t="shared" si="0"/>
        <v>Descartado</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16.019929226359974</v>
      </c>
      <c r="B20" s="31">
        <f>COUNT(H3:H17)</f>
        <v>14</v>
      </c>
      <c r="C20" s="32">
        <f>IF(B20&lt;2,"N/A",(A20/D20))</f>
        <v>0.61074835022340734</v>
      </c>
      <c r="D20" s="33">
        <f>ROUND(AVERAGE(H3:H17),2)</f>
        <v>26.23</v>
      </c>
      <c r="E20" s="34">
        <f>IFERROR(ROUND(IF(B20&lt;2,"N/A",(IF(C20&lt;=25%,"N/A",AVERAGE(I3:I17)))),2),"N/A")</f>
        <v>19.23</v>
      </c>
      <c r="F20" s="34">
        <f>ROUND(MEDIAN(H3:H17),2)</f>
        <v>19.600000000000001</v>
      </c>
      <c r="G20" s="35" t="str">
        <f>INDEX(G3:G17,MATCH(H20,H3:H17,0))</f>
        <v>RLDOK DISTRIBUIDORA DE MATERIAL E SERVICOS EIRELI</v>
      </c>
      <c r="H20" s="36">
        <f>MIN(H3:H17)</f>
        <v>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19.23</v>
      </c>
    </row>
    <row r="23" spans="1:11" x14ac:dyDescent="0.2">
      <c r="B23" s="37"/>
      <c r="C23" s="37"/>
      <c r="D23" s="5"/>
      <c r="E23" s="5"/>
      <c r="F23" s="45"/>
      <c r="G23" s="16" t="s">
        <v>32</v>
      </c>
      <c r="H23" s="36">
        <f>ROUND(H22,2)*D3</f>
        <v>1923</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9" sqref="G9"/>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303</v>
      </c>
      <c r="B2" s="14" t="s">
        <v>2</v>
      </c>
      <c r="C2" s="14" t="s">
        <v>3</v>
      </c>
      <c r="D2" s="14" t="s">
        <v>4</v>
      </c>
      <c r="E2" s="15" t="s">
        <v>5</v>
      </c>
      <c r="F2" s="15" t="s">
        <v>6</v>
      </c>
      <c r="G2" s="14" t="s">
        <v>7</v>
      </c>
      <c r="H2" s="16" t="s">
        <v>8</v>
      </c>
      <c r="I2" s="17" t="s">
        <v>9</v>
      </c>
    </row>
    <row r="3" spans="1:9" ht="12.75" customHeight="1" x14ac:dyDescent="0.2">
      <c r="A3" s="11"/>
      <c r="B3" s="10" t="s">
        <v>304</v>
      </c>
      <c r="C3" s="9" t="s">
        <v>56</v>
      </c>
      <c r="D3" s="8">
        <v>5000</v>
      </c>
      <c r="E3" s="7">
        <f>IF(C20&lt;=25%,D20,MIN(E20:F20))</f>
        <v>9.33</v>
      </c>
      <c r="F3" s="7">
        <f>MIN(H3:H17)</f>
        <v>8</v>
      </c>
      <c r="G3" s="18" t="s">
        <v>42</v>
      </c>
      <c r="H3" s="19">
        <v>8</v>
      </c>
      <c r="I3" s="20" t="str">
        <f t="shared" ref="I3:I17" si="0">IF(H3="","",(IF($C$20&lt;25%,"N/A",IF(H3&lt;=($D$20+$A$20),H3,"Descartado"))))</f>
        <v>N/A</v>
      </c>
    </row>
    <row r="4" spans="1:9" x14ac:dyDescent="0.2">
      <c r="A4" s="11"/>
      <c r="B4" s="10"/>
      <c r="C4" s="9"/>
      <c r="D4" s="8"/>
      <c r="E4" s="7"/>
      <c r="F4" s="7"/>
      <c r="G4" s="18" t="s">
        <v>175</v>
      </c>
      <c r="H4" s="19">
        <v>8.5</v>
      </c>
      <c r="I4" s="20" t="str">
        <f t="shared" si="0"/>
        <v>N/A</v>
      </c>
    </row>
    <row r="5" spans="1:9" x14ac:dyDescent="0.2">
      <c r="A5" s="11"/>
      <c r="B5" s="10"/>
      <c r="C5" s="9"/>
      <c r="D5" s="8"/>
      <c r="E5" s="7"/>
      <c r="F5" s="7"/>
      <c r="G5" s="18" t="s">
        <v>155</v>
      </c>
      <c r="H5" s="19">
        <v>9</v>
      </c>
      <c r="I5" s="20" t="str">
        <f t="shared" si="0"/>
        <v>N/A</v>
      </c>
    </row>
    <row r="6" spans="1:9" x14ac:dyDescent="0.2">
      <c r="A6" s="11"/>
      <c r="B6" s="10"/>
      <c r="C6" s="9"/>
      <c r="D6" s="8"/>
      <c r="E6" s="7"/>
      <c r="F6" s="7"/>
      <c r="G6" s="18" t="s">
        <v>91</v>
      </c>
      <c r="H6" s="19">
        <v>9.4499999999999993</v>
      </c>
      <c r="I6" s="20" t="str">
        <f t="shared" si="0"/>
        <v>N/A</v>
      </c>
    </row>
    <row r="7" spans="1:9" x14ac:dyDescent="0.2">
      <c r="A7" s="11"/>
      <c r="B7" s="10"/>
      <c r="C7" s="9"/>
      <c r="D7" s="8"/>
      <c r="E7" s="7"/>
      <c r="F7" s="7"/>
      <c r="G7" s="18" t="s">
        <v>50</v>
      </c>
      <c r="H7" s="19">
        <v>9.75</v>
      </c>
      <c r="I7" s="20" t="str">
        <f t="shared" si="0"/>
        <v>N/A</v>
      </c>
    </row>
    <row r="8" spans="1:9" x14ac:dyDescent="0.2">
      <c r="A8" s="11"/>
      <c r="B8" s="10"/>
      <c r="C8" s="9"/>
      <c r="D8" s="8"/>
      <c r="E8" s="7"/>
      <c r="F8" s="7"/>
      <c r="G8" s="18" t="s">
        <v>305</v>
      </c>
      <c r="H8" s="19">
        <v>11.25</v>
      </c>
      <c r="I8" s="20" t="str">
        <f t="shared" si="0"/>
        <v>N/A</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1.1352312539742748</v>
      </c>
      <c r="B20" s="31">
        <f>COUNT(H3:H17)</f>
        <v>6</v>
      </c>
      <c r="C20" s="32">
        <f>IF(B20&lt;2,"N/A",(A20/D20))</f>
        <v>0.1216753755599437</v>
      </c>
      <c r="D20" s="33">
        <f>ROUND(AVERAGE(H3:H17),2)</f>
        <v>9.33</v>
      </c>
      <c r="E20" s="34" t="str">
        <f>IFERROR(ROUND(IF(B20&lt;2,"N/A",(IF(C20&lt;=25%,"N/A",AVERAGE(I3:I17)))),2),"N/A")</f>
        <v>N/A</v>
      </c>
      <c r="F20" s="34">
        <f>ROUND(MEDIAN(H3:H17),2)</f>
        <v>9.23</v>
      </c>
      <c r="G20" s="35" t="str">
        <f>INDEX(G3:G17,MATCH(H20,H3:H17,0))</f>
        <v>GRAFICA E EDITORA LUAR EIRELI</v>
      </c>
      <c r="H20" s="36">
        <f>MIN(H3:H17)</f>
        <v>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9.33</v>
      </c>
    </row>
    <row r="23" spans="1:11" x14ac:dyDescent="0.2">
      <c r="B23" s="37"/>
      <c r="C23" s="37"/>
      <c r="D23" s="5"/>
      <c r="E23" s="5"/>
      <c r="F23" s="45"/>
      <c r="G23" s="16" t="s">
        <v>32</v>
      </c>
      <c r="H23" s="36">
        <f>ROUND(H22,2)*D3</f>
        <v>46650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11" sqref="G11"/>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306</v>
      </c>
      <c r="B2" s="14" t="s">
        <v>2</v>
      </c>
      <c r="C2" s="14" t="s">
        <v>3</v>
      </c>
      <c r="D2" s="14" t="s">
        <v>4</v>
      </c>
      <c r="E2" s="15" t="s">
        <v>5</v>
      </c>
      <c r="F2" s="15" t="s">
        <v>6</v>
      </c>
      <c r="G2" s="14" t="s">
        <v>7</v>
      </c>
      <c r="H2" s="16" t="s">
        <v>8</v>
      </c>
      <c r="I2" s="17" t="s">
        <v>9</v>
      </c>
    </row>
    <row r="3" spans="1:9" ht="12.75" customHeight="1" x14ac:dyDescent="0.2">
      <c r="A3" s="11"/>
      <c r="B3" s="10" t="s">
        <v>307</v>
      </c>
      <c r="C3" s="9" t="s">
        <v>282</v>
      </c>
      <c r="D3" s="8">
        <v>200</v>
      </c>
      <c r="E3" s="7">
        <f>IF(C20&lt;=25%,D20,MIN(E20:F20))</f>
        <v>28.61</v>
      </c>
      <c r="F3" s="7">
        <f>MIN(H3:H17)</f>
        <v>13.5</v>
      </c>
      <c r="G3" s="18" t="s">
        <v>308</v>
      </c>
      <c r="H3" s="19">
        <v>13.5</v>
      </c>
      <c r="I3" s="20">
        <f t="shared" ref="I3:I17" si="0">IF(H3="","",(IF($C$20&lt;25%,"N/A",IF(H3&lt;=($D$20+$A$20),H3,"Descartado"))))</f>
        <v>13.5</v>
      </c>
    </row>
    <row r="4" spans="1:9" x14ac:dyDescent="0.2">
      <c r="A4" s="11"/>
      <c r="B4" s="10"/>
      <c r="C4" s="9"/>
      <c r="D4" s="8"/>
      <c r="E4" s="7"/>
      <c r="F4" s="7"/>
      <c r="G4" s="18" t="s">
        <v>309</v>
      </c>
      <c r="H4" s="19">
        <v>19.46</v>
      </c>
      <c r="I4" s="20">
        <f t="shared" si="0"/>
        <v>19.46</v>
      </c>
    </row>
    <row r="5" spans="1:9" x14ac:dyDescent="0.2">
      <c r="A5" s="11"/>
      <c r="B5" s="10"/>
      <c r="C5" s="9"/>
      <c r="D5" s="8"/>
      <c r="E5" s="7"/>
      <c r="F5" s="7"/>
      <c r="G5" s="18" t="s">
        <v>310</v>
      </c>
      <c r="H5" s="19">
        <v>27.04</v>
      </c>
      <c r="I5" s="20">
        <f t="shared" si="0"/>
        <v>27.04</v>
      </c>
    </row>
    <row r="6" spans="1:9" x14ac:dyDescent="0.2">
      <c r="A6" s="11"/>
      <c r="B6" s="10"/>
      <c r="C6" s="9"/>
      <c r="D6" s="8"/>
      <c r="E6" s="7"/>
      <c r="F6" s="7"/>
      <c r="G6" s="18" t="s">
        <v>285</v>
      </c>
      <c r="H6" s="19">
        <v>28.9</v>
      </c>
      <c r="I6" s="20">
        <f t="shared" si="0"/>
        <v>28.9</v>
      </c>
    </row>
    <row r="7" spans="1:9" x14ac:dyDescent="0.2">
      <c r="A7" s="11"/>
      <c r="B7" s="10"/>
      <c r="C7" s="9"/>
      <c r="D7" s="8"/>
      <c r="E7" s="7"/>
      <c r="F7" s="7"/>
      <c r="G7" s="18" t="s">
        <v>50</v>
      </c>
      <c r="H7" s="19">
        <v>31.49</v>
      </c>
      <c r="I7" s="20">
        <f t="shared" si="0"/>
        <v>31.49</v>
      </c>
    </row>
    <row r="8" spans="1:9" x14ac:dyDescent="0.2">
      <c r="A8" s="11"/>
      <c r="B8" s="10"/>
      <c r="C8" s="9"/>
      <c r="D8" s="8"/>
      <c r="E8" s="7"/>
      <c r="F8" s="7"/>
      <c r="G8" s="18" t="s">
        <v>277</v>
      </c>
      <c r="H8" s="19">
        <v>39.869999999999997</v>
      </c>
      <c r="I8" s="20">
        <f t="shared" si="0"/>
        <v>39.869999999999997</v>
      </c>
    </row>
    <row r="9" spans="1:9" x14ac:dyDescent="0.2">
      <c r="A9" s="11"/>
      <c r="B9" s="10"/>
      <c r="C9" s="9"/>
      <c r="D9" s="8"/>
      <c r="E9" s="7"/>
      <c r="F9" s="7"/>
      <c r="G9" s="18" t="s">
        <v>42</v>
      </c>
      <c r="H9" s="19">
        <v>40</v>
      </c>
      <c r="I9" s="20">
        <f t="shared" si="0"/>
        <v>40</v>
      </c>
    </row>
    <row r="10" spans="1:9" x14ac:dyDescent="0.2">
      <c r="A10" s="11"/>
      <c r="B10" s="10"/>
      <c r="C10" s="9"/>
      <c r="D10" s="8"/>
      <c r="E10" s="7"/>
      <c r="F10" s="7"/>
      <c r="G10" s="18" t="s">
        <v>162</v>
      </c>
      <c r="H10" s="19">
        <v>46.99</v>
      </c>
      <c r="I10" s="20" t="str">
        <f t="shared" si="0"/>
        <v>Descartado</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11.180595355346693</v>
      </c>
      <c r="B20" s="31">
        <f>COUNT(H3:H17)</f>
        <v>8</v>
      </c>
      <c r="C20" s="32">
        <f>IF(B20&lt;2,"N/A",(A20/D20))</f>
        <v>0.36171450518753456</v>
      </c>
      <c r="D20" s="33">
        <f>ROUND(AVERAGE(H3:H17),2)</f>
        <v>30.91</v>
      </c>
      <c r="E20" s="34">
        <f>IFERROR(ROUND(IF(B20&lt;2,"N/A",(IF(C20&lt;=25%,"N/A",AVERAGE(I3:I17)))),2),"N/A")</f>
        <v>28.61</v>
      </c>
      <c r="F20" s="34">
        <f>ROUND(MEDIAN(H3:H17),2)</f>
        <v>30.2</v>
      </c>
      <c r="G20" s="35" t="str">
        <f>INDEX(G3:G17,MATCH(H20,H3:H17,0))</f>
        <v>ARENA DISTRIBUIDORA DE BEBIDAS LTDA</v>
      </c>
      <c r="H20" s="36">
        <f>MIN(H3:H17)</f>
        <v>13.5</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28.61</v>
      </c>
    </row>
    <row r="23" spans="1:11" x14ac:dyDescent="0.2">
      <c r="B23" s="37"/>
      <c r="C23" s="37"/>
      <c r="D23" s="5"/>
      <c r="E23" s="5"/>
      <c r="F23" s="45"/>
      <c r="G23" s="16" t="s">
        <v>32</v>
      </c>
      <c r="H23" s="36">
        <f>ROUND(H22,2)*D3</f>
        <v>5722</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311</v>
      </c>
      <c r="B2" s="14" t="s">
        <v>2</v>
      </c>
      <c r="C2" s="14" t="s">
        <v>3</v>
      </c>
      <c r="D2" s="14" t="s">
        <v>4</v>
      </c>
      <c r="E2" s="15" t="s">
        <v>5</v>
      </c>
      <c r="F2" s="15" t="s">
        <v>6</v>
      </c>
      <c r="G2" s="14" t="s">
        <v>7</v>
      </c>
      <c r="H2" s="16" t="s">
        <v>8</v>
      </c>
      <c r="I2" s="17" t="s">
        <v>9</v>
      </c>
    </row>
    <row r="3" spans="1:9" ht="12.75" customHeight="1" x14ac:dyDescent="0.2">
      <c r="A3" s="11"/>
      <c r="B3" s="10" t="s">
        <v>312</v>
      </c>
      <c r="C3" s="9" t="s">
        <v>131</v>
      </c>
      <c r="D3" s="8">
        <v>2000</v>
      </c>
      <c r="E3" s="7">
        <f>IF(C20&lt;=25%,D20,MIN(E20:F20))</f>
        <v>0.4</v>
      </c>
      <c r="F3" s="7">
        <f>MIN(H3:H17)</f>
        <v>0.3</v>
      </c>
      <c r="G3" s="18" t="s">
        <v>21</v>
      </c>
      <c r="H3" s="19">
        <v>3.54</v>
      </c>
      <c r="I3" s="20" t="str">
        <f t="shared" ref="I3:I17" si="0">IF(H3="","",(IF($C$20&lt;25%,"N/A",IF(H3&lt;=($D$20+$A$20),H3,"Descartado"))))</f>
        <v>Descartado</v>
      </c>
    </row>
    <row r="4" spans="1:9" x14ac:dyDescent="0.2">
      <c r="A4" s="11"/>
      <c r="B4" s="10"/>
      <c r="C4" s="9"/>
      <c r="D4" s="8"/>
      <c r="E4" s="7"/>
      <c r="F4" s="7"/>
      <c r="G4" s="18" t="s">
        <v>313</v>
      </c>
      <c r="H4" s="19">
        <v>0.3</v>
      </c>
      <c r="I4" s="20">
        <f t="shared" si="0"/>
        <v>0.3</v>
      </c>
    </row>
    <row r="5" spans="1:9" x14ac:dyDescent="0.2">
      <c r="A5" s="11"/>
      <c r="B5" s="10"/>
      <c r="C5" s="9"/>
      <c r="D5" s="8"/>
      <c r="E5" s="7"/>
      <c r="F5" s="7"/>
      <c r="G5" s="18" t="s">
        <v>314</v>
      </c>
      <c r="H5" s="19">
        <v>0.5</v>
      </c>
      <c r="I5" s="20">
        <f t="shared" si="0"/>
        <v>0.5</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1.8156357931406106</v>
      </c>
      <c r="B20" s="31">
        <f>COUNT(H3:H17)</f>
        <v>3</v>
      </c>
      <c r="C20" s="32">
        <f>IF(B20&lt;2,"N/A",(A20/D20))</f>
        <v>1.2521626159590418</v>
      </c>
      <c r="D20" s="33">
        <f>ROUND(AVERAGE(H3:H17),2)</f>
        <v>1.45</v>
      </c>
      <c r="E20" s="34">
        <f>IFERROR(ROUND(IF(B20&lt;2,"N/A",(IF(C20&lt;=25%,"N/A",AVERAGE(I3:I17)))),2),"N/A")</f>
        <v>0.4</v>
      </c>
      <c r="F20" s="34">
        <f>ROUND(MEDIAN(H3:H17),2)</f>
        <v>0.5</v>
      </c>
      <c r="G20" s="35" t="str">
        <f>INDEX(G3:G17,MATCH(H20,H3:H17,0))</f>
        <v>CARBOPEL</v>
      </c>
      <c r="H20" s="36">
        <f>MIN(H3:H17)</f>
        <v>0.3</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0.4</v>
      </c>
    </row>
    <row r="23" spans="1:11" x14ac:dyDescent="0.2">
      <c r="B23" s="37"/>
      <c r="C23" s="37"/>
      <c r="D23" s="5"/>
      <c r="E23" s="5"/>
      <c r="F23" s="45"/>
      <c r="G23" s="16" t="s">
        <v>32</v>
      </c>
      <c r="H23" s="36">
        <f>ROUND(H22,2)*D3</f>
        <v>800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315</v>
      </c>
      <c r="B2" s="14" t="s">
        <v>2</v>
      </c>
      <c r="C2" s="14" t="s">
        <v>3</v>
      </c>
      <c r="D2" s="14" t="s">
        <v>4</v>
      </c>
      <c r="E2" s="15" t="s">
        <v>5</v>
      </c>
      <c r="F2" s="15" t="s">
        <v>6</v>
      </c>
      <c r="G2" s="14" t="s">
        <v>7</v>
      </c>
      <c r="H2" s="16" t="s">
        <v>8</v>
      </c>
      <c r="I2" s="17" t="s">
        <v>9</v>
      </c>
    </row>
    <row r="3" spans="1:9" ht="12.75" customHeight="1" x14ac:dyDescent="0.2">
      <c r="A3" s="11"/>
      <c r="B3" s="10" t="s">
        <v>316</v>
      </c>
      <c r="C3" s="9" t="s">
        <v>88</v>
      </c>
      <c r="D3" s="8">
        <v>3000</v>
      </c>
      <c r="E3" s="7">
        <f>IF(C20&lt;=25%,D20,MIN(E20:F20))</f>
        <v>2.61</v>
      </c>
      <c r="F3" s="7">
        <f>MIN(H3:H17)</f>
        <v>1.4</v>
      </c>
      <c r="G3" s="18" t="s">
        <v>317</v>
      </c>
      <c r="H3" s="19">
        <v>1.4</v>
      </c>
      <c r="I3" s="20">
        <f t="shared" ref="I3:I17" si="0">IF(H3="","",(IF($C$20&lt;25%,"N/A",IF(H3&lt;=($D$20+$A$20),H3,"Descartado"))))</f>
        <v>1.4</v>
      </c>
    </row>
    <row r="4" spans="1:9" x14ac:dyDescent="0.2">
      <c r="A4" s="11"/>
      <c r="B4" s="10"/>
      <c r="C4" s="9"/>
      <c r="D4" s="8"/>
      <c r="E4" s="7"/>
      <c r="F4" s="7"/>
      <c r="G4" s="18" t="s">
        <v>57</v>
      </c>
      <c r="H4" s="19">
        <v>3</v>
      </c>
      <c r="I4" s="20">
        <f t="shared" si="0"/>
        <v>3</v>
      </c>
    </row>
    <row r="5" spans="1:9" x14ac:dyDescent="0.2">
      <c r="A5" s="11"/>
      <c r="B5" s="10"/>
      <c r="C5" s="9"/>
      <c r="D5" s="8"/>
      <c r="E5" s="7"/>
      <c r="F5" s="7"/>
      <c r="G5" s="18" t="s">
        <v>59</v>
      </c>
      <c r="H5" s="19">
        <v>3.42</v>
      </c>
      <c r="I5" s="20">
        <f t="shared" si="0"/>
        <v>3.42</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1.0658955546081106</v>
      </c>
      <c r="B20" s="31">
        <f>COUNT(H3:H17)</f>
        <v>3</v>
      </c>
      <c r="C20" s="32">
        <f>IF(B20&lt;2,"N/A",(A20/D20))</f>
        <v>0.40838910138241785</v>
      </c>
      <c r="D20" s="33">
        <f>ROUND(AVERAGE(H3:H17),2)</f>
        <v>2.61</v>
      </c>
      <c r="E20" s="34">
        <f>IFERROR(ROUND(IF(B20&lt;2,"N/A",(IF(C20&lt;=25%,"N/A",AVERAGE(I3:I17)))),2),"N/A")</f>
        <v>2.61</v>
      </c>
      <c r="F20" s="34">
        <f>ROUND(MEDIAN(H3:H17),2)</f>
        <v>3</v>
      </c>
      <c r="G20" s="35" t="str">
        <f>INDEX(G3:G17,MATCH(H20,H3:H17,0))</f>
        <v>META E FOCO COMERCIO E SERVICOS EIRELI</v>
      </c>
      <c r="H20" s="36">
        <f>MIN(H3:H17)</f>
        <v>1.4</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2.61</v>
      </c>
    </row>
    <row r="23" spans="1:11" x14ac:dyDescent="0.2">
      <c r="B23" s="37"/>
      <c r="C23" s="37"/>
      <c r="D23" s="5"/>
      <c r="E23" s="5"/>
      <c r="F23" s="45"/>
      <c r="G23" s="16" t="s">
        <v>32</v>
      </c>
      <c r="H23" s="36">
        <f>ROUND(H22,2)*D3</f>
        <v>7830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318</v>
      </c>
      <c r="B2" s="14" t="s">
        <v>2</v>
      </c>
      <c r="C2" s="14" t="s">
        <v>3</v>
      </c>
      <c r="D2" s="14" t="s">
        <v>4</v>
      </c>
      <c r="E2" s="15" t="s">
        <v>5</v>
      </c>
      <c r="F2" s="15" t="s">
        <v>6</v>
      </c>
      <c r="G2" s="14" t="s">
        <v>7</v>
      </c>
      <c r="H2" s="16" t="s">
        <v>8</v>
      </c>
      <c r="I2" s="17" t="s">
        <v>9</v>
      </c>
    </row>
    <row r="3" spans="1:9" ht="12.75" customHeight="1" x14ac:dyDescent="0.2">
      <c r="A3" s="11"/>
      <c r="B3" s="10" t="s">
        <v>319</v>
      </c>
      <c r="C3" s="9" t="s">
        <v>88</v>
      </c>
      <c r="D3" s="8">
        <v>3000</v>
      </c>
      <c r="E3" s="7">
        <f>IF(C20&lt;=25%,D20,MIN(E20:F20))</f>
        <v>1.8</v>
      </c>
      <c r="F3" s="7">
        <f>MIN(H3:H17)</f>
        <v>0.8</v>
      </c>
      <c r="G3" s="18" t="s">
        <v>262</v>
      </c>
      <c r="H3" s="19">
        <v>0.8</v>
      </c>
      <c r="I3" s="20">
        <f t="shared" ref="I3:I17" si="0">IF(H3="","",(IF($C$20&lt;25%,"N/A",IF(H3&lt;=($D$20+$A$20),H3,"Descartado"))))</f>
        <v>0.8</v>
      </c>
    </row>
    <row r="4" spans="1:9" x14ac:dyDescent="0.2">
      <c r="A4" s="11"/>
      <c r="B4" s="10"/>
      <c r="C4" s="9"/>
      <c r="D4" s="8"/>
      <c r="E4" s="7"/>
      <c r="F4" s="7"/>
      <c r="G4" s="18" t="s">
        <v>320</v>
      </c>
      <c r="H4" s="19">
        <v>2.1</v>
      </c>
      <c r="I4" s="20">
        <f t="shared" si="0"/>
        <v>2.1</v>
      </c>
    </row>
    <row r="5" spans="1:9" x14ac:dyDescent="0.2">
      <c r="A5" s="11"/>
      <c r="B5" s="10"/>
      <c r="C5" s="9"/>
      <c r="D5" s="8"/>
      <c r="E5" s="7"/>
      <c r="F5" s="7"/>
      <c r="G5" s="18" t="s">
        <v>321</v>
      </c>
      <c r="H5" s="19">
        <v>2.5</v>
      </c>
      <c r="I5" s="20">
        <f t="shared" si="0"/>
        <v>2.5</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0.88881944173155891</v>
      </c>
      <c r="B20" s="31">
        <f>COUNT(H3:H17)</f>
        <v>3</v>
      </c>
      <c r="C20" s="32">
        <f>IF(B20&lt;2,"N/A",(A20/D20))</f>
        <v>0.49378857873975496</v>
      </c>
      <c r="D20" s="33">
        <f>ROUND(AVERAGE(H3:H17),2)</f>
        <v>1.8</v>
      </c>
      <c r="E20" s="34">
        <f>IFERROR(ROUND(IF(B20&lt;2,"N/A",(IF(C20&lt;=25%,"N/A",AVERAGE(I3:I17)))),2),"N/A")</f>
        <v>1.8</v>
      </c>
      <c r="F20" s="34">
        <f>ROUND(MEDIAN(H3:H17),2)</f>
        <v>2.1</v>
      </c>
      <c r="G20" s="35" t="str">
        <f>INDEX(G3:G17,MATCH(H20,H3:H17,0))</f>
        <v>ARARIPE COMERCIO E LOCACOES LTDA</v>
      </c>
      <c r="H20" s="36">
        <f>MIN(H3:H17)</f>
        <v>0.8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1.8</v>
      </c>
    </row>
    <row r="23" spans="1:11" x14ac:dyDescent="0.2">
      <c r="B23" s="37"/>
      <c r="C23" s="37"/>
      <c r="D23" s="5"/>
      <c r="E23" s="5"/>
      <c r="F23" s="45"/>
      <c r="G23" s="16" t="s">
        <v>32</v>
      </c>
      <c r="H23" s="36">
        <f>ROUND(H22,2)*D3</f>
        <v>5400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8" sqref="G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322</v>
      </c>
      <c r="B2" s="14" t="s">
        <v>2</v>
      </c>
      <c r="C2" s="14" t="s">
        <v>3</v>
      </c>
      <c r="D2" s="14" t="s">
        <v>4</v>
      </c>
      <c r="E2" s="15" t="s">
        <v>5</v>
      </c>
      <c r="F2" s="15" t="s">
        <v>6</v>
      </c>
      <c r="G2" s="14" t="s">
        <v>7</v>
      </c>
      <c r="H2" s="16" t="s">
        <v>8</v>
      </c>
      <c r="I2" s="17" t="s">
        <v>9</v>
      </c>
    </row>
    <row r="3" spans="1:9" ht="12.75" customHeight="1" x14ac:dyDescent="0.2">
      <c r="A3" s="11"/>
      <c r="B3" s="10" t="s">
        <v>323</v>
      </c>
      <c r="C3" s="9" t="s">
        <v>88</v>
      </c>
      <c r="D3" s="8">
        <v>2000</v>
      </c>
      <c r="E3" s="7">
        <f>IF(C20&lt;=25%,D20,MIN(E20:F20))</f>
        <v>2.78</v>
      </c>
      <c r="F3" s="7">
        <f>MIN(H3:H17)</f>
        <v>1.99</v>
      </c>
      <c r="G3" s="18" t="s">
        <v>205</v>
      </c>
      <c r="H3" s="19">
        <v>2.2999999999999998</v>
      </c>
      <c r="I3" s="20">
        <f t="shared" ref="I3:I17" si="0">IF(H3="","",(IF($C$20&lt;25%,"N/A",IF(H3&lt;=($D$20+$A$20),H3,"Descartado"))))</f>
        <v>2.2999999999999998</v>
      </c>
    </row>
    <row r="4" spans="1:9" x14ac:dyDescent="0.2">
      <c r="A4" s="11"/>
      <c r="B4" s="10"/>
      <c r="C4" s="9"/>
      <c r="D4" s="8"/>
      <c r="E4" s="7"/>
      <c r="F4" s="7"/>
      <c r="G4" s="18" t="s">
        <v>178</v>
      </c>
      <c r="H4" s="19">
        <v>3.5</v>
      </c>
      <c r="I4" s="20">
        <f t="shared" si="0"/>
        <v>3.5</v>
      </c>
    </row>
    <row r="5" spans="1:9" x14ac:dyDescent="0.2">
      <c r="A5" s="11"/>
      <c r="B5" s="10"/>
      <c r="C5" s="9"/>
      <c r="D5" s="8"/>
      <c r="E5" s="7"/>
      <c r="F5" s="7"/>
      <c r="G5" s="18" t="s">
        <v>324</v>
      </c>
      <c r="H5" s="19">
        <v>1.99</v>
      </c>
      <c r="I5" s="20">
        <f t="shared" si="0"/>
        <v>1.99</v>
      </c>
    </row>
    <row r="6" spans="1:9" x14ac:dyDescent="0.2">
      <c r="A6" s="11"/>
      <c r="B6" s="10"/>
      <c r="C6" s="9"/>
      <c r="D6" s="8"/>
      <c r="E6" s="7"/>
      <c r="F6" s="7"/>
      <c r="G6" s="18" t="s">
        <v>325</v>
      </c>
      <c r="H6" s="19">
        <v>3.33</v>
      </c>
      <c r="I6" s="20">
        <f t="shared" si="0"/>
        <v>3.33</v>
      </c>
    </row>
    <row r="7" spans="1:9" x14ac:dyDescent="0.2">
      <c r="A7" s="11"/>
      <c r="B7" s="10"/>
      <c r="C7" s="9"/>
      <c r="D7" s="8"/>
      <c r="E7" s="7"/>
      <c r="F7" s="7"/>
      <c r="G7" s="18" t="s">
        <v>326</v>
      </c>
      <c r="H7" s="19">
        <v>5.9</v>
      </c>
      <c r="I7" s="20" t="str">
        <f t="shared" si="0"/>
        <v>Descartado</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1.5380929750831041</v>
      </c>
      <c r="B20" s="31">
        <f>COUNT(H3:H17)</f>
        <v>5</v>
      </c>
      <c r="C20" s="32">
        <f>IF(B20&lt;2,"N/A",(A20/D20))</f>
        <v>0.45238028678914827</v>
      </c>
      <c r="D20" s="33">
        <f>ROUND(AVERAGE(H3:H17),2)</f>
        <v>3.4</v>
      </c>
      <c r="E20" s="34">
        <f>IFERROR(ROUND(IF(B20&lt;2,"N/A",(IF(C20&lt;=25%,"N/A",AVERAGE(I3:I17)))),2),"N/A")</f>
        <v>2.78</v>
      </c>
      <c r="F20" s="34">
        <f>ROUND(MEDIAN(H3:H17),2)</f>
        <v>3.33</v>
      </c>
      <c r="G20" s="35" t="str">
        <f>INDEX(G3:G17,MATCH(H20,H3:H17,0))</f>
        <v>LE BISCUIT</v>
      </c>
      <c r="H20" s="36">
        <f>MIN(H3:H17)</f>
        <v>1.99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2.78</v>
      </c>
    </row>
    <row r="23" spans="1:11" x14ac:dyDescent="0.2">
      <c r="B23" s="37"/>
      <c r="C23" s="37"/>
      <c r="D23" s="5"/>
      <c r="E23" s="5"/>
      <c r="F23" s="45"/>
      <c r="G23" s="16" t="s">
        <v>32</v>
      </c>
      <c r="H23" s="36">
        <f>ROUND(H22,2)*D3</f>
        <v>5560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327</v>
      </c>
      <c r="B2" s="14" t="s">
        <v>2</v>
      </c>
      <c r="C2" s="14" t="s">
        <v>3</v>
      </c>
      <c r="D2" s="14" t="s">
        <v>4</v>
      </c>
      <c r="E2" s="15" t="s">
        <v>5</v>
      </c>
      <c r="F2" s="15" t="s">
        <v>6</v>
      </c>
      <c r="G2" s="14" t="s">
        <v>7</v>
      </c>
      <c r="H2" s="16" t="s">
        <v>8</v>
      </c>
      <c r="I2" s="17" t="s">
        <v>9</v>
      </c>
    </row>
    <row r="3" spans="1:9" ht="12.75" customHeight="1" x14ac:dyDescent="0.2">
      <c r="A3" s="11"/>
      <c r="B3" s="10" t="s">
        <v>328</v>
      </c>
      <c r="C3" s="9" t="s">
        <v>88</v>
      </c>
      <c r="D3" s="8">
        <v>2000</v>
      </c>
      <c r="E3" s="7">
        <f>IF(C20&lt;=25%,D20,MIN(E20:F20))</f>
        <v>2.39</v>
      </c>
      <c r="F3" s="7">
        <f>MIN(H3:H17)</f>
        <v>1.9</v>
      </c>
      <c r="G3" s="18" t="s">
        <v>276</v>
      </c>
      <c r="H3" s="19">
        <v>1.9</v>
      </c>
      <c r="I3" s="20" t="str">
        <f t="shared" ref="I3:I17" si="0">IF(H3="","",(IF($C$20&lt;25%,"N/A",IF(H3&lt;=($D$20+$A$20),H3,"Descartado"))))</f>
        <v>N/A</v>
      </c>
    </row>
    <row r="4" spans="1:9" x14ac:dyDescent="0.2">
      <c r="A4" s="11"/>
      <c r="B4" s="10"/>
      <c r="C4" s="9"/>
      <c r="D4" s="8"/>
      <c r="E4" s="7"/>
      <c r="F4" s="7"/>
      <c r="G4" s="18" t="s">
        <v>329</v>
      </c>
      <c r="H4" s="19">
        <v>2.25</v>
      </c>
      <c r="I4" s="20" t="str">
        <f t="shared" si="0"/>
        <v>N/A</v>
      </c>
    </row>
    <row r="5" spans="1:9" x14ac:dyDescent="0.2">
      <c r="A5" s="11"/>
      <c r="B5" s="10"/>
      <c r="C5" s="9"/>
      <c r="D5" s="8"/>
      <c r="E5" s="7"/>
      <c r="F5" s="7"/>
      <c r="G5" s="18" t="s">
        <v>118</v>
      </c>
      <c r="H5" s="19">
        <v>3.02</v>
      </c>
      <c r="I5" s="20" t="str">
        <f t="shared" si="0"/>
        <v>N/A</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0.57297469403107193</v>
      </c>
      <c r="B20" s="31">
        <f>COUNT(H3:H17)</f>
        <v>3</v>
      </c>
      <c r="C20" s="32">
        <f>IF(B20&lt;2,"N/A",(A20/D20))</f>
        <v>0.23973836570337737</v>
      </c>
      <c r="D20" s="33">
        <f>ROUND(AVERAGE(H3:H17),2)</f>
        <v>2.39</v>
      </c>
      <c r="E20" s="34" t="str">
        <f>IFERROR(ROUND(IF(B20&lt;2,"N/A",(IF(C20&lt;=25%,"N/A",AVERAGE(I3:I17)))),2),"N/A")</f>
        <v>N/A</v>
      </c>
      <c r="F20" s="34">
        <f>ROUND(MEDIAN(H3:H17),2)</f>
        <v>2.25</v>
      </c>
      <c r="G20" s="35" t="str">
        <f>INDEX(G3:G17,MATCH(H20,H3:H17,0))</f>
        <v>P. L. FADEL INFORMATICA EIRELI</v>
      </c>
      <c r="H20" s="36">
        <f>MIN(H3:H17)</f>
        <v>1.9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2.39</v>
      </c>
    </row>
    <row r="23" spans="1:11" x14ac:dyDescent="0.2">
      <c r="B23" s="37"/>
      <c r="C23" s="37"/>
      <c r="D23" s="5"/>
      <c r="E23" s="5"/>
      <c r="F23" s="45"/>
      <c r="G23" s="16" t="s">
        <v>32</v>
      </c>
      <c r="H23" s="36">
        <f>ROUND(H22,2)*D3</f>
        <v>4780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330</v>
      </c>
      <c r="B2" s="14" t="s">
        <v>2</v>
      </c>
      <c r="C2" s="14" t="s">
        <v>3</v>
      </c>
      <c r="D2" s="14" t="s">
        <v>4</v>
      </c>
      <c r="E2" s="15" t="s">
        <v>5</v>
      </c>
      <c r="F2" s="15" t="s">
        <v>6</v>
      </c>
      <c r="G2" s="14" t="s">
        <v>7</v>
      </c>
      <c r="H2" s="16" t="s">
        <v>8</v>
      </c>
      <c r="I2" s="17" t="s">
        <v>9</v>
      </c>
    </row>
    <row r="3" spans="1:9" ht="12.75" customHeight="1" x14ac:dyDescent="0.2">
      <c r="A3" s="11"/>
      <c r="B3" s="10" t="s">
        <v>331</v>
      </c>
      <c r="C3" s="9" t="s">
        <v>88</v>
      </c>
      <c r="D3" s="8">
        <v>10</v>
      </c>
      <c r="E3" s="7">
        <f>IF(C20&lt;=25%,D20,MIN(E20:F20))</f>
        <v>167.45</v>
      </c>
      <c r="F3" s="7">
        <f>MIN(H3:H17)</f>
        <v>109</v>
      </c>
      <c r="G3" s="18" t="s">
        <v>314</v>
      </c>
      <c r="H3" s="19">
        <v>196.36</v>
      </c>
      <c r="I3" s="20">
        <f t="shared" ref="I3:I17" si="0">IF(H3="","",(IF($C$20&lt;25%,"N/A",IF(H3&lt;=($D$20+$A$20),H3,"Descartado"))))</f>
        <v>196.36</v>
      </c>
    </row>
    <row r="4" spans="1:9" x14ac:dyDescent="0.2">
      <c r="A4" s="11"/>
      <c r="B4" s="10"/>
      <c r="C4" s="9"/>
      <c r="D4" s="8"/>
      <c r="E4" s="7"/>
      <c r="F4" s="7"/>
      <c r="G4" s="18" t="s">
        <v>332</v>
      </c>
      <c r="H4" s="19">
        <v>197</v>
      </c>
      <c r="I4" s="20">
        <f t="shared" si="0"/>
        <v>197</v>
      </c>
    </row>
    <row r="5" spans="1:9" x14ac:dyDescent="0.2">
      <c r="A5" s="11"/>
      <c r="B5" s="10"/>
      <c r="C5" s="9"/>
      <c r="D5" s="8"/>
      <c r="E5" s="7"/>
      <c r="F5" s="7"/>
      <c r="G5" s="18" t="s">
        <v>333</v>
      </c>
      <c r="H5" s="19">
        <v>109</v>
      </c>
      <c r="I5" s="20">
        <f t="shared" si="0"/>
        <v>109</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50.62308300897265</v>
      </c>
      <c r="B20" s="31">
        <f>COUNT(H3:H17)</f>
        <v>3</v>
      </c>
      <c r="C20" s="32">
        <f>IF(B20&lt;2,"N/A",(A20/D20))</f>
        <v>0.30231760530888419</v>
      </c>
      <c r="D20" s="33">
        <f>ROUND(AVERAGE(H3:H17),2)</f>
        <v>167.45</v>
      </c>
      <c r="E20" s="34">
        <f>IFERROR(ROUND(IF(B20&lt;2,"N/A",(IF(C20&lt;=25%,"N/A",AVERAGE(I3:I17)))),2),"N/A")</f>
        <v>167.45</v>
      </c>
      <c r="F20" s="34">
        <f>ROUND(MEDIAN(H3:H17),2)</f>
        <v>196.36</v>
      </c>
      <c r="G20" s="35" t="str">
        <f>INDEX(G3:G17,MATCH(H20,H3:H17,0))</f>
        <v>R2 IMPORTS</v>
      </c>
      <c r="H20" s="36">
        <f>MIN(H3:H17)</f>
        <v>109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167.45</v>
      </c>
    </row>
    <row r="23" spans="1:11" x14ac:dyDescent="0.2">
      <c r="B23" s="37"/>
      <c r="C23" s="37"/>
      <c r="D23" s="5"/>
      <c r="E23" s="5"/>
      <c r="F23" s="45"/>
      <c r="G23" s="16" t="s">
        <v>32</v>
      </c>
      <c r="H23" s="36">
        <f>ROUND(H22,2)*D3</f>
        <v>1674.5</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G8" sqref="G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65</v>
      </c>
      <c r="B2" s="14" t="s">
        <v>2</v>
      </c>
      <c r="C2" s="14" t="s">
        <v>3</v>
      </c>
      <c r="D2" s="14" t="s">
        <v>4</v>
      </c>
      <c r="E2" s="15" t="s">
        <v>5</v>
      </c>
      <c r="F2" s="15" t="s">
        <v>6</v>
      </c>
      <c r="G2" s="14" t="s">
        <v>7</v>
      </c>
      <c r="H2" s="16" t="s">
        <v>8</v>
      </c>
      <c r="I2" s="17" t="s">
        <v>9</v>
      </c>
    </row>
    <row r="3" spans="1:9" ht="12.75" customHeight="1" x14ac:dyDescent="0.2">
      <c r="A3" s="11"/>
      <c r="B3" s="10" t="s">
        <v>66</v>
      </c>
      <c r="C3" s="9" t="s">
        <v>56</v>
      </c>
      <c r="D3" s="8">
        <v>4000</v>
      </c>
      <c r="E3" s="7">
        <f>IF(C20&lt;=25%,D20,MIN(E20:F20))</f>
        <v>17.68</v>
      </c>
      <c r="F3" s="7">
        <f>MIN(H3:H17)</f>
        <v>9.9</v>
      </c>
      <c r="G3" s="18" t="s">
        <v>21</v>
      </c>
      <c r="H3" s="19">
        <v>21.9</v>
      </c>
      <c r="I3" s="20">
        <f t="shared" ref="I3:I17" si="0">IF(H3="","",(IF($C$20&lt;25%,"N/A",IF(H3&lt;=($D$20+$A$20),H3,"Descartado"))))</f>
        <v>21.9</v>
      </c>
    </row>
    <row r="4" spans="1:9" x14ac:dyDescent="0.2">
      <c r="A4" s="11"/>
      <c r="B4" s="10"/>
      <c r="C4" s="9"/>
      <c r="D4" s="8"/>
      <c r="E4" s="7"/>
      <c r="F4" s="7"/>
      <c r="G4" s="18" t="s">
        <v>67</v>
      </c>
      <c r="H4" s="19">
        <v>16.2</v>
      </c>
      <c r="I4" s="20">
        <f t="shared" si="0"/>
        <v>16.2</v>
      </c>
    </row>
    <row r="5" spans="1:9" x14ac:dyDescent="0.2">
      <c r="A5" s="11"/>
      <c r="B5" s="10"/>
      <c r="C5" s="9"/>
      <c r="D5" s="8"/>
      <c r="E5" s="7"/>
      <c r="F5" s="7"/>
      <c r="G5" s="18" t="s">
        <v>58</v>
      </c>
      <c r="H5" s="19">
        <v>19.55</v>
      </c>
      <c r="I5" s="20">
        <f t="shared" si="0"/>
        <v>19.55</v>
      </c>
    </row>
    <row r="6" spans="1:9" x14ac:dyDescent="0.2">
      <c r="A6" s="11"/>
      <c r="B6" s="10"/>
      <c r="C6" s="9"/>
      <c r="D6" s="8"/>
      <c r="E6" s="7"/>
      <c r="F6" s="7"/>
      <c r="G6" s="18" t="s">
        <v>64</v>
      </c>
      <c r="H6" s="19">
        <v>9.9</v>
      </c>
      <c r="I6" s="20">
        <f t="shared" si="0"/>
        <v>9.9</v>
      </c>
    </row>
    <row r="7" spans="1:9" x14ac:dyDescent="0.2">
      <c r="A7" s="11"/>
      <c r="B7" s="10"/>
      <c r="C7" s="9"/>
      <c r="D7" s="8"/>
      <c r="E7" s="7"/>
      <c r="F7" s="7"/>
      <c r="G7" s="18" t="s">
        <v>52</v>
      </c>
      <c r="H7" s="19">
        <v>20.86</v>
      </c>
      <c r="I7" s="20">
        <f t="shared" si="0"/>
        <v>20.86</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4.8511977902369665</v>
      </c>
      <c r="B20" s="31">
        <f>COUNT(H3:H17)</f>
        <v>5</v>
      </c>
      <c r="C20" s="32">
        <f>IF(B20&lt;2,"N/A",(A20/D20))</f>
        <v>0.27438901528489629</v>
      </c>
      <c r="D20" s="33">
        <f>ROUND(AVERAGE(H3:H17),2)</f>
        <v>17.68</v>
      </c>
      <c r="E20" s="34">
        <f>IFERROR(ROUND(IF(B20&lt;2,"N/A",(IF(C20&lt;=25%,"N/A",AVERAGE(I3:I17)))),2),"N/A")</f>
        <v>17.68</v>
      </c>
      <c r="F20" s="34">
        <f>ROUND(MEDIAN(H3:H17),2)</f>
        <v>19.55</v>
      </c>
      <c r="G20" s="35" t="str">
        <f>INDEX(G3:G17,MATCH(H20,H3:H17,0))</f>
        <v>MAGAZINE LUIZA</v>
      </c>
      <c r="H20" s="36">
        <f>MIN(H3:H17)</f>
        <v>9.9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17.68</v>
      </c>
    </row>
    <row r="23" spans="1:11" x14ac:dyDescent="0.2">
      <c r="B23" s="37"/>
      <c r="C23" s="37"/>
      <c r="D23" s="5"/>
      <c r="E23" s="5"/>
      <c r="F23" s="45"/>
      <c r="G23" s="16" t="s">
        <v>32</v>
      </c>
      <c r="H23" s="36">
        <f>ROUND(H22,2)*D3</f>
        <v>70720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334</v>
      </c>
      <c r="B2" s="14" t="s">
        <v>2</v>
      </c>
      <c r="C2" s="14" t="s">
        <v>3</v>
      </c>
      <c r="D2" s="14" t="s">
        <v>4</v>
      </c>
      <c r="E2" s="15" t="s">
        <v>5</v>
      </c>
      <c r="F2" s="15" t="s">
        <v>6</v>
      </c>
      <c r="G2" s="14" t="s">
        <v>7</v>
      </c>
      <c r="H2" s="16" t="s">
        <v>8</v>
      </c>
      <c r="I2" s="17" t="s">
        <v>9</v>
      </c>
    </row>
    <row r="3" spans="1:9" ht="12.75" customHeight="1" x14ac:dyDescent="0.2">
      <c r="A3" s="11"/>
      <c r="B3" s="10" t="s">
        <v>335</v>
      </c>
      <c r="C3" s="9" t="s">
        <v>88</v>
      </c>
      <c r="D3" s="8">
        <v>2000</v>
      </c>
      <c r="E3" s="7">
        <f>IF(C20&lt;=25%,D20,MIN(E20:F20))</f>
        <v>5.89</v>
      </c>
      <c r="F3" s="7">
        <f>MIN(H3:H17)</f>
        <v>0.48</v>
      </c>
      <c r="G3" s="18" t="s">
        <v>271</v>
      </c>
      <c r="H3" s="19">
        <v>0.48</v>
      </c>
      <c r="I3" s="20">
        <f t="shared" ref="I3:I17" si="0">IF(H3="","",(IF($C$20&lt;25%,"N/A",IF(H3&lt;=($D$20+$A$20),H3,"Descartado"))))</f>
        <v>0.48</v>
      </c>
    </row>
    <row r="4" spans="1:9" x14ac:dyDescent="0.2">
      <c r="A4" s="11"/>
      <c r="B4" s="10"/>
      <c r="C4" s="9"/>
      <c r="D4" s="8"/>
      <c r="E4" s="7"/>
      <c r="F4" s="7"/>
      <c r="G4" s="18" t="s">
        <v>226</v>
      </c>
      <c r="H4" s="19">
        <v>8</v>
      </c>
      <c r="I4" s="20">
        <f t="shared" si="0"/>
        <v>8</v>
      </c>
    </row>
    <row r="5" spans="1:9" x14ac:dyDescent="0.2">
      <c r="A5" s="11"/>
      <c r="B5" s="10"/>
      <c r="C5" s="9"/>
      <c r="D5" s="8"/>
      <c r="E5" s="7"/>
      <c r="F5" s="7"/>
      <c r="G5" s="18" t="s">
        <v>110</v>
      </c>
      <c r="H5" s="19">
        <v>9.19</v>
      </c>
      <c r="I5" s="20">
        <f t="shared" si="0"/>
        <v>9.19</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4.7228275429026612</v>
      </c>
      <c r="B20" s="31">
        <f>COUNT(H3:H17)</f>
        <v>3</v>
      </c>
      <c r="C20" s="32">
        <f>IF(B20&lt;2,"N/A",(A20/D20))</f>
        <v>0.80183829251318528</v>
      </c>
      <c r="D20" s="33">
        <f>ROUND(AVERAGE(H3:H17),2)</f>
        <v>5.89</v>
      </c>
      <c r="E20" s="34">
        <f>IFERROR(ROUND(IF(B20&lt;2,"N/A",(IF(C20&lt;=25%,"N/A",AVERAGE(I3:I17)))),2),"N/A")</f>
        <v>5.89</v>
      </c>
      <c r="F20" s="34">
        <f>ROUND(MEDIAN(H3:H17),2)</f>
        <v>8</v>
      </c>
      <c r="G20" s="35" t="str">
        <f>INDEX(G3:G17,MATCH(H20,H3:H17,0))</f>
        <v>PAPELARIA DOS ESTUDANTES EIRELI</v>
      </c>
      <c r="H20" s="36">
        <f>MIN(H3:H17)</f>
        <v>0.48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5.89</v>
      </c>
    </row>
    <row r="23" spans="1:11" x14ac:dyDescent="0.2">
      <c r="B23" s="37"/>
      <c r="C23" s="37"/>
      <c r="D23" s="5"/>
      <c r="E23" s="5"/>
      <c r="F23" s="45"/>
      <c r="G23" s="16" t="s">
        <v>32</v>
      </c>
      <c r="H23" s="36">
        <f>ROUND(H22,2)*D3</f>
        <v>11780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8" sqref="G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336</v>
      </c>
      <c r="B2" s="14" t="s">
        <v>2</v>
      </c>
      <c r="C2" s="14" t="s">
        <v>3</v>
      </c>
      <c r="D2" s="14" t="s">
        <v>4</v>
      </c>
      <c r="E2" s="15" t="s">
        <v>5</v>
      </c>
      <c r="F2" s="15" t="s">
        <v>6</v>
      </c>
      <c r="G2" s="14" t="s">
        <v>7</v>
      </c>
      <c r="H2" s="16" t="s">
        <v>8</v>
      </c>
      <c r="I2" s="17" t="s">
        <v>9</v>
      </c>
    </row>
    <row r="3" spans="1:9" ht="12.75" customHeight="1" x14ac:dyDescent="0.2">
      <c r="A3" s="11"/>
      <c r="B3" s="10" t="s">
        <v>337</v>
      </c>
      <c r="C3" s="9" t="s">
        <v>88</v>
      </c>
      <c r="D3" s="8">
        <v>2000</v>
      </c>
      <c r="E3" s="7">
        <f>IF(C20&lt;=25%,D20,MIN(E20:F20))</f>
        <v>6.61</v>
      </c>
      <c r="F3" s="7">
        <f>MIN(H3:H17)</f>
        <v>3.75</v>
      </c>
      <c r="G3" s="18" t="s">
        <v>338</v>
      </c>
      <c r="H3" s="19">
        <v>3.75</v>
      </c>
      <c r="I3" s="20" t="str">
        <f t="shared" ref="I3:I17" si="0">IF(H3="","",(IF($C$20&lt;25%,"N/A",IF(H3&lt;=($D$20+$A$20),H3,"Descartado"))))</f>
        <v>N/A</v>
      </c>
    </row>
    <row r="4" spans="1:9" x14ac:dyDescent="0.2">
      <c r="A4" s="11"/>
      <c r="B4" s="10"/>
      <c r="C4" s="9"/>
      <c r="D4" s="8"/>
      <c r="E4" s="7"/>
      <c r="F4" s="7"/>
      <c r="G4" s="18" t="s">
        <v>201</v>
      </c>
      <c r="H4" s="19">
        <v>7.03</v>
      </c>
      <c r="I4" s="20" t="str">
        <f t="shared" si="0"/>
        <v>N/A</v>
      </c>
    </row>
    <row r="5" spans="1:9" x14ac:dyDescent="0.2">
      <c r="A5" s="11"/>
      <c r="B5" s="10"/>
      <c r="C5" s="9"/>
      <c r="D5" s="8"/>
      <c r="E5" s="7"/>
      <c r="F5" s="7"/>
      <c r="G5" s="18" t="s">
        <v>265</v>
      </c>
      <c r="H5" s="19">
        <v>7.2</v>
      </c>
      <c r="I5" s="20" t="str">
        <f t="shared" si="0"/>
        <v>N/A</v>
      </c>
    </row>
    <row r="6" spans="1:9" x14ac:dyDescent="0.2">
      <c r="A6" s="11"/>
      <c r="B6" s="10"/>
      <c r="C6" s="9"/>
      <c r="D6" s="8"/>
      <c r="E6" s="7"/>
      <c r="F6" s="7"/>
      <c r="G6" s="18" t="s">
        <v>50</v>
      </c>
      <c r="H6" s="19">
        <v>7.27</v>
      </c>
      <c r="I6" s="20" t="str">
        <f t="shared" si="0"/>
        <v>N/A</v>
      </c>
    </row>
    <row r="7" spans="1:9" x14ac:dyDescent="0.2">
      <c r="A7" s="11"/>
      <c r="B7" s="10"/>
      <c r="C7" s="9"/>
      <c r="D7" s="8"/>
      <c r="E7" s="7"/>
      <c r="F7" s="7"/>
      <c r="G7" s="18" t="s">
        <v>202</v>
      </c>
      <c r="H7" s="19">
        <v>7.8</v>
      </c>
      <c r="I7" s="20" t="str">
        <f t="shared" si="0"/>
        <v>N/A</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1.624484533629055</v>
      </c>
      <c r="B20" s="31">
        <f>COUNT(H3:H17)</f>
        <v>5</v>
      </c>
      <c r="C20" s="32">
        <f>IF(B20&lt;2,"N/A",(A20/D20))</f>
        <v>0.2457616541042443</v>
      </c>
      <c r="D20" s="33">
        <f>ROUND(AVERAGE(H3:H17),2)</f>
        <v>6.61</v>
      </c>
      <c r="E20" s="34" t="str">
        <f>IFERROR(ROUND(IF(B20&lt;2,"N/A",(IF(C20&lt;=25%,"N/A",AVERAGE(I3:I17)))),2),"N/A")</f>
        <v>N/A</v>
      </c>
      <c r="F20" s="34">
        <f>ROUND(MEDIAN(H3:H17),2)</f>
        <v>7.2</v>
      </c>
      <c r="G20" s="35" t="str">
        <f>INDEX(G3:G17,MATCH(H20,H3:H17,0))</f>
        <v>O &amp; P COMUNICACAO LTDA</v>
      </c>
      <c r="H20" s="36">
        <f>MIN(H3:H17)</f>
        <v>3.75</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6.61</v>
      </c>
    </row>
    <row r="23" spans="1:11" x14ac:dyDescent="0.2">
      <c r="B23" s="37"/>
      <c r="C23" s="37"/>
      <c r="D23" s="5"/>
      <c r="E23" s="5"/>
      <c r="F23" s="45"/>
      <c r="G23" s="16" t="s">
        <v>32</v>
      </c>
      <c r="H23" s="36">
        <f>ROUND(H22,2)*D3</f>
        <v>13220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8" sqref="G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339</v>
      </c>
      <c r="B2" s="14" t="s">
        <v>2</v>
      </c>
      <c r="C2" s="14" t="s">
        <v>3</v>
      </c>
      <c r="D2" s="14" t="s">
        <v>4</v>
      </c>
      <c r="E2" s="15" t="s">
        <v>5</v>
      </c>
      <c r="F2" s="15" t="s">
        <v>6</v>
      </c>
      <c r="G2" s="14" t="s">
        <v>7</v>
      </c>
      <c r="H2" s="16" t="s">
        <v>8</v>
      </c>
      <c r="I2" s="17" t="s">
        <v>9</v>
      </c>
    </row>
    <row r="3" spans="1:9" ht="12.75" customHeight="1" x14ac:dyDescent="0.2">
      <c r="A3" s="11"/>
      <c r="B3" s="10" t="s">
        <v>340</v>
      </c>
      <c r="C3" s="9" t="s">
        <v>88</v>
      </c>
      <c r="D3" s="8">
        <v>5000</v>
      </c>
      <c r="E3" s="7">
        <f>IF(C20&lt;=25%,D20,MIN(E20:F20))</f>
        <v>1.42</v>
      </c>
      <c r="F3" s="7">
        <f>MIN(H3:H17)</f>
        <v>1.0900000000000001</v>
      </c>
      <c r="G3" s="18" t="s">
        <v>118</v>
      </c>
      <c r="H3" s="19">
        <v>1.0900000000000001</v>
      </c>
      <c r="I3" s="20">
        <f t="shared" ref="I3:I17" si="0">IF(H3="","",(IF($C$20&lt;25%,"N/A",IF(H3&lt;=($D$20+$A$20),H3,"Descartado"))))</f>
        <v>1.0900000000000001</v>
      </c>
    </row>
    <row r="4" spans="1:9" x14ac:dyDescent="0.2">
      <c r="A4" s="11"/>
      <c r="B4" s="10"/>
      <c r="C4" s="9"/>
      <c r="D4" s="8"/>
      <c r="E4" s="7"/>
      <c r="F4" s="7"/>
      <c r="G4" s="18" t="s">
        <v>162</v>
      </c>
      <c r="H4" s="19">
        <v>1.25</v>
      </c>
      <c r="I4" s="20">
        <f t="shared" si="0"/>
        <v>1.25</v>
      </c>
    </row>
    <row r="5" spans="1:9" x14ac:dyDescent="0.2">
      <c r="A5" s="11"/>
      <c r="B5" s="10"/>
      <c r="C5" s="9"/>
      <c r="D5" s="8"/>
      <c r="E5" s="7"/>
      <c r="F5" s="7"/>
      <c r="G5" s="18" t="s">
        <v>341</v>
      </c>
      <c r="H5" s="19">
        <v>1.4375</v>
      </c>
      <c r="I5" s="20">
        <f t="shared" si="0"/>
        <v>1.4375</v>
      </c>
    </row>
    <row r="6" spans="1:9" x14ac:dyDescent="0.2">
      <c r="A6" s="11"/>
      <c r="B6" s="10"/>
      <c r="C6" s="9"/>
      <c r="D6" s="8"/>
      <c r="E6" s="7"/>
      <c r="F6" s="7"/>
      <c r="G6" s="18" t="s">
        <v>342</v>
      </c>
      <c r="H6" s="19">
        <v>1.9</v>
      </c>
      <c r="I6" s="20">
        <f t="shared" si="0"/>
        <v>1.9</v>
      </c>
    </row>
    <row r="7" spans="1:9" x14ac:dyDescent="0.2">
      <c r="A7" s="11"/>
      <c r="B7" s="10"/>
      <c r="C7" s="9"/>
      <c r="D7" s="8"/>
      <c r="E7" s="7"/>
      <c r="F7" s="7"/>
      <c r="G7" s="18" t="s">
        <v>343</v>
      </c>
      <c r="H7" s="19">
        <v>2.7</v>
      </c>
      <c r="I7" s="20" t="str">
        <f t="shared" si="0"/>
        <v>Descartado</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0.64817146651175506</v>
      </c>
      <c r="B20" s="31">
        <f>COUNT(H3:H17)</f>
        <v>5</v>
      </c>
      <c r="C20" s="32">
        <f>IF(B20&lt;2,"N/A",(A20/D20))</f>
        <v>0.38581634911413992</v>
      </c>
      <c r="D20" s="33">
        <f>ROUND(AVERAGE(H3:H17),2)</f>
        <v>1.68</v>
      </c>
      <c r="E20" s="34">
        <f>IFERROR(ROUND(IF(B20&lt;2,"N/A",(IF(C20&lt;=25%,"N/A",AVERAGE(I3:I17)))),2),"N/A")</f>
        <v>1.42</v>
      </c>
      <c r="F20" s="34">
        <f>ROUND(MEDIAN(H3:H17),2)</f>
        <v>1.44</v>
      </c>
      <c r="G20" s="35" t="str">
        <f>INDEX(G3:G17,MATCH(H20,H3:H17,0))</f>
        <v>BOING COMERCIO ATACADISTA DE MATERIAIS LTDA</v>
      </c>
      <c r="H20" s="36">
        <f>MIN(H3:H17)</f>
        <v>1.0900000000000001</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1.42</v>
      </c>
    </row>
    <row r="23" spans="1:11" x14ac:dyDescent="0.2">
      <c r="B23" s="37"/>
      <c r="C23" s="37"/>
      <c r="D23" s="5"/>
      <c r="E23" s="5"/>
      <c r="F23" s="45"/>
      <c r="G23" s="16" t="s">
        <v>32</v>
      </c>
      <c r="H23" s="36">
        <f>ROUND(H22,2)*D3</f>
        <v>7100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9" sqref="G9"/>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344</v>
      </c>
      <c r="B2" s="14" t="s">
        <v>2</v>
      </c>
      <c r="C2" s="14" t="s">
        <v>3</v>
      </c>
      <c r="D2" s="14" t="s">
        <v>4</v>
      </c>
      <c r="E2" s="15" t="s">
        <v>5</v>
      </c>
      <c r="F2" s="15" t="s">
        <v>6</v>
      </c>
      <c r="G2" s="14" t="s">
        <v>7</v>
      </c>
      <c r="H2" s="16" t="s">
        <v>8</v>
      </c>
      <c r="I2" s="17" t="s">
        <v>9</v>
      </c>
    </row>
    <row r="3" spans="1:9" ht="12.75" customHeight="1" x14ac:dyDescent="0.2">
      <c r="A3" s="11"/>
      <c r="B3" s="10" t="s">
        <v>345</v>
      </c>
      <c r="C3" s="9" t="s">
        <v>88</v>
      </c>
      <c r="D3" s="8">
        <v>1000</v>
      </c>
      <c r="E3" s="7">
        <f>IF(C20&lt;=25%,D20,MIN(E20:F20))</f>
        <v>3.08</v>
      </c>
      <c r="F3" s="7">
        <f>MIN(H3:H17)</f>
        <v>2.39</v>
      </c>
      <c r="G3" s="18" t="s">
        <v>346</v>
      </c>
      <c r="H3" s="19">
        <v>2.39</v>
      </c>
      <c r="I3" s="20">
        <f t="shared" ref="I3:I17" si="0">IF(H3="","",(IF($C$20&lt;25%,"N/A",IF(H3&lt;=($D$20+$A$20),H3,"Descartado"))))</f>
        <v>2.39</v>
      </c>
    </row>
    <row r="4" spans="1:9" x14ac:dyDescent="0.2">
      <c r="A4" s="11"/>
      <c r="B4" s="10"/>
      <c r="C4" s="9"/>
      <c r="D4" s="8"/>
      <c r="E4" s="7"/>
      <c r="F4" s="7"/>
      <c r="G4" s="18" t="s">
        <v>116</v>
      </c>
      <c r="H4" s="19">
        <v>2.4</v>
      </c>
      <c r="I4" s="20">
        <f t="shared" si="0"/>
        <v>2.4</v>
      </c>
    </row>
    <row r="5" spans="1:9" x14ac:dyDescent="0.2">
      <c r="A5" s="11"/>
      <c r="B5" s="10"/>
      <c r="C5" s="9"/>
      <c r="D5" s="8"/>
      <c r="E5" s="7"/>
      <c r="F5" s="7"/>
      <c r="G5" s="18" t="s">
        <v>149</v>
      </c>
      <c r="H5" s="19">
        <v>2.85</v>
      </c>
      <c r="I5" s="20">
        <f t="shared" si="0"/>
        <v>2.85</v>
      </c>
    </row>
    <row r="6" spans="1:9" x14ac:dyDescent="0.2">
      <c r="A6" s="11"/>
      <c r="B6" s="10"/>
      <c r="C6" s="9"/>
      <c r="D6" s="8"/>
      <c r="E6" s="7"/>
      <c r="F6" s="7"/>
      <c r="G6" s="18" t="s">
        <v>347</v>
      </c>
      <c r="H6" s="19">
        <v>3.56</v>
      </c>
      <c r="I6" s="20">
        <f t="shared" si="0"/>
        <v>3.56</v>
      </c>
    </row>
    <row r="7" spans="1:9" x14ac:dyDescent="0.2">
      <c r="A7" s="11"/>
      <c r="B7" s="10"/>
      <c r="C7" s="9"/>
      <c r="D7" s="8"/>
      <c r="E7" s="7"/>
      <c r="F7" s="7"/>
      <c r="G7" s="18" t="s">
        <v>348</v>
      </c>
      <c r="H7" s="19">
        <v>4.18</v>
      </c>
      <c r="I7" s="20">
        <f t="shared" si="0"/>
        <v>4.18</v>
      </c>
    </row>
    <row r="8" spans="1:9" x14ac:dyDescent="0.2">
      <c r="A8" s="11"/>
      <c r="B8" s="10"/>
      <c r="C8" s="9"/>
      <c r="D8" s="8"/>
      <c r="E8" s="7"/>
      <c r="F8" s="7"/>
      <c r="G8" s="18" t="s">
        <v>349</v>
      </c>
      <c r="H8" s="19">
        <v>6</v>
      </c>
      <c r="I8" s="20" t="str">
        <f t="shared" si="0"/>
        <v>Descartado</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1.3825001506931796</v>
      </c>
      <c r="B20" s="31">
        <f>COUNT(H3:H17)</f>
        <v>6</v>
      </c>
      <c r="C20" s="32">
        <f>IF(B20&lt;2,"N/A",(A20/D20))</f>
        <v>0.38834273895875832</v>
      </c>
      <c r="D20" s="33">
        <f>ROUND(AVERAGE(H3:H17),2)</f>
        <v>3.56</v>
      </c>
      <c r="E20" s="34">
        <f>IFERROR(ROUND(IF(B20&lt;2,"N/A",(IF(C20&lt;=25%,"N/A",AVERAGE(I3:I17)))),2),"N/A")</f>
        <v>3.08</v>
      </c>
      <c r="F20" s="34">
        <f>ROUND(MEDIAN(H3:H17),2)</f>
        <v>3.21</v>
      </c>
      <c r="G20" s="35" t="str">
        <f>INDEX(G3:G17,MATCH(H20,H3:H17,0))</f>
        <v>DAGEAL - COMERCIO DE MATERIAL DE ESCRITORIO LTDA</v>
      </c>
      <c r="H20" s="36">
        <f>MIN(H3:H17)</f>
        <v>2.39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3.08</v>
      </c>
    </row>
    <row r="23" spans="1:11" x14ac:dyDescent="0.2">
      <c r="B23" s="37"/>
      <c r="C23" s="37"/>
      <c r="D23" s="5"/>
      <c r="E23" s="5"/>
      <c r="F23" s="45"/>
      <c r="G23" s="16" t="s">
        <v>32</v>
      </c>
      <c r="H23" s="36">
        <f>ROUND(H22,2)*D3</f>
        <v>3080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350</v>
      </c>
      <c r="B2" s="14" t="s">
        <v>2</v>
      </c>
      <c r="C2" s="14" t="s">
        <v>3</v>
      </c>
      <c r="D2" s="14" t="s">
        <v>4</v>
      </c>
      <c r="E2" s="15" t="s">
        <v>5</v>
      </c>
      <c r="F2" s="15" t="s">
        <v>6</v>
      </c>
      <c r="G2" s="14" t="s">
        <v>7</v>
      </c>
      <c r="H2" s="16" t="s">
        <v>8</v>
      </c>
      <c r="I2" s="17" t="s">
        <v>9</v>
      </c>
    </row>
    <row r="3" spans="1:9" ht="12.75" customHeight="1" x14ac:dyDescent="0.2">
      <c r="A3" s="11"/>
      <c r="B3" s="10" t="s">
        <v>351</v>
      </c>
      <c r="C3" s="9" t="s">
        <v>74</v>
      </c>
      <c r="D3" s="8">
        <v>100</v>
      </c>
      <c r="E3" s="7">
        <f>IF(C20&lt;=25%,D20,MIN(E20:F20))</f>
        <v>3.89</v>
      </c>
      <c r="F3" s="7">
        <f>MIN(H3:H17)</f>
        <v>2.67</v>
      </c>
      <c r="G3" s="18" t="s">
        <v>57</v>
      </c>
      <c r="H3" s="19">
        <v>4.3</v>
      </c>
      <c r="I3" s="20">
        <f t="shared" ref="I3:I17" si="0">IF(H3="","",(IF($C$20&lt;25%,"N/A",IF(H3&lt;=($D$20+$A$20),H3,"Descartado"))))</f>
        <v>4.3</v>
      </c>
    </row>
    <row r="4" spans="1:9" x14ac:dyDescent="0.2">
      <c r="A4" s="11"/>
      <c r="B4" s="10"/>
      <c r="C4" s="9"/>
      <c r="D4" s="8"/>
      <c r="E4" s="7"/>
      <c r="F4" s="7"/>
      <c r="G4" s="18" t="s">
        <v>58</v>
      </c>
      <c r="H4" s="19">
        <v>2.67</v>
      </c>
      <c r="I4" s="20">
        <f t="shared" si="0"/>
        <v>2.67</v>
      </c>
    </row>
    <row r="5" spans="1:9" x14ac:dyDescent="0.2">
      <c r="A5" s="11"/>
      <c r="B5" s="10"/>
      <c r="C5" s="9"/>
      <c r="D5" s="8"/>
      <c r="E5" s="7"/>
      <c r="F5" s="7"/>
      <c r="G5" s="18" t="s">
        <v>59</v>
      </c>
      <c r="H5" s="19">
        <v>4.7</v>
      </c>
      <c r="I5" s="20">
        <f t="shared" si="0"/>
        <v>4.7</v>
      </c>
    </row>
    <row r="6" spans="1:9" x14ac:dyDescent="0.2">
      <c r="A6" s="11"/>
      <c r="B6" s="10"/>
      <c r="C6" s="9"/>
      <c r="D6" s="8"/>
      <c r="E6" s="7"/>
      <c r="F6" s="7"/>
      <c r="G6" s="18" t="s">
        <v>352</v>
      </c>
      <c r="H6" s="19">
        <v>5.5</v>
      </c>
      <c r="I6" s="20" t="str">
        <f t="shared" si="0"/>
        <v>Descartado</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1.1911723916657331</v>
      </c>
      <c r="B20" s="31">
        <f>COUNT(H3:H17)</f>
        <v>4</v>
      </c>
      <c r="C20" s="32">
        <f>IF(B20&lt;2,"N/A",(A20/D20))</f>
        <v>0.27766256215984453</v>
      </c>
      <c r="D20" s="33">
        <f>ROUND(AVERAGE(H3:H17),2)</f>
        <v>4.29</v>
      </c>
      <c r="E20" s="34">
        <f>IFERROR(ROUND(IF(B20&lt;2,"N/A",(IF(C20&lt;=25%,"N/A",AVERAGE(I3:I17)))),2),"N/A")</f>
        <v>3.89</v>
      </c>
      <c r="F20" s="34">
        <f>ROUND(MEDIAN(H3:H17),2)</f>
        <v>4.5</v>
      </c>
      <c r="G20" s="35" t="str">
        <f>INDEX(G3:G17,MATCH(H20,H3:H17,0))</f>
        <v>JANDAIA</v>
      </c>
      <c r="H20" s="36">
        <f>MIN(H3:H17)</f>
        <v>2.67</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3.89</v>
      </c>
    </row>
    <row r="23" spans="1:11" x14ac:dyDescent="0.2">
      <c r="B23" s="37"/>
      <c r="C23" s="37"/>
      <c r="D23" s="5"/>
      <c r="E23" s="5"/>
      <c r="F23" s="45"/>
      <c r="G23" s="16" t="s">
        <v>32</v>
      </c>
      <c r="H23" s="36">
        <f>ROUND(H22,2)*D3</f>
        <v>389</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353</v>
      </c>
      <c r="B2" s="14" t="s">
        <v>2</v>
      </c>
      <c r="C2" s="14" t="s">
        <v>3</v>
      </c>
      <c r="D2" s="14" t="s">
        <v>4</v>
      </c>
      <c r="E2" s="15" t="s">
        <v>5</v>
      </c>
      <c r="F2" s="15" t="s">
        <v>6</v>
      </c>
      <c r="G2" s="14" t="s">
        <v>7</v>
      </c>
      <c r="H2" s="16" t="s">
        <v>8</v>
      </c>
      <c r="I2" s="17" t="s">
        <v>9</v>
      </c>
    </row>
    <row r="3" spans="1:9" ht="12.75" customHeight="1" x14ac:dyDescent="0.2">
      <c r="A3" s="11"/>
      <c r="B3" s="10" t="s">
        <v>354</v>
      </c>
      <c r="C3" s="9" t="s">
        <v>11</v>
      </c>
      <c r="D3" s="8">
        <v>200</v>
      </c>
      <c r="E3" s="7">
        <f>IF(C20&lt;=25%,D20,MIN(E20:F20))</f>
        <v>2.06</v>
      </c>
      <c r="F3" s="7">
        <f>MIN(H3:H17)</f>
        <v>1.66</v>
      </c>
      <c r="G3" s="18" t="s">
        <v>355</v>
      </c>
      <c r="H3" s="19">
        <v>1.66</v>
      </c>
      <c r="I3" s="20" t="str">
        <f t="shared" ref="I3:I17" si="0">IF(H3="","",(IF($C$20&lt;25%,"N/A",IF(H3&lt;=($D$20+$A$20),H3,"Descartado"))))</f>
        <v>N/A</v>
      </c>
    </row>
    <row r="4" spans="1:9" x14ac:dyDescent="0.2">
      <c r="A4" s="11"/>
      <c r="B4" s="10"/>
      <c r="C4" s="9"/>
      <c r="D4" s="8"/>
      <c r="E4" s="7"/>
      <c r="F4" s="7"/>
      <c r="G4" s="18" t="s">
        <v>356</v>
      </c>
      <c r="H4" s="19">
        <v>1.98</v>
      </c>
      <c r="I4" s="20" t="str">
        <f t="shared" si="0"/>
        <v>N/A</v>
      </c>
    </row>
    <row r="5" spans="1:9" x14ac:dyDescent="0.2">
      <c r="A5" s="11"/>
      <c r="B5" s="10"/>
      <c r="C5" s="9"/>
      <c r="D5" s="8"/>
      <c r="E5" s="7"/>
      <c r="F5" s="7"/>
      <c r="G5" s="18" t="s">
        <v>202</v>
      </c>
      <c r="H5" s="19">
        <v>2.5499999999999998</v>
      </c>
      <c r="I5" s="20" t="str">
        <f t="shared" si="0"/>
        <v>N/A</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0.45081407845511468</v>
      </c>
      <c r="B20" s="31">
        <f>COUNT(H3:H17)</f>
        <v>3</v>
      </c>
      <c r="C20" s="32">
        <f>IF(B20&lt;2,"N/A",(A20/D20))</f>
        <v>0.21884178565782264</v>
      </c>
      <c r="D20" s="33">
        <f>ROUND(AVERAGE(H3:H17),2)</f>
        <v>2.06</v>
      </c>
      <c r="E20" s="34" t="str">
        <f>IFERROR(ROUND(IF(B20&lt;2,"N/A",(IF(C20&lt;=25%,"N/A",AVERAGE(I3:I17)))),2),"N/A")</f>
        <v>N/A</v>
      </c>
      <c r="F20" s="34">
        <f>ROUND(MEDIAN(H3:H17),2)</f>
        <v>1.98</v>
      </c>
      <c r="G20" s="35" t="str">
        <f>INDEX(G3:G17,MATCH(H20,H3:H17,0))</f>
        <v>MULT PAPELARIA LIVRARIA E INFORMATICA LTDA</v>
      </c>
      <c r="H20" s="36">
        <f>MIN(H3:H17)</f>
        <v>1.66</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2.06</v>
      </c>
    </row>
    <row r="23" spans="1:11" x14ac:dyDescent="0.2">
      <c r="B23" s="37"/>
      <c r="C23" s="37"/>
      <c r="D23" s="5"/>
      <c r="E23" s="5"/>
      <c r="F23" s="45"/>
      <c r="G23" s="16" t="s">
        <v>32</v>
      </c>
      <c r="H23" s="36">
        <f>ROUND(H22,2)*D3</f>
        <v>412</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357</v>
      </c>
      <c r="B2" s="14" t="s">
        <v>2</v>
      </c>
      <c r="C2" s="14" t="s">
        <v>3</v>
      </c>
      <c r="D2" s="14" t="s">
        <v>4</v>
      </c>
      <c r="E2" s="15" t="s">
        <v>5</v>
      </c>
      <c r="F2" s="15" t="s">
        <v>6</v>
      </c>
      <c r="G2" s="14" t="s">
        <v>7</v>
      </c>
      <c r="H2" s="16" t="s">
        <v>8</v>
      </c>
      <c r="I2" s="17" t="s">
        <v>9</v>
      </c>
    </row>
    <row r="3" spans="1:9" ht="12.75" customHeight="1" x14ac:dyDescent="0.2">
      <c r="A3" s="11"/>
      <c r="B3" s="10" t="s">
        <v>358</v>
      </c>
      <c r="C3" s="9" t="s">
        <v>88</v>
      </c>
      <c r="D3" s="8">
        <v>10</v>
      </c>
      <c r="E3" s="7">
        <f>IF(C20&lt;=25%,D20,MIN(E20:F20))</f>
        <v>191.68</v>
      </c>
      <c r="F3" s="7">
        <f>MIN(H3:H17)</f>
        <v>105</v>
      </c>
      <c r="G3" s="18" t="s">
        <v>116</v>
      </c>
      <c r="H3" s="19">
        <v>105</v>
      </c>
      <c r="I3" s="20">
        <f t="shared" ref="I3:I17" si="0">IF(H3="","",(IF($C$20&lt;25%,"N/A",IF(H3&lt;=($D$20+$A$20),H3,"Descartado"))))</f>
        <v>105</v>
      </c>
    </row>
    <row r="4" spans="1:9" x14ac:dyDescent="0.2">
      <c r="A4" s="11"/>
      <c r="B4" s="10"/>
      <c r="C4" s="9"/>
      <c r="D4" s="8"/>
      <c r="E4" s="7"/>
      <c r="F4" s="7"/>
      <c r="G4" s="18" t="s">
        <v>359</v>
      </c>
      <c r="H4" s="19">
        <v>236</v>
      </c>
      <c r="I4" s="20">
        <f t="shared" si="0"/>
        <v>236</v>
      </c>
    </row>
    <row r="5" spans="1:9" x14ac:dyDescent="0.2">
      <c r="A5" s="11"/>
      <c r="B5" s="10"/>
      <c r="C5" s="9"/>
      <c r="D5" s="8"/>
      <c r="E5" s="7"/>
      <c r="F5" s="7"/>
      <c r="G5" s="18" t="s">
        <v>360</v>
      </c>
      <c r="H5" s="19">
        <v>192</v>
      </c>
      <c r="I5" s="20">
        <f t="shared" si="0"/>
        <v>192</v>
      </c>
    </row>
    <row r="6" spans="1:9" x14ac:dyDescent="0.2">
      <c r="A6" s="11"/>
      <c r="B6" s="10"/>
      <c r="C6" s="9"/>
      <c r="D6" s="8"/>
      <c r="E6" s="7"/>
      <c r="F6" s="7"/>
      <c r="G6" s="18" t="s">
        <v>59</v>
      </c>
      <c r="H6" s="19">
        <v>233.7</v>
      </c>
      <c r="I6" s="20">
        <f t="shared" si="0"/>
        <v>233.7</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61.219461774831046</v>
      </c>
      <c r="B20" s="31">
        <f>COUNT(H3:H17)</f>
        <v>4</v>
      </c>
      <c r="C20" s="32">
        <f>IF(B20&lt;2,"N/A",(A20/D20))</f>
        <v>0.3193836695264558</v>
      </c>
      <c r="D20" s="33">
        <f>ROUND(AVERAGE(H3:H17),2)</f>
        <v>191.68</v>
      </c>
      <c r="E20" s="34">
        <f>IFERROR(ROUND(IF(B20&lt;2,"N/A",(IF(C20&lt;=25%,"N/A",AVERAGE(I3:I17)))),2),"N/A")</f>
        <v>191.68</v>
      </c>
      <c r="F20" s="34">
        <f>ROUND(MEDIAN(H3:H17),2)</f>
        <v>212.85</v>
      </c>
      <c r="G20" s="35" t="str">
        <f>INDEX(G3:G17,MATCH(H20,H3:H17,0))</f>
        <v>TRACK COMERCIO IMPORTACAO E EXPORTACAO EIRELI</v>
      </c>
      <c r="H20" s="36">
        <f>MIN(H3:H17)</f>
        <v>105</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191.68</v>
      </c>
    </row>
    <row r="23" spans="1:11" x14ac:dyDescent="0.2">
      <c r="B23" s="37"/>
      <c r="C23" s="37"/>
      <c r="D23" s="5"/>
      <c r="E23" s="5"/>
      <c r="F23" s="45"/>
      <c r="G23" s="16" t="s">
        <v>32</v>
      </c>
      <c r="H23" s="36">
        <f>ROUND(H22,2)*D3</f>
        <v>1916.8000000000002</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G9" sqref="G9"/>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361</v>
      </c>
      <c r="B2" s="14" t="s">
        <v>2</v>
      </c>
      <c r="C2" s="14" t="s">
        <v>3</v>
      </c>
      <c r="D2" s="14" t="s">
        <v>4</v>
      </c>
      <c r="E2" s="15" t="s">
        <v>5</v>
      </c>
      <c r="F2" s="15" t="s">
        <v>6</v>
      </c>
      <c r="G2" s="14" t="s">
        <v>7</v>
      </c>
      <c r="H2" s="16" t="s">
        <v>8</v>
      </c>
      <c r="I2" s="17" t="s">
        <v>9</v>
      </c>
    </row>
    <row r="3" spans="1:9" ht="12.75" customHeight="1" x14ac:dyDescent="0.2">
      <c r="A3" s="11"/>
      <c r="B3" s="10" t="s">
        <v>362</v>
      </c>
      <c r="C3" s="9" t="s">
        <v>88</v>
      </c>
      <c r="D3" s="8">
        <v>20</v>
      </c>
      <c r="E3" s="7">
        <f>IF(C20&lt;=25%,D20,MIN(E20:F20))</f>
        <v>10.43</v>
      </c>
      <c r="F3" s="7">
        <f>MIN(H3:H17)</f>
        <v>4</v>
      </c>
      <c r="G3" s="18" t="s">
        <v>42</v>
      </c>
      <c r="H3" s="19">
        <v>4</v>
      </c>
      <c r="I3" s="20">
        <f t="shared" ref="I3:I17" si="0">IF(H3="","",(IF($C$20&lt;25%,"N/A",IF(H3&lt;=($D$20+$A$20),H3,"Descartado"))))</f>
        <v>4</v>
      </c>
    </row>
    <row r="4" spans="1:9" x14ac:dyDescent="0.2">
      <c r="A4" s="11"/>
      <c r="B4" s="10"/>
      <c r="C4" s="9"/>
      <c r="D4" s="8"/>
      <c r="E4" s="7"/>
      <c r="F4" s="7"/>
      <c r="G4" s="18" t="s">
        <v>363</v>
      </c>
      <c r="H4" s="19">
        <v>6.9</v>
      </c>
      <c r="I4" s="20">
        <f t="shared" si="0"/>
        <v>6.9</v>
      </c>
    </row>
    <row r="5" spans="1:9" x14ac:dyDescent="0.2">
      <c r="A5" s="11"/>
      <c r="B5" s="10"/>
      <c r="C5" s="9"/>
      <c r="D5" s="8"/>
      <c r="E5" s="7"/>
      <c r="F5" s="7"/>
      <c r="G5" s="18" t="s">
        <v>364</v>
      </c>
      <c r="H5" s="19">
        <v>7</v>
      </c>
      <c r="I5" s="20">
        <f t="shared" si="0"/>
        <v>7</v>
      </c>
    </row>
    <row r="6" spans="1:9" x14ac:dyDescent="0.2">
      <c r="A6" s="11"/>
      <c r="B6" s="10"/>
      <c r="C6" s="9"/>
      <c r="D6" s="8"/>
      <c r="E6" s="7"/>
      <c r="F6" s="7"/>
      <c r="G6" s="18" t="s">
        <v>365</v>
      </c>
      <c r="H6" s="19">
        <v>14.25</v>
      </c>
      <c r="I6" s="20">
        <f t="shared" si="0"/>
        <v>14.25</v>
      </c>
    </row>
    <row r="7" spans="1:9" x14ac:dyDescent="0.2">
      <c r="A7" s="11"/>
      <c r="B7" s="10"/>
      <c r="C7" s="9"/>
      <c r="D7" s="8"/>
      <c r="E7" s="7"/>
      <c r="F7" s="7"/>
      <c r="G7" s="18" t="s">
        <v>366</v>
      </c>
      <c r="H7" s="19">
        <v>20</v>
      </c>
      <c r="I7" s="20">
        <f t="shared" si="0"/>
        <v>20</v>
      </c>
    </row>
    <row r="8" spans="1:9" x14ac:dyDescent="0.2">
      <c r="A8" s="11"/>
      <c r="B8" s="10"/>
      <c r="C8" s="9"/>
      <c r="D8" s="8"/>
      <c r="E8" s="7"/>
      <c r="F8" s="7"/>
      <c r="G8" s="18" t="s">
        <v>367</v>
      </c>
      <c r="H8" s="19">
        <v>27</v>
      </c>
      <c r="I8" s="20" t="str">
        <f t="shared" si="0"/>
        <v>Descartado</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8.9504422609537375</v>
      </c>
      <c r="B20" s="31">
        <f>COUNT(H3:H17)</f>
        <v>6</v>
      </c>
      <c r="C20" s="32">
        <f>IF(B20&lt;2,"N/A",(A20/D20))</f>
        <v>0.67857788180088996</v>
      </c>
      <c r="D20" s="33">
        <f>ROUND(AVERAGE(H3:H17),2)</f>
        <v>13.19</v>
      </c>
      <c r="E20" s="34">
        <f>IFERROR(ROUND(IF(B20&lt;2,"N/A",(IF(C20&lt;=25%,"N/A",AVERAGE(I3:I17)))),2),"N/A")</f>
        <v>10.43</v>
      </c>
      <c r="F20" s="34">
        <f>ROUND(MEDIAN(H3:H17),2)</f>
        <v>10.63</v>
      </c>
      <c r="G20" s="35" t="str">
        <f>INDEX(G3:G17,MATCH(H20,H3:H17,0))</f>
        <v>GRAFICA E EDITORA LUAR EIRELI</v>
      </c>
      <c r="H20" s="36">
        <f>MIN(H3:H17)</f>
        <v>4</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10.43</v>
      </c>
    </row>
    <row r="23" spans="1:11" x14ac:dyDescent="0.2">
      <c r="B23" s="37"/>
      <c r="C23" s="37"/>
      <c r="D23" s="5"/>
      <c r="E23" s="5"/>
      <c r="F23" s="45"/>
      <c r="G23" s="16" t="s">
        <v>32</v>
      </c>
      <c r="H23" s="36">
        <f>ROUND(H22,2)*D3</f>
        <v>208.6</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H8" sqref="H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368</v>
      </c>
      <c r="B2" s="14" t="s">
        <v>2</v>
      </c>
      <c r="C2" s="14" t="s">
        <v>3</v>
      </c>
      <c r="D2" s="14" t="s">
        <v>4</v>
      </c>
      <c r="E2" s="15" t="s">
        <v>5</v>
      </c>
      <c r="F2" s="15" t="s">
        <v>6</v>
      </c>
      <c r="G2" s="14" t="s">
        <v>7</v>
      </c>
      <c r="H2" s="16" t="s">
        <v>8</v>
      </c>
      <c r="I2" s="17" t="s">
        <v>9</v>
      </c>
    </row>
    <row r="3" spans="1:9" ht="12.75" customHeight="1" x14ac:dyDescent="0.2">
      <c r="A3" s="11"/>
      <c r="B3" s="10" t="s">
        <v>369</v>
      </c>
      <c r="C3" s="9" t="s">
        <v>88</v>
      </c>
      <c r="D3" s="8">
        <v>150</v>
      </c>
      <c r="E3" s="7">
        <f>IF(C20&lt;=25%,D20,MIN(E20:F20))</f>
        <v>11.6</v>
      </c>
      <c r="F3" s="7">
        <f>MIN(H3:H17)</f>
        <v>6.7</v>
      </c>
      <c r="G3" s="18" t="s">
        <v>370</v>
      </c>
      <c r="H3" s="19">
        <v>6.7</v>
      </c>
      <c r="I3" s="20">
        <f t="shared" ref="I3:I17" si="0">IF(H3="","",(IF($C$20&lt;25%,"N/A",IF(H3&lt;=($D$20+$A$20),H3,"Descartado"))))</f>
        <v>6.7</v>
      </c>
    </row>
    <row r="4" spans="1:9" x14ac:dyDescent="0.2">
      <c r="A4" s="11"/>
      <c r="B4" s="10"/>
      <c r="C4" s="9"/>
      <c r="D4" s="8"/>
      <c r="E4" s="7"/>
      <c r="F4" s="7"/>
      <c r="G4" s="18" t="s">
        <v>58</v>
      </c>
      <c r="H4" s="19">
        <v>6.71</v>
      </c>
      <c r="I4" s="20">
        <f t="shared" si="0"/>
        <v>6.71</v>
      </c>
    </row>
    <row r="5" spans="1:9" x14ac:dyDescent="0.2">
      <c r="A5" s="11"/>
      <c r="B5" s="10"/>
      <c r="C5" s="9"/>
      <c r="D5" s="8"/>
      <c r="E5" s="7"/>
      <c r="F5" s="7"/>
      <c r="G5" s="18" t="s">
        <v>97</v>
      </c>
      <c r="H5" s="19">
        <v>17.03</v>
      </c>
      <c r="I5" s="20">
        <f t="shared" si="0"/>
        <v>17.03</v>
      </c>
    </row>
    <row r="6" spans="1:9" x14ac:dyDescent="0.2">
      <c r="A6" s="11"/>
      <c r="B6" s="10"/>
      <c r="C6" s="9"/>
      <c r="D6" s="8"/>
      <c r="E6" s="7"/>
      <c r="F6" s="7"/>
      <c r="G6" s="18" t="s">
        <v>371</v>
      </c>
      <c r="H6" s="19">
        <v>20.22</v>
      </c>
      <c r="I6" s="20" t="str">
        <f t="shared" si="0"/>
        <v>Descartado</v>
      </c>
    </row>
    <row r="7" spans="1:9" x14ac:dyDescent="0.2">
      <c r="A7" s="11"/>
      <c r="B7" s="10"/>
      <c r="C7" s="9"/>
      <c r="D7" s="8"/>
      <c r="E7" s="7"/>
      <c r="F7" s="7"/>
      <c r="G7" s="18" t="s">
        <v>305</v>
      </c>
      <c r="H7" s="19">
        <v>15.96</v>
      </c>
      <c r="I7" s="20">
        <f t="shared" si="0"/>
        <v>15.96</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6.2421975297165968</v>
      </c>
      <c r="B20" s="31">
        <f>COUNT(H3:H17)</f>
        <v>5</v>
      </c>
      <c r="C20" s="32">
        <f>IF(B20&lt;2,"N/A",(A20/D20))</f>
        <v>0.46863344817692165</v>
      </c>
      <c r="D20" s="33">
        <f>ROUND(AVERAGE(H3:H17),2)</f>
        <v>13.32</v>
      </c>
      <c r="E20" s="34">
        <f>IFERROR(ROUND(IF(B20&lt;2,"N/A",(IF(C20&lt;=25%,"N/A",AVERAGE(I3:I17)))),2),"N/A")</f>
        <v>11.6</v>
      </c>
      <c r="F20" s="34">
        <f>ROUND(MEDIAN(H3:H17),2)</f>
        <v>15.96</v>
      </c>
      <c r="G20" s="35" t="str">
        <f>INDEX(G3:G17,MATCH(H20,H3:H17,0))</f>
        <v>TAVI PAPELARIA</v>
      </c>
      <c r="H20" s="36">
        <f>MIN(H3:H17)</f>
        <v>6.7</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11.6</v>
      </c>
    </row>
    <row r="23" spans="1:11" x14ac:dyDescent="0.2">
      <c r="B23" s="37"/>
      <c r="C23" s="37"/>
      <c r="D23" s="5"/>
      <c r="E23" s="5"/>
      <c r="F23" s="45"/>
      <c r="G23" s="16" t="s">
        <v>32</v>
      </c>
      <c r="H23" s="36">
        <f>ROUND(H22,2)*D3</f>
        <v>1740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opLeftCell="B1" zoomScaleNormal="100" workbookViewId="0">
      <selection activeCell="G4" sqref="G4"/>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372</v>
      </c>
      <c r="B2" s="14" t="s">
        <v>2</v>
      </c>
      <c r="C2" s="14" t="s">
        <v>3</v>
      </c>
      <c r="D2" s="14" t="s">
        <v>4</v>
      </c>
      <c r="E2" s="15" t="s">
        <v>5</v>
      </c>
      <c r="F2" s="15" t="s">
        <v>6</v>
      </c>
      <c r="G2" s="14" t="s">
        <v>7</v>
      </c>
      <c r="H2" s="16" t="s">
        <v>8</v>
      </c>
      <c r="I2" s="17" t="s">
        <v>9</v>
      </c>
    </row>
    <row r="3" spans="1:9" ht="12.75" customHeight="1" x14ac:dyDescent="0.2">
      <c r="A3" s="11"/>
      <c r="B3" s="10" t="s">
        <v>373</v>
      </c>
      <c r="C3" s="9" t="s">
        <v>88</v>
      </c>
      <c r="D3" s="8">
        <v>500</v>
      </c>
      <c r="E3" s="7">
        <f>IF(C20&lt;=25%,D20,MIN(E20:F20))</f>
        <v>45</v>
      </c>
      <c r="F3" s="7">
        <f>MIN(H3:H17)</f>
        <v>45</v>
      </c>
      <c r="G3" s="18" t="s">
        <v>374</v>
      </c>
      <c r="H3" s="19">
        <v>45</v>
      </c>
      <c r="I3" s="20" t="e">
        <f t="shared" ref="I3:I17" si="0">IF(H3="","",(IF($C$20&lt;25%,"N/A",IF(H3&lt;=($D$20+$A$20),H3,"Descartado"))))</f>
        <v>#VALUE!</v>
      </c>
    </row>
    <row r="4" spans="1:9" x14ac:dyDescent="0.2">
      <c r="A4" s="11"/>
      <c r="B4" s="10"/>
      <c r="C4" s="9"/>
      <c r="D4" s="8"/>
      <c r="E4" s="7"/>
      <c r="F4" s="7"/>
      <c r="G4" s="18"/>
      <c r="H4" s="19"/>
      <c r="I4" s="20" t="str">
        <f t="shared" si="0"/>
        <v/>
      </c>
    </row>
    <row r="5" spans="1:9" x14ac:dyDescent="0.2">
      <c r="A5" s="11"/>
      <c r="B5" s="10"/>
      <c r="C5" s="9"/>
      <c r="D5" s="8"/>
      <c r="E5" s="7"/>
      <c r="F5" s="7"/>
      <c r="G5" s="18"/>
      <c r="H5" s="19"/>
      <c r="I5" s="20" t="str">
        <f t="shared" si="0"/>
        <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t="str">
        <f>IF(B20&lt;2,"N/A",(STDEV(H3:H17)))</f>
        <v>N/A</v>
      </c>
      <c r="B20" s="31">
        <f>COUNT(H3:H17)</f>
        <v>1</v>
      </c>
      <c r="C20" s="32" t="str">
        <f>IF(B20&lt;2,"N/A",(A20/D20))</f>
        <v>N/A</v>
      </c>
      <c r="D20" s="33">
        <f>ROUND(AVERAGE(H3:H17),2)</f>
        <v>45</v>
      </c>
      <c r="E20" s="34" t="str">
        <f>IFERROR(ROUND(IF(B20&lt;2,"N/A",(IF(C20&lt;=25%,"N/A",AVERAGE(I3:I17)))),2),"N/A")</f>
        <v>N/A</v>
      </c>
      <c r="F20" s="34">
        <f>ROUND(MEDIAN(H3:H17),2)</f>
        <v>45</v>
      </c>
      <c r="G20" s="35" t="str">
        <f>INDEX(G3:G17,MATCH(H20,H3:H17,0))</f>
        <v>INCORPAST INDUSTRIA E COMERCIO DE PASTAS LTDA</v>
      </c>
      <c r="H20" s="36">
        <f>MIN(H3:H17)</f>
        <v>45</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45</v>
      </c>
    </row>
    <row r="23" spans="1:11" x14ac:dyDescent="0.2">
      <c r="B23" s="37"/>
      <c r="C23" s="37"/>
      <c r="D23" s="5"/>
      <c r="E23" s="5"/>
      <c r="F23" s="45"/>
      <c r="G23" s="16" t="s">
        <v>32</v>
      </c>
      <c r="H23" s="36">
        <f>ROUND(H22,2)*D3</f>
        <v>22500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D18" sqref="D1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68</v>
      </c>
      <c r="B2" s="14" t="s">
        <v>2</v>
      </c>
      <c r="C2" s="14" t="s">
        <v>3</v>
      </c>
      <c r="D2" s="14" t="s">
        <v>4</v>
      </c>
      <c r="E2" s="15" t="s">
        <v>5</v>
      </c>
      <c r="F2" s="15" t="s">
        <v>6</v>
      </c>
      <c r="G2" s="14" t="s">
        <v>7</v>
      </c>
      <c r="H2" s="16" t="s">
        <v>8</v>
      </c>
      <c r="I2" s="17" t="s">
        <v>9</v>
      </c>
    </row>
    <row r="3" spans="1:9" ht="12.75" customHeight="1" x14ac:dyDescent="0.2">
      <c r="A3" s="11"/>
      <c r="B3" s="10" t="s">
        <v>69</v>
      </c>
      <c r="C3" s="9" t="s">
        <v>56</v>
      </c>
      <c r="D3" s="8">
        <v>500</v>
      </c>
      <c r="E3" s="7">
        <f>IF(C20&lt;=25%,D20,MIN(E20:F20))</f>
        <v>48.32</v>
      </c>
      <c r="F3" s="7">
        <f>MIN(H3:H17)</f>
        <v>29.89</v>
      </c>
      <c r="G3" s="18" t="s">
        <v>70</v>
      </c>
      <c r="H3" s="19">
        <v>29.89</v>
      </c>
      <c r="I3" s="20">
        <f t="shared" ref="I3:I17" si="0">IF(H3="","",(IF($C$20&lt;25%,"N/A",IF(H3&lt;=($D$20+$A$20),H3,"Descartado"))))</f>
        <v>29.89</v>
      </c>
    </row>
    <row r="4" spans="1:9" x14ac:dyDescent="0.2">
      <c r="A4" s="11"/>
      <c r="B4" s="10"/>
      <c r="C4" s="9"/>
      <c r="D4" s="8"/>
      <c r="E4" s="7"/>
      <c r="F4" s="7"/>
      <c r="G4" s="18" t="s">
        <v>57</v>
      </c>
      <c r="H4" s="19">
        <v>35.700000000000003</v>
      </c>
      <c r="I4" s="20">
        <f t="shared" si="0"/>
        <v>35.700000000000003</v>
      </c>
    </row>
    <row r="5" spans="1:9" x14ac:dyDescent="0.2">
      <c r="A5" s="11"/>
      <c r="B5" s="10"/>
      <c r="C5" s="9"/>
      <c r="D5" s="8"/>
      <c r="E5" s="7"/>
      <c r="F5" s="7"/>
      <c r="G5" s="18" t="s">
        <v>59</v>
      </c>
      <c r="H5" s="19">
        <v>62.7</v>
      </c>
      <c r="I5" s="20">
        <f t="shared" si="0"/>
        <v>62.7</v>
      </c>
    </row>
    <row r="6" spans="1:9" x14ac:dyDescent="0.2">
      <c r="A6" s="11"/>
      <c r="B6" s="10"/>
      <c r="C6" s="9"/>
      <c r="D6" s="8"/>
      <c r="E6" s="7"/>
      <c r="F6" s="7"/>
      <c r="G6" s="18" t="s">
        <v>64</v>
      </c>
      <c r="H6" s="19">
        <v>73.73</v>
      </c>
      <c r="I6" s="20" t="str">
        <f t="shared" si="0"/>
        <v>Descartado</v>
      </c>
    </row>
    <row r="7" spans="1:9" x14ac:dyDescent="0.2">
      <c r="A7" s="11"/>
      <c r="B7" s="10"/>
      <c r="C7" s="9"/>
      <c r="D7" s="8"/>
      <c r="E7" s="7"/>
      <c r="F7" s="7"/>
      <c r="G7" s="18" t="s">
        <v>71</v>
      </c>
      <c r="H7" s="19">
        <v>65</v>
      </c>
      <c r="I7" s="20">
        <f t="shared" si="0"/>
        <v>65</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19.367297952992793</v>
      </c>
      <c r="B20" s="31">
        <f>COUNT(H3:H17)</f>
        <v>5</v>
      </c>
      <c r="C20" s="32">
        <f>IF(B20&lt;2,"N/A",(A20/D20))</f>
        <v>0.36268348226578268</v>
      </c>
      <c r="D20" s="33">
        <f>ROUND(AVERAGE(H3:H17),2)</f>
        <v>53.4</v>
      </c>
      <c r="E20" s="34">
        <f>IFERROR(ROUND(IF(B20&lt;2,"N/A",(IF(C20&lt;=25%,"N/A",AVERAGE(I3:I17)))),2),"N/A")</f>
        <v>48.32</v>
      </c>
      <c r="F20" s="34">
        <f>ROUND(MEDIAN(H3:H17),2)</f>
        <v>62.7</v>
      </c>
      <c r="G20" s="35" t="str">
        <f>INDEX(G3:G17,MATCH(H20,H3:H17,0))</f>
        <v>LAZARO BEZERRA SOARES</v>
      </c>
      <c r="H20" s="36">
        <f>MIN(H3:H17)</f>
        <v>29.89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48.32</v>
      </c>
    </row>
    <row r="23" spans="1:11" x14ac:dyDescent="0.2">
      <c r="B23" s="37"/>
      <c r="C23" s="37"/>
      <c r="D23" s="5"/>
      <c r="E23" s="5"/>
      <c r="F23" s="45"/>
      <c r="G23" s="16" t="s">
        <v>32</v>
      </c>
      <c r="H23" s="36">
        <f>ROUND(H22,2)*D3</f>
        <v>24160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D18" sqref="D1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375</v>
      </c>
      <c r="B2" s="14" t="s">
        <v>2</v>
      </c>
      <c r="C2" s="14" t="s">
        <v>3</v>
      </c>
      <c r="D2" s="14" t="s">
        <v>4</v>
      </c>
      <c r="E2" s="15" t="s">
        <v>5</v>
      </c>
      <c r="F2" s="15" t="s">
        <v>6</v>
      </c>
      <c r="G2" s="14" t="s">
        <v>7</v>
      </c>
      <c r="H2" s="16" t="s">
        <v>8</v>
      </c>
      <c r="I2" s="17" t="s">
        <v>9</v>
      </c>
    </row>
    <row r="3" spans="1:9" ht="12.75" customHeight="1" x14ac:dyDescent="0.2">
      <c r="A3" s="11"/>
      <c r="B3" s="10" t="s">
        <v>10</v>
      </c>
      <c r="C3" s="9" t="s">
        <v>11</v>
      </c>
      <c r="D3" s="8">
        <v>3750</v>
      </c>
      <c r="E3" s="7">
        <f>IF(C20&lt;=25%,D20,MIN(E20:F20))</f>
        <v>24.64</v>
      </c>
      <c r="F3" s="7">
        <f>MIN(H3:H17)</f>
        <v>18.399999999999999</v>
      </c>
      <c r="G3" s="18" t="s">
        <v>12</v>
      </c>
      <c r="H3" s="19">
        <v>18.399999999999999</v>
      </c>
      <c r="I3" s="20" t="str">
        <f t="shared" ref="I3:I17" si="0">IF(H3="","",(IF($C$20&lt;25%,"N/A",IF(H3&lt;=($D$20+$A$20),H3,"Descartado"))))</f>
        <v>N/A</v>
      </c>
    </row>
    <row r="4" spans="1:9" x14ac:dyDescent="0.2">
      <c r="A4" s="11"/>
      <c r="B4" s="10"/>
      <c r="C4" s="9"/>
      <c r="D4" s="8"/>
      <c r="E4" s="7"/>
      <c r="F4" s="7"/>
      <c r="G4" s="18" t="s">
        <v>13</v>
      </c>
      <c r="H4" s="19">
        <v>18.89</v>
      </c>
      <c r="I4" s="20" t="str">
        <f t="shared" si="0"/>
        <v>N/A</v>
      </c>
    </row>
    <row r="5" spans="1:9" x14ac:dyDescent="0.2">
      <c r="A5" s="11"/>
      <c r="B5" s="10"/>
      <c r="C5" s="9"/>
      <c r="D5" s="8"/>
      <c r="E5" s="7"/>
      <c r="F5" s="7"/>
      <c r="G5" s="18" t="s">
        <v>14</v>
      </c>
      <c r="H5" s="19">
        <v>19.100000000000001</v>
      </c>
      <c r="I5" s="20" t="str">
        <f t="shared" si="0"/>
        <v>N/A</v>
      </c>
    </row>
    <row r="6" spans="1:9" x14ac:dyDescent="0.2">
      <c r="A6" s="11"/>
      <c r="B6" s="10"/>
      <c r="C6" s="9"/>
      <c r="D6" s="8"/>
      <c r="E6" s="7"/>
      <c r="F6" s="7"/>
      <c r="G6" s="18" t="s">
        <v>15</v>
      </c>
      <c r="H6" s="19">
        <v>19.107399999999998</v>
      </c>
      <c r="I6" s="20" t="str">
        <f t="shared" si="0"/>
        <v>N/A</v>
      </c>
    </row>
    <row r="7" spans="1:9" x14ac:dyDescent="0.2">
      <c r="A7" s="11"/>
      <c r="B7" s="10"/>
      <c r="C7" s="9"/>
      <c r="D7" s="8"/>
      <c r="E7" s="7"/>
      <c r="F7" s="7"/>
      <c r="G7" s="18" t="s">
        <v>16</v>
      </c>
      <c r="H7" s="19">
        <v>19.7</v>
      </c>
      <c r="I7" s="20" t="str">
        <f t="shared" si="0"/>
        <v>N/A</v>
      </c>
    </row>
    <row r="8" spans="1:9" x14ac:dyDescent="0.2">
      <c r="A8" s="11"/>
      <c r="B8" s="10"/>
      <c r="C8" s="9"/>
      <c r="D8" s="8"/>
      <c r="E8" s="7"/>
      <c r="F8" s="7"/>
      <c r="G8" s="18" t="s">
        <v>17</v>
      </c>
      <c r="H8" s="19">
        <v>22.5</v>
      </c>
      <c r="I8" s="20" t="str">
        <f t="shared" si="0"/>
        <v>N/A</v>
      </c>
    </row>
    <row r="9" spans="1:9" x14ac:dyDescent="0.2">
      <c r="A9" s="11"/>
      <c r="B9" s="10"/>
      <c r="C9" s="9"/>
      <c r="D9" s="8"/>
      <c r="E9" s="7"/>
      <c r="F9" s="7"/>
      <c r="G9" s="18" t="s">
        <v>18</v>
      </c>
      <c r="H9" s="19">
        <v>27.75</v>
      </c>
      <c r="I9" s="20" t="str">
        <f t="shared" si="0"/>
        <v>N/A</v>
      </c>
    </row>
    <row r="10" spans="1:9" x14ac:dyDescent="0.2">
      <c r="A10" s="11"/>
      <c r="B10" s="10"/>
      <c r="C10" s="9"/>
      <c r="D10" s="8"/>
      <c r="E10" s="7"/>
      <c r="F10" s="7"/>
      <c r="G10" s="18" t="s">
        <v>19</v>
      </c>
      <c r="H10" s="19">
        <v>28</v>
      </c>
      <c r="I10" s="20" t="str">
        <f t="shared" si="0"/>
        <v>N/A</v>
      </c>
    </row>
    <row r="11" spans="1:9" x14ac:dyDescent="0.2">
      <c r="A11" s="11"/>
      <c r="B11" s="10"/>
      <c r="C11" s="9"/>
      <c r="D11" s="8"/>
      <c r="E11" s="7"/>
      <c r="F11" s="7"/>
      <c r="G11" s="18" t="s">
        <v>20</v>
      </c>
      <c r="H11" s="19">
        <v>31</v>
      </c>
      <c r="I11" s="20" t="str">
        <f t="shared" si="0"/>
        <v>N/A</v>
      </c>
    </row>
    <row r="12" spans="1:9" x14ac:dyDescent="0.2">
      <c r="A12" s="11"/>
      <c r="B12" s="10"/>
      <c r="C12" s="9"/>
      <c r="D12" s="8"/>
      <c r="E12" s="7"/>
      <c r="F12" s="7"/>
      <c r="G12" s="18" t="s">
        <v>21</v>
      </c>
      <c r="H12" s="19">
        <v>29.69</v>
      </c>
      <c r="I12" s="20" t="str">
        <f t="shared" si="0"/>
        <v>N/A</v>
      </c>
    </row>
    <row r="13" spans="1:9" x14ac:dyDescent="0.2">
      <c r="A13" s="11"/>
      <c r="B13" s="10"/>
      <c r="C13" s="9"/>
      <c r="D13" s="8"/>
      <c r="E13" s="7"/>
      <c r="F13" s="7"/>
      <c r="G13" s="18" t="s">
        <v>22</v>
      </c>
      <c r="H13" s="19">
        <v>34.9</v>
      </c>
      <c r="I13" s="20" t="str">
        <f t="shared" si="0"/>
        <v>N/A</v>
      </c>
    </row>
    <row r="14" spans="1:9" x14ac:dyDescent="0.2">
      <c r="A14" s="11"/>
      <c r="B14" s="10"/>
      <c r="C14" s="9"/>
      <c r="D14" s="8"/>
      <c r="E14" s="7"/>
      <c r="F14" s="7"/>
      <c r="G14" s="18" t="s">
        <v>23</v>
      </c>
      <c r="H14" s="19">
        <v>26.68</v>
      </c>
      <c r="I14" s="20" t="str">
        <f t="shared" si="0"/>
        <v>N/A</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5.7098594648894796</v>
      </c>
      <c r="B20" s="31">
        <f>COUNT(H3:H17)</f>
        <v>12</v>
      </c>
      <c r="C20" s="32">
        <f>IF(B20&lt;2,"N/A",(A20/D20))</f>
        <v>0.23173130945168341</v>
      </c>
      <c r="D20" s="33">
        <f>ROUND(AVERAGE(H3:H17),2)</f>
        <v>24.64</v>
      </c>
      <c r="E20" s="34" t="str">
        <f>IFERROR(ROUND(IF(B20&lt;2,"N/A",(IF(C20&lt;=25%,"N/A",AVERAGE(I3:I17)))),2),"N/A")</f>
        <v>N/A</v>
      </c>
      <c r="F20" s="34">
        <f>ROUND(MEDIAN(H3:H17),2)</f>
        <v>24.59</v>
      </c>
      <c r="G20" s="35" t="str">
        <f>INDEX(G3:G17,MATCH(H20,H3:H17,0))</f>
        <v>R G XAVIER GUIMARAES EIRELI</v>
      </c>
      <c r="H20" s="36">
        <f>MIN(H3:H17)</f>
        <v>18.399999999999999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24.64</v>
      </c>
    </row>
    <row r="23" spans="1:11" x14ac:dyDescent="0.2">
      <c r="B23" s="37"/>
      <c r="C23" s="37"/>
      <c r="D23" s="5"/>
      <c r="E23" s="5"/>
      <c r="F23" s="45"/>
      <c r="G23" s="16" t="s">
        <v>32</v>
      </c>
      <c r="H23" s="36">
        <f>ROUND(H22,2)*D3</f>
        <v>92400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D18" sqref="D1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376</v>
      </c>
      <c r="B2" s="14" t="s">
        <v>2</v>
      </c>
      <c r="C2" s="14" t="s">
        <v>3</v>
      </c>
      <c r="D2" s="14" t="s">
        <v>4</v>
      </c>
      <c r="E2" s="15" t="s">
        <v>5</v>
      </c>
      <c r="F2" s="15" t="s">
        <v>6</v>
      </c>
      <c r="G2" s="14" t="s">
        <v>7</v>
      </c>
      <c r="H2" s="16" t="s">
        <v>8</v>
      </c>
      <c r="I2" s="17" t="s">
        <v>9</v>
      </c>
    </row>
    <row r="3" spans="1:9" ht="12.75" customHeight="1" x14ac:dyDescent="0.2">
      <c r="A3" s="11"/>
      <c r="B3" s="10" t="s">
        <v>69</v>
      </c>
      <c r="C3" s="9" t="s">
        <v>56</v>
      </c>
      <c r="D3" s="8">
        <v>1500</v>
      </c>
      <c r="E3" s="7">
        <f>IF(C20&lt;=25%,D20,MIN(E20:F20))</f>
        <v>48.32</v>
      </c>
      <c r="F3" s="7">
        <f>MIN(H3:H17)</f>
        <v>29.89</v>
      </c>
      <c r="G3" s="18" t="s">
        <v>70</v>
      </c>
      <c r="H3" s="19">
        <v>29.89</v>
      </c>
      <c r="I3" s="20">
        <f t="shared" ref="I3:I17" si="0">IF(H3="","",(IF($C$20&lt;25%,"N/A",IF(H3&lt;=($D$20+$A$20),H3,"Descartado"))))</f>
        <v>29.89</v>
      </c>
    </row>
    <row r="4" spans="1:9" x14ac:dyDescent="0.2">
      <c r="A4" s="11"/>
      <c r="B4" s="10"/>
      <c r="C4" s="9"/>
      <c r="D4" s="8"/>
      <c r="E4" s="7"/>
      <c r="F4" s="7"/>
      <c r="G4" s="18" t="s">
        <v>57</v>
      </c>
      <c r="H4" s="19">
        <v>35.700000000000003</v>
      </c>
      <c r="I4" s="20">
        <f t="shared" si="0"/>
        <v>35.700000000000003</v>
      </c>
    </row>
    <row r="5" spans="1:9" x14ac:dyDescent="0.2">
      <c r="A5" s="11"/>
      <c r="B5" s="10"/>
      <c r="C5" s="9"/>
      <c r="D5" s="8"/>
      <c r="E5" s="7"/>
      <c r="F5" s="7"/>
      <c r="G5" s="18" t="s">
        <v>59</v>
      </c>
      <c r="H5" s="19">
        <v>62.7</v>
      </c>
      <c r="I5" s="20">
        <f t="shared" si="0"/>
        <v>62.7</v>
      </c>
    </row>
    <row r="6" spans="1:9" x14ac:dyDescent="0.2">
      <c r="A6" s="11"/>
      <c r="B6" s="10"/>
      <c r="C6" s="9"/>
      <c r="D6" s="8"/>
      <c r="E6" s="7"/>
      <c r="F6" s="7"/>
      <c r="G6" s="18" t="s">
        <v>64</v>
      </c>
      <c r="H6" s="19">
        <v>73.73</v>
      </c>
      <c r="I6" s="20" t="str">
        <f t="shared" si="0"/>
        <v>Descartado</v>
      </c>
    </row>
    <row r="7" spans="1:9" x14ac:dyDescent="0.2">
      <c r="A7" s="11"/>
      <c r="B7" s="10"/>
      <c r="C7" s="9"/>
      <c r="D7" s="8"/>
      <c r="E7" s="7"/>
      <c r="F7" s="7"/>
      <c r="G7" s="18" t="s">
        <v>71</v>
      </c>
      <c r="H7" s="19">
        <v>65</v>
      </c>
      <c r="I7" s="20">
        <f t="shared" si="0"/>
        <v>65</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19.367297952992793</v>
      </c>
      <c r="B20" s="31">
        <f>COUNT(H3:H17)</f>
        <v>5</v>
      </c>
      <c r="C20" s="32">
        <f>IF(B20&lt;2,"N/A",(A20/D20))</f>
        <v>0.36268348226578268</v>
      </c>
      <c r="D20" s="33">
        <f>ROUND(AVERAGE(H3:H17),2)</f>
        <v>53.4</v>
      </c>
      <c r="E20" s="34">
        <f>IFERROR(ROUND(IF(B20&lt;2,"N/A",(IF(C20&lt;=25%,"N/A",AVERAGE(I3:I17)))),2),"N/A")</f>
        <v>48.32</v>
      </c>
      <c r="F20" s="34">
        <f>ROUND(MEDIAN(H3:H17),2)</f>
        <v>62.7</v>
      </c>
      <c r="G20" s="35" t="str">
        <f>INDEX(G3:G17,MATCH(H20,H3:H17,0))</f>
        <v>LAZARO BEZERRA SOARES</v>
      </c>
      <c r="H20" s="36">
        <f>MIN(H3:H17)</f>
        <v>29.89</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48.32</v>
      </c>
    </row>
    <row r="23" spans="1:11" x14ac:dyDescent="0.2">
      <c r="B23" s="37"/>
      <c r="C23" s="37"/>
      <c r="D23" s="5"/>
      <c r="E23" s="5"/>
      <c r="F23" s="45"/>
      <c r="G23" s="16" t="s">
        <v>32</v>
      </c>
      <c r="H23" s="36">
        <f>ROUND(H22,2)*D3</f>
        <v>72480</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D18" sqref="D1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377</v>
      </c>
      <c r="B2" s="14" t="s">
        <v>2</v>
      </c>
      <c r="C2" s="14" t="s">
        <v>3</v>
      </c>
      <c r="D2" s="14" t="s">
        <v>4</v>
      </c>
      <c r="E2" s="15" t="s">
        <v>5</v>
      </c>
      <c r="F2" s="15" t="s">
        <v>6</v>
      </c>
      <c r="G2" s="14" t="s">
        <v>7</v>
      </c>
      <c r="H2" s="16" t="s">
        <v>8</v>
      </c>
      <c r="I2" s="17" t="s">
        <v>9</v>
      </c>
    </row>
    <row r="3" spans="1:9" ht="12.75" customHeight="1" x14ac:dyDescent="0.2">
      <c r="A3" s="11"/>
      <c r="B3" s="10" t="s">
        <v>229</v>
      </c>
      <c r="C3" s="9" t="s">
        <v>88</v>
      </c>
      <c r="D3" s="8">
        <v>26250</v>
      </c>
      <c r="E3" s="7">
        <f>IF(C20&lt;=25%,D20,MIN(E20:F20))</f>
        <v>2.61</v>
      </c>
      <c r="F3" s="7">
        <f>MIN(H3:H17)</f>
        <v>2.2999999999999998</v>
      </c>
      <c r="G3" s="18" t="s">
        <v>230</v>
      </c>
      <c r="H3" s="19">
        <v>2.4</v>
      </c>
      <c r="I3" s="20" t="str">
        <f t="shared" ref="I3:I17" si="0">IF(H3="","",(IF($C$20&lt;25%,"N/A",IF(H3&lt;=($D$20+$A$20),H3,"Descartado"))))</f>
        <v>N/A</v>
      </c>
    </row>
    <row r="4" spans="1:9" x14ac:dyDescent="0.2">
      <c r="A4" s="11"/>
      <c r="B4" s="10"/>
      <c r="C4" s="9"/>
      <c r="D4" s="8"/>
      <c r="E4" s="7"/>
      <c r="F4" s="7"/>
      <c r="G4" s="18" t="s">
        <v>144</v>
      </c>
      <c r="H4" s="19">
        <v>2.5499999999999998</v>
      </c>
      <c r="I4" s="20" t="str">
        <f t="shared" si="0"/>
        <v>N/A</v>
      </c>
    </row>
    <row r="5" spans="1:9" x14ac:dyDescent="0.2">
      <c r="A5" s="11"/>
      <c r="B5" s="10"/>
      <c r="C5" s="9"/>
      <c r="D5" s="8"/>
      <c r="E5" s="7"/>
      <c r="F5" s="7"/>
      <c r="G5" s="18" t="s">
        <v>231</v>
      </c>
      <c r="H5" s="19">
        <v>3.2</v>
      </c>
      <c r="I5" s="20" t="str">
        <f t="shared" si="0"/>
        <v>N/A</v>
      </c>
    </row>
    <row r="6" spans="1:9" x14ac:dyDescent="0.2">
      <c r="A6" s="11"/>
      <c r="B6" s="10"/>
      <c r="C6" s="9"/>
      <c r="D6" s="8"/>
      <c r="E6" s="7"/>
      <c r="F6" s="7"/>
      <c r="G6" s="18" t="s">
        <v>59</v>
      </c>
      <c r="H6" s="19">
        <v>2.2999999999999998</v>
      </c>
      <c r="I6" s="20" t="str">
        <f t="shared" si="0"/>
        <v>N/A</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0.40491768710854631</v>
      </c>
      <c r="B20" s="31">
        <f>COUNT(H3:H17)</f>
        <v>4</v>
      </c>
      <c r="C20" s="32">
        <f>IF(B20&lt;2,"N/A",(A20/D20))</f>
        <v>0.15514087628679937</v>
      </c>
      <c r="D20" s="33">
        <f>ROUND(AVERAGE(H3:H17),2)</f>
        <v>2.61</v>
      </c>
      <c r="E20" s="34" t="str">
        <f>IFERROR(ROUND(IF(B20&lt;2,"N/A",(IF(C20&lt;=25%,"N/A",AVERAGE(I3:I17)))),2),"N/A")</f>
        <v>N/A</v>
      </c>
      <c r="F20" s="34">
        <f>ROUND(MEDIAN(H3:H17),2)</f>
        <v>2.48</v>
      </c>
      <c r="G20" s="35" t="str">
        <f>INDEX(G3:G17,MATCH(H20,H3:H17,0))</f>
        <v>KALUNGA</v>
      </c>
      <c r="H20" s="36">
        <f>MIN(H3:H17)</f>
        <v>2.2999999999999998</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2.61</v>
      </c>
    </row>
    <row r="23" spans="1:11" x14ac:dyDescent="0.2">
      <c r="B23" s="37"/>
      <c r="C23" s="37"/>
      <c r="D23" s="5"/>
      <c r="E23" s="5"/>
      <c r="F23" s="45"/>
      <c r="G23" s="16" t="s">
        <v>32</v>
      </c>
      <c r="H23" s="36">
        <f>ROUND(H22,2)*D3</f>
        <v>68512.5</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D18" sqref="D18"/>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378</v>
      </c>
      <c r="B2" s="14" t="s">
        <v>2</v>
      </c>
      <c r="C2" s="14" t="s">
        <v>3</v>
      </c>
      <c r="D2" s="14" t="s">
        <v>4</v>
      </c>
      <c r="E2" s="15" t="s">
        <v>5</v>
      </c>
      <c r="F2" s="15" t="s">
        <v>6</v>
      </c>
      <c r="G2" s="14" t="s">
        <v>7</v>
      </c>
      <c r="H2" s="16" t="s">
        <v>8</v>
      </c>
      <c r="I2" s="17" t="s">
        <v>9</v>
      </c>
    </row>
    <row r="3" spans="1:9" ht="12.75" customHeight="1" x14ac:dyDescent="0.2">
      <c r="A3" s="11"/>
      <c r="B3" s="10" t="s">
        <v>281</v>
      </c>
      <c r="C3" s="9" t="s">
        <v>282</v>
      </c>
      <c r="D3" s="8">
        <v>24600</v>
      </c>
      <c r="E3" s="7">
        <f>IF(C20&lt;=25%,D20,MIN(E20:F20))</f>
        <v>14.76</v>
      </c>
      <c r="F3" s="7">
        <f>MIN(H3:H17)</f>
        <v>12.24</v>
      </c>
      <c r="G3" s="18" t="s">
        <v>283</v>
      </c>
      <c r="H3" s="19">
        <v>12.24</v>
      </c>
      <c r="I3" s="20" t="str">
        <f t="shared" ref="I3:I17" si="0">IF(H3="","",(IF($C$20&lt;25%,"N/A",IF(H3&lt;=($D$20+$A$20),H3,"Descartado"))))</f>
        <v>N/A</v>
      </c>
    </row>
    <row r="4" spans="1:9" x14ac:dyDescent="0.2">
      <c r="A4" s="11"/>
      <c r="B4" s="10"/>
      <c r="C4" s="9"/>
      <c r="D4" s="8"/>
      <c r="E4" s="7"/>
      <c r="F4" s="7"/>
      <c r="G4" s="18" t="s">
        <v>284</v>
      </c>
      <c r="H4" s="19">
        <v>12.75</v>
      </c>
      <c r="I4" s="20" t="str">
        <f t="shared" si="0"/>
        <v>N/A</v>
      </c>
    </row>
    <row r="5" spans="1:9" x14ac:dyDescent="0.2">
      <c r="A5" s="11"/>
      <c r="B5" s="10"/>
      <c r="C5" s="9"/>
      <c r="D5" s="8"/>
      <c r="E5" s="7"/>
      <c r="F5" s="7"/>
      <c r="G5" s="18" t="s">
        <v>285</v>
      </c>
      <c r="H5" s="19">
        <v>13.1</v>
      </c>
      <c r="I5" s="20" t="str">
        <f t="shared" si="0"/>
        <v>N/A</v>
      </c>
    </row>
    <row r="6" spans="1:9" x14ac:dyDescent="0.2">
      <c r="A6" s="11"/>
      <c r="B6" s="10"/>
      <c r="C6" s="9"/>
      <c r="D6" s="8"/>
      <c r="E6" s="7"/>
      <c r="F6" s="7"/>
      <c r="G6" s="18" t="s">
        <v>42</v>
      </c>
      <c r="H6" s="19">
        <v>13.5</v>
      </c>
      <c r="I6" s="20" t="str">
        <f t="shared" si="0"/>
        <v>N/A</v>
      </c>
    </row>
    <row r="7" spans="1:9" x14ac:dyDescent="0.2">
      <c r="A7" s="11"/>
      <c r="B7" s="10"/>
      <c r="C7" s="9"/>
      <c r="D7" s="8"/>
      <c r="E7" s="7"/>
      <c r="F7" s="7"/>
      <c r="G7" s="18" t="s">
        <v>133</v>
      </c>
      <c r="H7" s="19">
        <v>13.96</v>
      </c>
      <c r="I7" s="20" t="str">
        <f t="shared" si="0"/>
        <v>N/A</v>
      </c>
    </row>
    <row r="8" spans="1:9" x14ac:dyDescent="0.2">
      <c r="A8" s="11"/>
      <c r="B8" s="10"/>
      <c r="C8" s="9"/>
      <c r="D8" s="8"/>
      <c r="E8" s="7"/>
      <c r="F8" s="7"/>
      <c r="G8" s="18" t="s">
        <v>155</v>
      </c>
      <c r="H8" s="19">
        <v>14.3</v>
      </c>
      <c r="I8" s="20" t="str">
        <f t="shared" si="0"/>
        <v>N/A</v>
      </c>
    </row>
    <row r="9" spans="1:9" x14ac:dyDescent="0.2">
      <c r="A9" s="11"/>
      <c r="B9" s="10"/>
      <c r="C9" s="9"/>
      <c r="D9" s="8"/>
      <c r="E9" s="7"/>
      <c r="F9" s="7"/>
      <c r="G9" s="18" t="s">
        <v>50</v>
      </c>
      <c r="H9" s="19">
        <v>14.45</v>
      </c>
      <c r="I9" s="20" t="str">
        <f t="shared" si="0"/>
        <v>N/A</v>
      </c>
    </row>
    <row r="10" spans="1:9" x14ac:dyDescent="0.2">
      <c r="A10" s="11"/>
      <c r="B10" s="10"/>
      <c r="C10" s="9"/>
      <c r="D10" s="8"/>
      <c r="E10" s="7"/>
      <c r="F10" s="7"/>
      <c r="G10" s="18" t="s">
        <v>286</v>
      </c>
      <c r="H10" s="19">
        <v>14.5</v>
      </c>
      <c r="I10" s="20" t="str">
        <f t="shared" si="0"/>
        <v>N/A</v>
      </c>
    </row>
    <row r="11" spans="1:9" x14ac:dyDescent="0.2">
      <c r="A11" s="11"/>
      <c r="B11" s="10"/>
      <c r="C11" s="9"/>
      <c r="D11" s="8"/>
      <c r="E11" s="7"/>
      <c r="F11" s="7"/>
      <c r="G11" s="18" t="s">
        <v>119</v>
      </c>
      <c r="H11" s="19">
        <v>14.59</v>
      </c>
      <c r="I11" s="20" t="str">
        <f t="shared" si="0"/>
        <v>N/A</v>
      </c>
    </row>
    <row r="12" spans="1:9" x14ac:dyDescent="0.2">
      <c r="A12" s="11"/>
      <c r="B12" s="10"/>
      <c r="C12" s="9"/>
      <c r="D12" s="8"/>
      <c r="E12" s="7"/>
      <c r="F12" s="7"/>
      <c r="G12" s="18" t="s">
        <v>287</v>
      </c>
      <c r="H12" s="19">
        <v>14.64</v>
      </c>
      <c r="I12" s="20" t="str">
        <f t="shared" si="0"/>
        <v>N/A</v>
      </c>
    </row>
    <row r="13" spans="1:9" x14ac:dyDescent="0.2">
      <c r="A13" s="11"/>
      <c r="B13" s="10"/>
      <c r="C13" s="9"/>
      <c r="D13" s="8"/>
      <c r="E13" s="7"/>
      <c r="F13" s="7"/>
      <c r="G13" s="18" t="s">
        <v>288</v>
      </c>
      <c r="H13" s="19">
        <v>15.45</v>
      </c>
      <c r="I13" s="20" t="str">
        <f t="shared" si="0"/>
        <v>N/A</v>
      </c>
    </row>
    <row r="14" spans="1:9" x14ac:dyDescent="0.2">
      <c r="A14" s="11"/>
      <c r="B14" s="10"/>
      <c r="C14" s="9"/>
      <c r="D14" s="8"/>
      <c r="E14" s="7"/>
      <c r="F14" s="7"/>
      <c r="G14" s="18" t="s">
        <v>258</v>
      </c>
      <c r="H14" s="19">
        <v>16.739999999999998</v>
      </c>
      <c r="I14" s="20" t="str">
        <f t="shared" si="0"/>
        <v>N/A</v>
      </c>
    </row>
    <row r="15" spans="1:9" x14ac:dyDescent="0.2">
      <c r="A15" s="11"/>
      <c r="B15" s="10"/>
      <c r="C15" s="9"/>
      <c r="D15" s="8"/>
      <c r="E15" s="7"/>
      <c r="F15" s="7"/>
      <c r="G15" s="18" t="s">
        <v>289</v>
      </c>
      <c r="H15" s="19">
        <v>16.88</v>
      </c>
      <c r="I15" s="20" t="str">
        <f t="shared" si="0"/>
        <v>N/A</v>
      </c>
    </row>
    <row r="16" spans="1:9" x14ac:dyDescent="0.2">
      <c r="A16" s="11"/>
      <c r="B16" s="10"/>
      <c r="C16" s="9"/>
      <c r="D16" s="8"/>
      <c r="E16" s="7"/>
      <c r="F16" s="7"/>
      <c r="G16" s="18" t="s">
        <v>290</v>
      </c>
      <c r="H16" s="19">
        <v>17</v>
      </c>
      <c r="I16" s="20" t="str">
        <f t="shared" si="0"/>
        <v>N/A</v>
      </c>
    </row>
    <row r="17" spans="1:11" x14ac:dyDescent="0.2">
      <c r="A17" s="11"/>
      <c r="B17" s="10"/>
      <c r="C17" s="9"/>
      <c r="D17" s="8"/>
      <c r="E17" s="7"/>
      <c r="F17" s="7"/>
      <c r="G17" s="18" t="s">
        <v>291</v>
      </c>
      <c r="H17" s="19">
        <v>17.367999999999999</v>
      </c>
      <c r="I17" s="20" t="str">
        <f t="shared" si="0"/>
        <v>N/A</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1.6147126178039177</v>
      </c>
      <c r="B20" s="31">
        <f>COUNT(H3:H17)</f>
        <v>15</v>
      </c>
      <c r="C20" s="32">
        <f>IF(B20&lt;2,"N/A",(A20/D20))</f>
        <v>0.10939787383495378</v>
      </c>
      <c r="D20" s="33">
        <f>ROUND(AVERAGE(H3:H17),2)</f>
        <v>14.76</v>
      </c>
      <c r="E20" s="34" t="str">
        <f>IFERROR(ROUND(IF(B20&lt;2,"N/A",(IF(C20&lt;=25%,"N/A",AVERAGE(I3:I17)))),2),"N/A")</f>
        <v>N/A</v>
      </c>
      <c r="F20" s="34">
        <f>ROUND(MEDIAN(H3:H17),2)</f>
        <v>14.5</v>
      </c>
      <c r="G20" s="35" t="str">
        <f>INDEX(G3:G17,MATCH(H20,H3:H17,0))</f>
        <v>MULTPAPER DISTRIBUIDORA DE PAPEIS LTDA</v>
      </c>
      <c r="H20" s="36">
        <f>MIN(H3:H17)</f>
        <v>12.24</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14.76</v>
      </c>
    </row>
    <row r="23" spans="1:11" x14ac:dyDescent="0.2">
      <c r="B23" s="37"/>
      <c r="C23" s="37"/>
      <c r="D23" s="5"/>
      <c r="E23" s="5"/>
      <c r="F23" s="45"/>
      <c r="G23" s="16" t="s">
        <v>32</v>
      </c>
      <c r="H23" s="36">
        <f>ROUND(H22,2)*D3</f>
        <v>363096</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I83"/>
  <sheetViews>
    <sheetView tabSelected="1" topLeftCell="A79" zoomScaleNormal="100" workbookViewId="0">
      <selection activeCell="B48" sqref="B48"/>
    </sheetView>
  </sheetViews>
  <sheetFormatPr defaultColWidth="9.140625" defaultRowHeight="12.75" x14ac:dyDescent="0.2"/>
  <cols>
    <col min="1" max="1" width="9.140625" style="46"/>
    <col min="2" max="2" width="66.7109375" style="46" customWidth="1"/>
    <col min="3" max="5" width="13.28515625" style="46" customWidth="1"/>
    <col min="6" max="6" width="17.7109375" style="46" customWidth="1"/>
    <col min="7" max="7" width="9.140625" style="47"/>
    <col min="8" max="13" width="9.140625" style="48"/>
    <col min="14" max="1023" width="9.140625" style="46"/>
    <col min="1024" max="1024" width="11.5703125" customWidth="1"/>
  </cols>
  <sheetData>
    <row r="1" spans="1:7" ht="15.75" x14ac:dyDescent="0.25">
      <c r="A1" s="49"/>
      <c r="B1" s="49"/>
      <c r="C1" s="49"/>
      <c r="D1" s="49"/>
      <c r="E1" s="49"/>
      <c r="F1" s="49"/>
    </row>
    <row r="2" spans="1:7" ht="15.75" x14ac:dyDescent="0.25">
      <c r="A2" s="49"/>
      <c r="B2" s="49"/>
      <c r="C2" s="49"/>
      <c r="D2" s="49"/>
      <c r="E2" s="49"/>
      <c r="F2" s="49"/>
    </row>
    <row r="3" spans="1:7" ht="15.75" x14ac:dyDescent="0.25">
      <c r="A3" s="49"/>
      <c r="B3" s="49"/>
      <c r="C3" s="49"/>
      <c r="D3" s="49"/>
      <c r="E3" s="49"/>
      <c r="F3" s="49"/>
    </row>
    <row r="4" spans="1:7" ht="15.75" x14ac:dyDescent="0.25">
      <c r="A4" s="49"/>
      <c r="B4" s="49"/>
      <c r="C4" s="49"/>
      <c r="D4" s="49"/>
      <c r="E4" s="49"/>
      <c r="F4" s="49"/>
    </row>
    <row r="5" spans="1:7" ht="15" customHeight="1" x14ac:dyDescent="0.2">
      <c r="A5" s="2" t="s">
        <v>379</v>
      </c>
      <c r="B5" s="2"/>
      <c r="C5" s="2"/>
      <c r="D5" s="2"/>
      <c r="E5" s="2"/>
      <c r="F5" s="2"/>
    </row>
    <row r="6" spans="1:7" ht="15" customHeight="1" x14ac:dyDescent="0.2">
      <c r="A6" s="2" t="s">
        <v>380</v>
      </c>
      <c r="B6" s="2"/>
      <c r="C6" s="2"/>
      <c r="D6" s="2"/>
      <c r="E6" s="2"/>
      <c r="F6" s="2"/>
    </row>
    <row r="7" spans="1:7" ht="15.75" x14ac:dyDescent="0.25">
      <c r="A7" s="50"/>
      <c r="B7" s="50"/>
      <c r="C7" s="50"/>
      <c r="D7" s="50"/>
      <c r="E7" s="50"/>
      <c r="F7" s="50"/>
    </row>
    <row r="8" spans="1:7" ht="15.75" customHeight="1" x14ac:dyDescent="0.25">
      <c r="A8" s="1" t="s">
        <v>381</v>
      </c>
      <c r="B8" s="1"/>
      <c r="C8" s="1"/>
      <c r="D8" s="1"/>
      <c r="E8" s="1"/>
      <c r="F8" s="1"/>
    </row>
    <row r="9" spans="1:7" ht="25.5" x14ac:dyDescent="0.2">
      <c r="A9" s="51" t="s">
        <v>382</v>
      </c>
      <c r="B9" s="51" t="s">
        <v>383</v>
      </c>
      <c r="C9" s="51" t="s">
        <v>384</v>
      </c>
      <c r="D9" s="51" t="s">
        <v>385</v>
      </c>
      <c r="E9" s="51" t="s">
        <v>386</v>
      </c>
      <c r="F9" s="51" t="s">
        <v>387</v>
      </c>
    </row>
    <row r="10" spans="1:7" ht="165.75" x14ac:dyDescent="0.2">
      <c r="A10" s="52">
        <v>1</v>
      </c>
      <c r="B10" s="53" t="str">
        <f>Item1!B3</f>
        <v>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10" s="52" t="str">
        <f>Item1!C3</f>
        <v>CX</v>
      </c>
      <c r="D10" s="52">
        <f>Item1!D3</f>
        <v>1250</v>
      </c>
      <c r="E10" s="54">
        <f>Item1!E3</f>
        <v>24.64</v>
      </c>
      <c r="F10" s="54">
        <f t="shared" ref="F10:F41" si="0">(ROUND(E10,2)*D10)</f>
        <v>30800</v>
      </c>
      <c r="G10" s="55">
        <f>Item1!B20</f>
        <v>12</v>
      </c>
    </row>
    <row r="11" spans="1:7" ht="153" x14ac:dyDescent="0.2">
      <c r="A11" s="52">
        <v>2</v>
      </c>
      <c r="B11" s="53" t="str">
        <f>Item2!B3</f>
        <v>Caneta esferográfica
Cor vermelha
Em material plástico,
Ponta em aço inoxidável ou latão, com esfera de
tungstênio,
Corpo transparente
Selo de adequação à norma ABNT NBR 15236/2012 –Versão Corrigida 2013.
Acondicionada em caixa com 50 unidades;
Prazo de validade impresso na embalagem, não inferior a
18 meses contados da data do recebimento definitivo.
Marca de Referência: Bic, Compactor, Faber Castell, Pilot,
ou similar*</v>
      </c>
      <c r="C11" s="52" t="str">
        <f>Item2!C3</f>
        <v>CX</v>
      </c>
      <c r="D11" s="52">
        <f>Item2!D3</f>
        <v>300</v>
      </c>
      <c r="E11" s="54">
        <f>Item2!E3</f>
        <v>21.28</v>
      </c>
      <c r="F11" s="54">
        <f t="shared" si="0"/>
        <v>6384</v>
      </c>
      <c r="G11" s="55">
        <f>Item2!B20</f>
        <v>11</v>
      </c>
    </row>
    <row r="12" spans="1:7" ht="165.75" x14ac:dyDescent="0.2">
      <c r="A12" s="52">
        <v>3</v>
      </c>
      <c r="B12" s="53" t="str">
        <f>Item3!B3</f>
        <v>Caneta esferográfica
Cor preta.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12" s="52" t="str">
        <f>Item3!C3</f>
        <v>CX</v>
      </c>
      <c r="D12" s="52">
        <f>Item3!D3</f>
        <v>50</v>
      </c>
      <c r="E12" s="54">
        <f>Item3!E3</f>
        <v>25.18</v>
      </c>
      <c r="F12" s="54">
        <f t="shared" si="0"/>
        <v>1259</v>
      </c>
      <c r="G12" s="55">
        <f>Item3!B20</f>
        <v>14</v>
      </c>
    </row>
    <row r="13" spans="1:7" ht="89.25" x14ac:dyDescent="0.2">
      <c r="A13" s="52">
        <v>4</v>
      </c>
      <c r="B13" s="53" t="str">
        <f>Item4!B3</f>
        <v>Etiqueta auto adesiva
Folha em formato A4;
Gramatura 75 g/m2
Papel couchê removível;
Cor branca,
Folha contendo 1 etiqueta
Acondicionadas em pacotes com 25 folhas</v>
      </c>
      <c r="C13" s="52" t="str">
        <f>Item4!C3</f>
        <v>PC</v>
      </c>
      <c r="D13" s="52">
        <f>Item4!D3</f>
        <v>2500</v>
      </c>
      <c r="E13" s="54">
        <f>Item4!E3</f>
        <v>21.45</v>
      </c>
      <c r="F13" s="54">
        <f t="shared" si="0"/>
        <v>53625</v>
      </c>
      <c r="G13" s="55">
        <f>Item4!B20</f>
        <v>4</v>
      </c>
    </row>
    <row r="14" spans="1:7" ht="76.5" x14ac:dyDescent="0.2">
      <c r="A14" s="52">
        <v>5</v>
      </c>
      <c r="B14" s="53" t="str">
        <f>Item5!B3</f>
        <v>Etiqueta adesiva
Caixa com 2000 unidades
Em papel
Cor branca
Dimensões: (128 x 74) mm
Tipo: formulário contínuo</v>
      </c>
      <c r="C14" s="52" t="str">
        <f>Item5!C3</f>
        <v>CX</v>
      </c>
      <c r="D14" s="52">
        <f>Item5!D3</f>
        <v>40</v>
      </c>
      <c r="E14" s="54">
        <f>Item5!E3</f>
        <v>135.94999999999999</v>
      </c>
      <c r="F14" s="54">
        <f t="shared" si="0"/>
        <v>5438</v>
      </c>
      <c r="G14" s="55">
        <f>Item5!B20</f>
        <v>3</v>
      </c>
    </row>
    <row r="15" spans="1:7" ht="89.25" x14ac:dyDescent="0.2">
      <c r="A15" s="52">
        <v>6</v>
      </c>
      <c r="B15" s="53" t="str">
        <f>Item6!B3</f>
        <v>Etiqueta auto adesiva
Folha em formato carta;
Gramatura 75 g/m2
Cor branca fosca,
06 (seis) etiquetas de tamanho 84,7 x 101,6mm por folha
Acondicionadas em pacotes com 25 folhas, embaladas em
plástico transparente. Pacotes acondicionados em caixas.</v>
      </c>
      <c r="C15" s="52" t="str">
        <f>Item6!C3</f>
        <v>PC</v>
      </c>
      <c r="D15" s="52">
        <f>Item6!D3</f>
        <v>4000</v>
      </c>
      <c r="E15" s="54">
        <f>Item6!E3</f>
        <v>17.68</v>
      </c>
      <c r="F15" s="54">
        <f t="shared" si="0"/>
        <v>70720</v>
      </c>
      <c r="G15" s="55">
        <f>Item6!B20</f>
        <v>5</v>
      </c>
    </row>
    <row r="16" spans="1:7" ht="114.75" x14ac:dyDescent="0.2">
      <c r="A16" s="52">
        <v>7</v>
      </c>
      <c r="B16" s="53" t="str">
        <f>Item7!B3</f>
        <v>Etiqueta auto adesiva
Folha em formato Carta;
Gramatura 75 g/m2
Papel couchê removível;
Cor branca,
30 etiquetas de tamanho 25,4 x 66,7mm, por folha.
Admitida variação de + ou - 0,4 mm por etiqueta.
Acondicionadas em pacotes com 100 folhas, embaladas em
plástico transparente. Pacotes acondicionados em caixas.</v>
      </c>
      <c r="C16" s="52" t="str">
        <f>Item7!C3</f>
        <v>PC</v>
      </c>
      <c r="D16" s="52">
        <f>Item7!D3</f>
        <v>500</v>
      </c>
      <c r="E16" s="54">
        <f>Item7!E3</f>
        <v>48.32</v>
      </c>
      <c r="F16" s="54">
        <f t="shared" si="0"/>
        <v>24160</v>
      </c>
      <c r="G16" s="55">
        <f>Item7!B20</f>
        <v>5</v>
      </c>
    </row>
    <row r="17" spans="1:7" ht="153" x14ac:dyDescent="0.2">
      <c r="A17" s="52">
        <v>8</v>
      </c>
      <c r="B17" s="53" t="str">
        <f>Item8!B3</f>
        <v>Etiqueta auto adesiva
Apresentação: bobina
Papel couchê
Dimensões: 2,5cm x 6,0cm
Tipo: lacre
Com picote de segurança
Rolo com, no mínimo, 1.000 (mil) etiquetas
Tubete de 1” (uma polegada)
Compatível com a impressora marca Zebra Cashway
Acondicionadas em embalagem de papelão reciclável
Prazo de validade não inferior a 11 meses, contados do
recebimento definitivo</v>
      </c>
      <c r="C17" s="52" t="str">
        <f>Item8!C3</f>
        <v>RL</v>
      </c>
      <c r="D17" s="52">
        <f>Item8!D3</f>
        <v>200</v>
      </c>
      <c r="E17" s="54">
        <f>Item8!E3</f>
        <v>10.88</v>
      </c>
      <c r="F17" s="54">
        <f t="shared" si="0"/>
        <v>2176</v>
      </c>
      <c r="G17" s="55">
        <f>Item8!B20</f>
        <v>4</v>
      </c>
    </row>
    <row r="18" spans="1:7" ht="165.75" x14ac:dyDescent="0.2">
      <c r="A18" s="52">
        <v>9</v>
      </c>
      <c r="B18" s="53" t="str">
        <f>Item9!B3</f>
        <v>Etiqueta Auto adesiva
com adesivo a base de resina de borracha para impressora
térmica – Modelo Zebra ou Datamax.
Papel couchê
Dimensões:104mm de largura x 145 mm de altura x 1
coluna.
Tipo: lacre
A distância entre uma etiqueta e outra é de 2,7 mm. As
etiquetas vêm em bobina.
Rolo com, no mínimo, 240 etiquetas
Acondicionadas em embalagem de papelão reciclável
Prazo de validade não inferior a 11 meses, contados do
recebimento definitivo</v>
      </c>
      <c r="C18" s="52" t="str">
        <f>Item9!C3</f>
        <v>RL</v>
      </c>
      <c r="D18" s="52">
        <f>Item9!D3</f>
        <v>25</v>
      </c>
      <c r="E18" s="54">
        <f>Item9!E3</f>
        <v>35.72</v>
      </c>
      <c r="F18" s="54">
        <f t="shared" si="0"/>
        <v>893</v>
      </c>
      <c r="G18" s="55">
        <f>Item9!B20</f>
        <v>3</v>
      </c>
    </row>
    <row r="19" spans="1:7" ht="140.25" x14ac:dyDescent="0.2">
      <c r="A19" s="52">
        <v>10</v>
      </c>
      <c r="B19" s="53" t="str">
        <f>Item10!B3</f>
        <v>Etiqueta auto adesiva
Apresentação: bobina
Papel couchê
Dimensões: 2,5cm x 6,00cm
Tipo: lacre
Com picote de segurança
Rolo com, no mínimo, 1.000 (mil) etiquetas
Tubete de 3” (três polegadas)
Compatível com a impressora marca Zebra Cashway
Acondicionadas em embalagem de papelão reciclável
Prazo de validade não inferior a 11 meses, contados do recebimento definitivo</v>
      </c>
      <c r="C19" s="52" t="str">
        <f>Item10!C3</f>
        <v>RL</v>
      </c>
      <c r="D19" s="52">
        <f>Item10!D3</f>
        <v>100</v>
      </c>
      <c r="E19" s="54">
        <f>Item10!E3</f>
        <v>11.16</v>
      </c>
      <c r="F19" s="54">
        <f t="shared" si="0"/>
        <v>1116</v>
      </c>
      <c r="G19" s="55">
        <f>Item10!B20</f>
        <v>4</v>
      </c>
    </row>
    <row r="20" spans="1:7" ht="102" x14ac:dyDescent="0.2">
      <c r="A20" s="52">
        <v>11</v>
      </c>
      <c r="B20" s="53" t="str">
        <f>Item11!B3</f>
        <v>Livro de atas
Pautado
Com reforço em costura para fixação de folhas
Dimensões: 330 x 216 mm
Capa dura em papelão, com revestimento plastificado na
cor preta
Folhas numeradas. 100 fls.
Acondicionados em embalagens 10 unidades.</v>
      </c>
      <c r="C20" s="52" t="str">
        <f>Item11!C3</f>
        <v>unidade</v>
      </c>
      <c r="D20" s="52">
        <f>Item11!D3</f>
        <v>200</v>
      </c>
      <c r="E20" s="54">
        <f>Item11!E3</f>
        <v>8.83</v>
      </c>
      <c r="F20" s="54">
        <f t="shared" si="0"/>
        <v>1766</v>
      </c>
      <c r="G20" s="55">
        <f>Item11!B20</f>
        <v>13</v>
      </c>
    </row>
    <row r="21" spans="1:7" ht="99.95" customHeight="1" x14ac:dyDescent="0.2">
      <c r="A21" s="52">
        <v>12</v>
      </c>
      <c r="B21" s="53" t="str">
        <f>Item12!B3</f>
        <v>Bloco de anotações
Confeccionado em papel alcalino de gramatura 75 g/m2,
na cor branca
Dimensões: 21 x 14,5 cm, admitidas variações de ± 1 cm.
Com brasão da República
Inscrição em cor preta conforme modelo disponível na Seção
de Gestão de Almoxarifado do TRE-BA.
50 folhas
Acondicionados em pacotes com 10 unidades.</v>
      </c>
      <c r="C21" s="52" t="str">
        <f>Item12!C3</f>
        <v>unidade</v>
      </c>
      <c r="D21" s="52">
        <f>Item12!D3</f>
        <v>3000</v>
      </c>
      <c r="E21" s="54">
        <f>Item12!E3</f>
        <v>4.2</v>
      </c>
      <c r="F21" s="54">
        <f t="shared" si="0"/>
        <v>12600</v>
      </c>
      <c r="G21" s="55">
        <f>Item12!B20</f>
        <v>4</v>
      </c>
    </row>
    <row r="22" spans="1:7" ht="99.95" customHeight="1" x14ac:dyDescent="0.2">
      <c r="A22" s="52">
        <v>13</v>
      </c>
      <c r="B22" s="53" t="str">
        <f>Item13!B3</f>
        <v>Bloco de recados
Em papel, Cor amarela,
Dimensões: 76 x 76 mm,
Com 100 folhas
Removível, Auto-adesivo Acondicionados em caixas com 20 unidades.</v>
      </c>
      <c r="C22" s="52" t="str">
        <f>Item13!C3</f>
        <v>unidade</v>
      </c>
      <c r="D22" s="52">
        <f>Item13!D3</f>
        <v>1000</v>
      </c>
      <c r="E22" s="54">
        <f>Item13!E3</f>
        <v>2.19</v>
      </c>
      <c r="F22" s="54">
        <f t="shared" si="0"/>
        <v>2190</v>
      </c>
      <c r="G22" s="55">
        <f>Item13!B20</f>
        <v>15</v>
      </c>
    </row>
    <row r="23" spans="1:7" ht="89.25" x14ac:dyDescent="0.2">
      <c r="A23" s="52">
        <v>14</v>
      </c>
      <c r="B23" s="53" t="str">
        <f>Item14!B3</f>
        <v>Bloco de recados
Em papel, Cores variadas,
Dimensões: 38 x 50 mm,
Com 100 folhas
Removível, Auto-adesivo, pacote com 04 unidades de cores
variadas
Acondicionados em caixas com 20 unidades</v>
      </c>
      <c r="C23" s="52" t="str">
        <f>Item14!C3</f>
        <v>unidade</v>
      </c>
      <c r="D23" s="52">
        <f>Item14!D3</f>
        <v>1000</v>
      </c>
      <c r="E23" s="54">
        <f>Item14!E3</f>
        <v>2.58</v>
      </c>
      <c r="F23" s="54">
        <f t="shared" si="0"/>
        <v>2580</v>
      </c>
      <c r="G23" s="55">
        <f>Item14!B20</f>
        <v>3</v>
      </c>
    </row>
    <row r="24" spans="1:7" ht="99.95" customHeight="1" x14ac:dyDescent="0.2">
      <c r="A24" s="52">
        <v>15</v>
      </c>
      <c r="B24" s="53" t="str">
        <f>Item15!B3</f>
        <v>Papel sem resíduo ácido,
Cor permanente branca,
Gramatura: 68g/m2,
Dimensões: 100 cm x 70 cm (comprimento x largura),
admitida variação de ± 2 cm
Resistente ao ataque de fungos e bactérias
Para acondicionamento de documentos
Filiset neutro ou similar
Acondicionadas em pacotes com 250 folhas</v>
      </c>
      <c r="C24" s="52" t="str">
        <f>Item15!C3</f>
        <v>PC</v>
      </c>
      <c r="D24" s="52">
        <f>Item15!D3</f>
        <v>10</v>
      </c>
      <c r="E24" s="54">
        <f>Item15!E3</f>
        <v>882.71</v>
      </c>
      <c r="F24" s="54">
        <f t="shared" si="0"/>
        <v>8827.1</v>
      </c>
      <c r="G24" s="55">
        <f>Item15!B20</f>
        <v>3</v>
      </c>
    </row>
    <row r="25" spans="1:7" ht="63.75" x14ac:dyDescent="0.2">
      <c r="A25" s="52">
        <v>16</v>
      </c>
      <c r="B25" s="53" t="str">
        <f>Item16!B3</f>
        <v>Papel embrulho
Dimensões mínimas: 96 cm x 66 cm,
Em Kraft, Gramatura mínima 80 g/m2,
Para embalagem em geral
Acondicionados em pacotes com até 100 folhas.</v>
      </c>
      <c r="C25" s="52" t="str">
        <f>Item16!C3</f>
        <v>FL</v>
      </c>
      <c r="D25" s="52">
        <f>Item16!D3</f>
        <v>3000</v>
      </c>
      <c r="E25" s="54">
        <f>Item16!E3</f>
        <v>0.5</v>
      </c>
      <c r="F25" s="54">
        <f t="shared" si="0"/>
        <v>1500</v>
      </c>
      <c r="G25" s="55">
        <f>Item16!B20</f>
        <v>3</v>
      </c>
    </row>
    <row r="26" spans="1:7" ht="76.5" x14ac:dyDescent="0.2">
      <c r="A26" s="52">
        <v>17</v>
      </c>
      <c r="B26" s="53" t="str">
        <f>Item17!B3</f>
        <v>Papel para flip shart
Em celulose
Gramatura: 75 g/m2
Cor branca
Dimensões: 95 x 65 cm, com variação de ± 2,5 cm
Acondicionados em blocos com 50 folhas.</v>
      </c>
      <c r="C26" s="52" t="str">
        <f>Item17!C3</f>
        <v>BL</v>
      </c>
      <c r="D26" s="52">
        <f>Item17!D3</f>
        <v>100</v>
      </c>
      <c r="E26" s="54">
        <f>Item17!E3</f>
        <v>27.62</v>
      </c>
      <c r="F26" s="54">
        <f t="shared" si="0"/>
        <v>2762</v>
      </c>
      <c r="G26" s="55">
        <f>Item17!B20</f>
        <v>3</v>
      </c>
    </row>
    <row r="27" spans="1:7" ht="76.5" x14ac:dyDescent="0.2">
      <c r="A27" s="52">
        <v>18</v>
      </c>
      <c r="B27" s="53" t="str">
        <f>Item18!B3</f>
        <v>Caneta marca-texto,
Corpo em material plástico,
Ponta em poliéster
Fluorescente, Cor amarela,
Traço de 5 mm, podendo variar para +/- 1mm
Acondicionado em caixas com 12 unidades.</v>
      </c>
      <c r="C27" s="52" t="str">
        <f>Item18!C3</f>
        <v>CX</v>
      </c>
      <c r="D27" s="52">
        <f>Item18!D3</f>
        <v>500</v>
      </c>
      <c r="E27" s="54">
        <f>Item18!E3</f>
        <v>14.11</v>
      </c>
      <c r="F27" s="54">
        <f t="shared" si="0"/>
        <v>7055</v>
      </c>
      <c r="G27" s="55">
        <f>Item18!B20</f>
        <v>4</v>
      </c>
    </row>
    <row r="28" spans="1:7" ht="76.5" x14ac:dyDescent="0.2">
      <c r="A28" s="52">
        <v>19</v>
      </c>
      <c r="B28" s="53" t="str">
        <f>Item19!B3</f>
        <v>Caneta marca-texto,
Corpo em material plástico,
Ponta em poliéster
Fluorescente, Cor verde,
Traço de 5 mm, podendo variar para +/- 1mm
Acondicionado em caixas com 12 unidades.</v>
      </c>
      <c r="C28" s="52" t="str">
        <f>Item19!C3</f>
        <v>CX</v>
      </c>
      <c r="D28" s="52">
        <f>Item19!D3</f>
        <v>400</v>
      </c>
      <c r="E28" s="54">
        <f>Item19!E3</f>
        <v>12.51</v>
      </c>
      <c r="F28" s="54">
        <f t="shared" si="0"/>
        <v>5004</v>
      </c>
      <c r="G28" s="55">
        <f>Item19!B20</f>
        <v>3</v>
      </c>
    </row>
    <row r="29" spans="1:7" ht="63.75" x14ac:dyDescent="0.2">
      <c r="A29" s="52">
        <v>20</v>
      </c>
      <c r="B29" s="53" t="str">
        <f>Item20!B3</f>
        <v>Lápis grafite
Corpo em madeira;
Acondicionados em caixas com 72 unidades;
Selo de adequação à norma ABNT NBR 15236/2012 –
Versão Corrigida 2013.</v>
      </c>
      <c r="C29" s="52" t="str">
        <f>Item20!C3</f>
        <v>CX</v>
      </c>
      <c r="D29" s="52">
        <f>Item20!D3</f>
        <v>100</v>
      </c>
      <c r="E29" s="54">
        <f>Item20!E3</f>
        <v>19.03</v>
      </c>
      <c r="F29" s="54">
        <f t="shared" si="0"/>
        <v>1903</v>
      </c>
      <c r="G29" s="55">
        <f>Item20!B20</f>
        <v>6</v>
      </c>
    </row>
    <row r="30" spans="1:7" ht="63.75" x14ac:dyDescent="0.2">
      <c r="A30" s="52">
        <v>21</v>
      </c>
      <c r="B30" s="53" t="str">
        <f>Item21!B3</f>
        <v>Apontador para lápis
Tipo escolar
Em plástico
Quantidade de furos: 1
Acondicionado em caixas com até 24 unidades</v>
      </c>
      <c r="C30" s="52" t="str">
        <f>Item21!C3</f>
        <v>unidade</v>
      </c>
      <c r="D30" s="52">
        <f>Item21!D3</f>
        <v>400</v>
      </c>
      <c r="E30" s="54">
        <f>Item21!E3</f>
        <v>0.18</v>
      </c>
      <c r="F30" s="54">
        <f t="shared" si="0"/>
        <v>72</v>
      </c>
      <c r="G30" s="55">
        <f>Item21!B20</f>
        <v>11</v>
      </c>
    </row>
    <row r="31" spans="1:7" ht="38.25" x14ac:dyDescent="0.2">
      <c r="A31" s="52">
        <v>22</v>
      </c>
      <c r="B31" s="53" t="str">
        <f>Item22!B3</f>
        <v>Marcador Permanente
Ponta chanfrada em fibra, Cor azul.
Acondicionados em caixas com 12 unidades.</v>
      </c>
      <c r="C31" s="52" t="str">
        <f>Item22!C3</f>
        <v>CX</v>
      </c>
      <c r="D31" s="52">
        <f>Item22!D3</f>
        <v>800</v>
      </c>
      <c r="E31" s="54">
        <f>Item22!E3</f>
        <v>12.78</v>
      </c>
      <c r="F31" s="54">
        <f t="shared" si="0"/>
        <v>10224</v>
      </c>
      <c r="G31" s="55">
        <f>Item22!B20</f>
        <v>5</v>
      </c>
    </row>
    <row r="32" spans="1:7" ht="38.25" x14ac:dyDescent="0.2">
      <c r="A32" s="52">
        <v>23</v>
      </c>
      <c r="B32" s="53" t="str">
        <f>Item23!B3</f>
        <v>Marcador Permanente
Ponta chanfrada em fibra, Cor preta
Acondicionados em caixas com 12 unidades.</v>
      </c>
      <c r="C32" s="52" t="str">
        <f>Item23!C3</f>
        <v>CX</v>
      </c>
      <c r="D32" s="52">
        <f>Item23!D3</f>
        <v>400</v>
      </c>
      <c r="E32" s="54">
        <f>Item23!E3</f>
        <v>12.18</v>
      </c>
      <c r="F32" s="54">
        <f t="shared" si="0"/>
        <v>4872</v>
      </c>
      <c r="G32" s="55">
        <f>Item23!B20</f>
        <v>8</v>
      </c>
    </row>
    <row r="33" spans="1:7" ht="51" x14ac:dyDescent="0.2">
      <c r="A33" s="52">
        <v>24</v>
      </c>
      <c r="B33" s="53" t="str">
        <f>Item24!B3</f>
        <v>Borracha apagadora para lápis
Dimensões mínimas: (31 x 20 x 5) mm
Cor branca, Macia,
Acondicionadas em caixas com até 50 unidades.</v>
      </c>
      <c r="C33" s="52" t="str">
        <f>Item24!C3</f>
        <v>unidade</v>
      </c>
      <c r="D33" s="52">
        <f>Item24!D3</f>
        <v>1200</v>
      </c>
      <c r="E33" s="54">
        <f>Item24!E3</f>
        <v>0.18</v>
      </c>
      <c r="F33" s="54">
        <f t="shared" si="0"/>
        <v>216</v>
      </c>
      <c r="G33" s="55">
        <f>Item24!B20</f>
        <v>5</v>
      </c>
    </row>
    <row r="34" spans="1:7" ht="51" x14ac:dyDescent="0.2">
      <c r="A34" s="52">
        <v>25</v>
      </c>
      <c r="B34" s="53" t="str">
        <f>Item25!B3</f>
        <v>Marcador (pincel) para quadro branco magnético cor azul, ponta não-retrátil, não tóxico, traço linear e sem falhas, fácil de ser apagado, ponta de 4mm e espessura da escrita 2mm, validade mínima de 1 (um) ano Acondicionadas em caixas com 12 unidades</v>
      </c>
      <c r="C34" s="52" t="str">
        <f>Item25!C3</f>
        <v>CX</v>
      </c>
      <c r="D34" s="52">
        <f>Item25!D3</f>
        <v>10</v>
      </c>
      <c r="E34" s="54">
        <f>Item25!E3</f>
        <v>15.3</v>
      </c>
      <c r="F34" s="54">
        <f t="shared" si="0"/>
        <v>153</v>
      </c>
      <c r="G34" s="55">
        <f>Item25!B20</f>
        <v>4</v>
      </c>
    </row>
    <row r="35" spans="1:7" ht="63.75" x14ac:dyDescent="0.2">
      <c r="A35" s="52">
        <v>26</v>
      </c>
      <c r="B35" s="53" t="str">
        <f>Item26!B3</f>
        <v>Marcador (pincel) para quadro branco magnético
cor preta, ponta não-retrátil, não tóxico, traço linear e sem
falhas, fácil de ser apagado, ponta de 4mm e espessura da
escrita 2mm, validade mínima de 1 (um) ano Acondicionadas em caixas com 12 unidades</v>
      </c>
      <c r="C35" s="52" t="str">
        <f>Item26!C3</f>
        <v>CX</v>
      </c>
      <c r="D35" s="52">
        <f>Item26!D3</f>
        <v>10</v>
      </c>
      <c r="E35" s="54">
        <f>Item26!E3</f>
        <v>15.3</v>
      </c>
      <c r="F35" s="54">
        <f t="shared" si="0"/>
        <v>153</v>
      </c>
      <c r="G35" s="55">
        <f>Item26!B20</f>
        <v>4</v>
      </c>
    </row>
    <row r="36" spans="1:7" ht="38.25" x14ac:dyDescent="0.2">
      <c r="A36" s="52">
        <v>27</v>
      </c>
      <c r="B36" s="53" t="str">
        <f>Item27!B3</f>
        <v>Tinta para carimbo
cor azul, em frasco com no mínimo 40ml.
Acondicionadas em caixas com 12 unidades</v>
      </c>
      <c r="C36" s="52" t="str">
        <f>Item27!C3</f>
        <v>CX</v>
      </c>
      <c r="D36" s="52">
        <f>Item27!D3</f>
        <v>200</v>
      </c>
      <c r="E36" s="54">
        <f>Item27!E3</f>
        <v>19.73</v>
      </c>
      <c r="F36" s="54">
        <f t="shared" si="0"/>
        <v>3946</v>
      </c>
      <c r="G36" s="55">
        <f>Item27!B20</f>
        <v>5</v>
      </c>
    </row>
    <row r="37" spans="1:7" ht="76.5" x14ac:dyDescent="0.2">
      <c r="A37" s="52">
        <v>28</v>
      </c>
      <c r="B37" s="53" t="str">
        <f>Item28!B3</f>
        <v>Fita adesiva
Transparente,
Dimensão: 12mm x 30m
Acondicionadas em caixas com, no máximo, 100 unidades.
Indicação expressa de prazo de validade não interior a 11
meses, contados da data de recebimento definitivo.</v>
      </c>
      <c r="C37" s="52" t="str">
        <f>Item28!C3</f>
        <v>unidade</v>
      </c>
      <c r="D37" s="52">
        <f>Item28!D3</f>
        <v>1000</v>
      </c>
      <c r="E37" s="54">
        <f>Item28!E3</f>
        <v>0.61</v>
      </c>
      <c r="F37" s="54">
        <f t="shared" si="0"/>
        <v>610</v>
      </c>
      <c r="G37" s="55">
        <f>Item28!B20</f>
        <v>8</v>
      </c>
    </row>
    <row r="38" spans="1:7" ht="51" x14ac:dyDescent="0.2">
      <c r="A38" s="52">
        <v>29</v>
      </c>
      <c r="B38" s="53" t="str">
        <f>Item29!B3</f>
        <v>Almofada para carimbo
Dimensões mínimas: 5,0 x 9,0cm
Material plástico e esponja absorvente revestida em tecido
Tipo entintada, Cor Azul</v>
      </c>
      <c r="C38" s="52" t="str">
        <f>Item29!C3</f>
        <v>unidade</v>
      </c>
      <c r="D38" s="52">
        <f>Item29!D3</f>
        <v>5000</v>
      </c>
      <c r="E38" s="54">
        <f>Item29!E3</f>
        <v>1.76</v>
      </c>
      <c r="F38" s="54">
        <f t="shared" si="0"/>
        <v>8800</v>
      </c>
      <c r="G38" s="55">
        <f>Item29!B20</f>
        <v>4</v>
      </c>
    </row>
    <row r="39" spans="1:7" ht="76.5" x14ac:dyDescent="0.2">
      <c r="A39" s="52">
        <v>30</v>
      </c>
      <c r="B39" s="53" t="str">
        <f>Item30!B3</f>
        <v>Grampeador para grampo 26/6,
Comprimento mínimo: 16 cm,
Em metal pintado
Capacidade para grampear simultaneamente, no mínimo,
20 folhas de 75g/m2 cada.
Acondicionados em caixa individual</v>
      </c>
      <c r="C39" s="52" t="str">
        <f>Item30!C3</f>
        <v>unidade</v>
      </c>
      <c r="D39" s="52">
        <f>Item30!D3</f>
        <v>1500</v>
      </c>
      <c r="E39" s="54">
        <f>Item30!E3</f>
        <v>10.06</v>
      </c>
      <c r="F39" s="54">
        <f t="shared" si="0"/>
        <v>15090</v>
      </c>
      <c r="G39" s="55">
        <f>Item30!B20</f>
        <v>4</v>
      </c>
    </row>
    <row r="40" spans="1:7" ht="114.75" x14ac:dyDescent="0.2">
      <c r="A40" s="52">
        <v>31</v>
      </c>
      <c r="B40" s="53" t="str">
        <f>Item31!B3</f>
        <v>Grampeador Profissional
Tipo profissional, mesa           Estrutura em metal
Capacidade para grampear simultaneamente, no mínimo,
100 folhas de 75g/m² cada
Compatível para utilização de grampos 23/8; 23/10 e 23/13
Ajuste de Profundidade
Base plástica ou emborrachada
Garantia mínima de 06 meses contados da data de
recebimento</v>
      </c>
      <c r="C40" s="52" t="str">
        <f>Item31!C3</f>
        <v>unidade</v>
      </c>
      <c r="D40" s="52">
        <f>Item31!D3</f>
        <v>250</v>
      </c>
      <c r="E40" s="54">
        <f>Item31!E3</f>
        <v>23.86</v>
      </c>
      <c r="F40" s="54">
        <f t="shared" si="0"/>
        <v>5965</v>
      </c>
      <c r="G40" s="55">
        <f>Item31!B20</f>
        <v>6</v>
      </c>
    </row>
    <row r="41" spans="1:7" ht="76.5" x14ac:dyDescent="0.2">
      <c r="A41" s="52">
        <v>32</v>
      </c>
      <c r="B41" s="53" t="str">
        <f>Item32!B3</f>
        <v>Grampo para grampeador de 26/6.
Em aço;
Tratamento superficial: niquelado,
Caixa com 1.000 unidades.
Acondicionados em embalagens de papelão com até 50
caixas.</v>
      </c>
      <c r="C41" s="52" t="str">
        <f>Item32!C3</f>
        <v>CX</v>
      </c>
      <c r="D41" s="52">
        <f>Item32!D3</f>
        <v>8000</v>
      </c>
      <c r="E41" s="54">
        <f>Item32!E3</f>
        <v>1.21</v>
      </c>
      <c r="F41" s="54">
        <f t="shared" si="0"/>
        <v>9680</v>
      </c>
      <c r="G41" s="55">
        <f>Item32!B20</f>
        <v>4</v>
      </c>
    </row>
    <row r="42" spans="1:7" ht="51" x14ac:dyDescent="0.2">
      <c r="A42" s="52">
        <v>33</v>
      </c>
      <c r="B42" s="53" t="str">
        <f>Item33!B3</f>
        <v>Grampo para grampeador de 23/8
Em aço;
Tratamento superficial: niquelado,
Caixa com 5.000 unidades</v>
      </c>
      <c r="C42" s="52" t="str">
        <f>Item33!C3</f>
        <v>CX</v>
      </c>
      <c r="D42" s="52">
        <f>Item33!D3</f>
        <v>250</v>
      </c>
      <c r="E42" s="54">
        <f>Item33!E3</f>
        <v>13.81</v>
      </c>
      <c r="F42" s="54">
        <f t="shared" ref="F42:F73" si="1">(ROUND(E42,2)*D42)</f>
        <v>3452.5</v>
      </c>
      <c r="G42" s="55">
        <f>Item33!B20</f>
        <v>3</v>
      </c>
    </row>
    <row r="43" spans="1:7" ht="76.5" x14ac:dyDescent="0.2">
      <c r="A43" s="52">
        <v>34</v>
      </c>
      <c r="B43" s="53" t="str">
        <f>Item34!B3</f>
        <v>Perfurador para papel
Em metal pintado
2 furos redondos
Com marginador
Base em PVC
Capacidade mínima: 30 folhas de 75g/m2. Embalado em caixa individual.</v>
      </c>
      <c r="C43" s="52" t="str">
        <f>Item34!C3</f>
        <v>unidade</v>
      </c>
      <c r="D43" s="52">
        <f>Item34!D3</f>
        <v>500</v>
      </c>
      <c r="E43" s="54">
        <f>Item34!E3</f>
        <v>20.86</v>
      </c>
      <c r="F43" s="54">
        <f t="shared" si="1"/>
        <v>10430</v>
      </c>
      <c r="G43" s="55">
        <f>Item34!B20</f>
        <v>3</v>
      </c>
    </row>
    <row r="44" spans="1:7" ht="76.5" x14ac:dyDescent="0.2">
      <c r="A44" s="52">
        <v>35</v>
      </c>
      <c r="B44" s="53" t="str">
        <f>Item35!B3</f>
        <v>Extrator de grampos
Para grampos 26/6
Cromado
Tipo alavanca
Comprimento mínimo: 150mm
Acondicionados em embalagens com até 50 un.</v>
      </c>
      <c r="C44" s="52" t="str">
        <f>Item35!C3</f>
        <v>unidade</v>
      </c>
      <c r="D44" s="52">
        <f>Item35!D3</f>
        <v>800</v>
      </c>
      <c r="E44" s="54">
        <f>Item35!E3</f>
        <v>0.73</v>
      </c>
      <c r="F44" s="54">
        <f t="shared" si="1"/>
        <v>584</v>
      </c>
      <c r="G44" s="55">
        <f>Item35!B20</f>
        <v>3</v>
      </c>
    </row>
    <row r="45" spans="1:7" ht="51" x14ac:dyDescent="0.2">
      <c r="A45" s="52">
        <v>36</v>
      </c>
      <c r="B45" s="53" t="str">
        <f>Item36!B3</f>
        <v>Percevejo
Em metal com tratamento superficial niquelado
Tamanho: 10 mm
Acondicionado em caixas com 100 unidades</v>
      </c>
      <c r="C45" s="52" t="str">
        <f>Item36!C3</f>
        <v>CX</v>
      </c>
      <c r="D45" s="52">
        <f>Item36!D3</f>
        <v>400</v>
      </c>
      <c r="E45" s="54">
        <f>Item36!E3</f>
        <v>1.69</v>
      </c>
      <c r="F45" s="54">
        <f t="shared" si="1"/>
        <v>676</v>
      </c>
      <c r="G45" s="55">
        <f>Item36!B20</f>
        <v>9</v>
      </c>
    </row>
    <row r="46" spans="1:7" ht="63.75" x14ac:dyDescent="0.2">
      <c r="A46" s="52">
        <v>37</v>
      </c>
      <c r="B46" s="53" t="str">
        <f>Item37!B3</f>
        <v>Régua plástica transparente,
Milimétrica,
30 cm.
Embaladas individualmente
Acondicionadas em embalagens com até 50 un.</v>
      </c>
      <c r="C46" s="52" t="str">
        <f>Item37!C3</f>
        <v>unidade</v>
      </c>
      <c r="D46" s="52">
        <f>Item37!D3</f>
        <v>500</v>
      </c>
      <c r="E46" s="54">
        <f>Item37!E3</f>
        <v>0.59</v>
      </c>
      <c r="F46" s="54">
        <f t="shared" si="1"/>
        <v>295</v>
      </c>
      <c r="G46" s="55">
        <f>Item37!B20</f>
        <v>3</v>
      </c>
    </row>
    <row r="47" spans="1:7" ht="51" x14ac:dyDescent="0.2">
      <c r="A47" s="52">
        <v>38</v>
      </c>
      <c r="B47" s="53" t="str">
        <f>Item38!B3</f>
        <v>Régua plástica transparente,
Comprimento: 15 cm.
Graduação centímetros/milímetros
Embaladas em pacotes ou caixas com até 100 unidades</v>
      </c>
      <c r="C47" s="52" t="str">
        <f>Item38!C3</f>
        <v>unidade</v>
      </c>
      <c r="D47" s="52">
        <f>Item38!D3</f>
        <v>8750</v>
      </c>
      <c r="E47" s="54">
        <f>Item38!E3</f>
        <v>2.61</v>
      </c>
      <c r="F47" s="54">
        <f t="shared" si="1"/>
        <v>22837.5</v>
      </c>
      <c r="G47" s="55">
        <f>Item72!B20</f>
        <v>4</v>
      </c>
    </row>
    <row r="48" spans="1:7" ht="63.75" x14ac:dyDescent="0.2">
      <c r="A48" s="52">
        <v>39</v>
      </c>
      <c r="B48" s="53" t="str">
        <f>Item39!B3</f>
        <v>Tesoura
Em aço inoxidável, Cabo em polipropileno, na cor preta,
Comprimento: 20 cm, admitida variação de ± 1,5 cm
Embaladas individualmente em estojo plástico.
Acondicionadas em embalagens com até 50 um.</v>
      </c>
      <c r="C48" s="52" t="str">
        <f>Item39!C3</f>
        <v>unidade</v>
      </c>
      <c r="D48" s="52">
        <f>Item39!D3</f>
        <v>1500</v>
      </c>
      <c r="E48" s="54">
        <f>Item39!E3</f>
        <v>5.27</v>
      </c>
      <c r="F48" s="54">
        <f t="shared" si="1"/>
        <v>7904.9999999999991</v>
      </c>
      <c r="G48" s="55">
        <f>Item39!B20</f>
        <v>4</v>
      </c>
    </row>
    <row r="49" spans="1:7" ht="63.75" x14ac:dyDescent="0.2">
      <c r="A49" s="52">
        <v>40</v>
      </c>
      <c r="B49" s="53" t="str">
        <f>Item40!B3</f>
        <v>Elástico para dinheiro
Em látex,
Nº 18,
Pacote com 100 gramas
Acondicionadas em embalagens com até 50 pacotes.</v>
      </c>
      <c r="C49" s="52" t="str">
        <f>Item40!C3</f>
        <v>PCT</v>
      </c>
      <c r="D49" s="52">
        <f>Item40!D3</f>
        <v>5000</v>
      </c>
      <c r="E49" s="54">
        <f>Item40!E3</f>
        <v>1.91</v>
      </c>
      <c r="F49" s="54">
        <f t="shared" si="1"/>
        <v>9550</v>
      </c>
      <c r="G49" s="55">
        <f>Item40!B20</f>
        <v>5</v>
      </c>
    </row>
    <row r="50" spans="1:7" ht="76.5" x14ac:dyDescent="0.2">
      <c r="A50" s="52">
        <v>41</v>
      </c>
      <c r="B50" s="53" t="str">
        <f>Item41!B3</f>
        <v>Adesivo instantâneo
À base de cianoacrilato,
Tubo com 5g.
Validade mínima de 11 meses a contar da data de
recebimento definitivo.
Acondicionados em embalagem individual</v>
      </c>
      <c r="C50" s="52" t="str">
        <f>Item41!C3</f>
        <v>unidade</v>
      </c>
      <c r="D50" s="52">
        <f>Item41!D3</f>
        <v>300</v>
      </c>
      <c r="E50" s="54">
        <f>Item41!E3</f>
        <v>3.22</v>
      </c>
      <c r="F50" s="54">
        <f t="shared" si="1"/>
        <v>966.00000000000011</v>
      </c>
      <c r="G50" s="55">
        <f>Item41!B20</f>
        <v>4</v>
      </c>
    </row>
    <row r="51" spans="1:7" ht="89.25" x14ac:dyDescent="0.2">
      <c r="A51" s="52">
        <v>42</v>
      </c>
      <c r="B51" s="53" t="str">
        <f>Item42!B3</f>
        <v>Cola branca,
À base de PVA
Tipo escolar;
Bisnaga com 40g
Validade mínima de 18 meses contados da data de
recebimento definitivo.
Acondicionadas em caixas com até 50 unidades.</v>
      </c>
      <c r="C51" s="52" t="str">
        <f>Item42!C3</f>
        <v>unidade</v>
      </c>
      <c r="D51" s="52">
        <f>Item42!D3</f>
        <v>2500</v>
      </c>
      <c r="E51" s="54">
        <f>Item42!E3</f>
        <v>0.61</v>
      </c>
      <c r="F51" s="54">
        <f t="shared" si="1"/>
        <v>1525</v>
      </c>
      <c r="G51" s="55">
        <f>Item42!B20</f>
        <v>3</v>
      </c>
    </row>
    <row r="52" spans="1:7" ht="89.25" x14ac:dyDescent="0.2">
      <c r="A52" s="52">
        <v>43</v>
      </c>
      <c r="B52" s="53" t="str">
        <f>Item43!B3</f>
        <v>Umedecedor de dedo em pasta
Com glicerina, não tóxico e que não manche,
com CRQ do químico responsável impresso na embalagem e/ou
no rótulo,
peso líquido de 12g,
validade mínima de 6 (seis) meses.
Acondicionadas em caixas com 10 unidades</v>
      </c>
      <c r="C52" s="52" t="str">
        <f>Item43!C3</f>
        <v>unidade</v>
      </c>
      <c r="D52" s="52">
        <f>Item43!D3</f>
        <v>250</v>
      </c>
      <c r="E52" s="54">
        <f>Item43!E3</f>
        <v>1.47</v>
      </c>
      <c r="F52" s="54">
        <f t="shared" si="1"/>
        <v>367.5</v>
      </c>
      <c r="G52" s="55">
        <f>Item43!B20</f>
        <v>7</v>
      </c>
    </row>
    <row r="53" spans="1:7" ht="63.75" x14ac:dyDescent="0.2">
      <c r="A53" s="52">
        <v>44</v>
      </c>
      <c r="B53" s="53" t="str">
        <f>Item44!B3</f>
        <v>Corretivo fita
Seco
Corpo em acrílico transparente.
Dimensões: Largura: 4 a 6mm x Comprimento: 6 a 8m
Acondicionado em caixas com até 50 unidades.</v>
      </c>
      <c r="C53" s="52" t="str">
        <f>Item44!C3</f>
        <v>unidade</v>
      </c>
      <c r="D53" s="52">
        <f>Item44!D3</f>
        <v>1000</v>
      </c>
      <c r="E53" s="54">
        <f>Item44!E3</f>
        <v>3.26</v>
      </c>
      <c r="F53" s="54">
        <f t="shared" si="1"/>
        <v>3260</v>
      </c>
      <c r="G53" s="55">
        <f>Item44!B20</f>
        <v>3</v>
      </c>
    </row>
    <row r="54" spans="1:7" ht="102" x14ac:dyDescent="0.2">
      <c r="A54" s="52">
        <v>45</v>
      </c>
      <c r="B54" s="53" t="str">
        <f>Item45!B3</f>
        <v>Estilete
Invólucro em plástico resistente
Lâmina retrátil em aço,
Comprimento mínimo: 18 cm
Com sistema de travamento
Encaixe por pressão
Embalados individualmente,
Acondicionados em embalagem com até 50 un.</v>
      </c>
      <c r="C54" s="52" t="str">
        <f>Item45!C3</f>
        <v>unidade</v>
      </c>
      <c r="D54" s="52">
        <f>Item45!D3</f>
        <v>3000</v>
      </c>
      <c r="E54" s="54">
        <f>Item45!E3</f>
        <v>1.4</v>
      </c>
      <c r="F54" s="54">
        <f t="shared" si="1"/>
        <v>4200</v>
      </c>
      <c r="G54" s="55">
        <f>Item45!B20</f>
        <v>3</v>
      </c>
    </row>
    <row r="55" spans="1:7" ht="51" x14ac:dyDescent="0.2">
      <c r="A55" s="52">
        <v>46</v>
      </c>
      <c r="B55" s="53" t="str">
        <f>Item46!B3</f>
        <v>Clips nº 1
Em aço inox;
Tratamento superficial: niquelado, Caixa com 100 unidades
Embaladas em embalagem de papelão com até 100 un.</v>
      </c>
      <c r="C55" s="52" t="str">
        <f>Item46!C3</f>
        <v>CX</v>
      </c>
      <c r="D55" s="52">
        <f>Item46!D3</f>
        <v>5000</v>
      </c>
      <c r="E55" s="54">
        <f>Item46!E3</f>
        <v>1.31</v>
      </c>
      <c r="F55" s="54">
        <f t="shared" si="1"/>
        <v>6550</v>
      </c>
      <c r="G55" s="55">
        <f>Item46!B20</f>
        <v>8</v>
      </c>
    </row>
    <row r="56" spans="1:7" ht="63.75" x14ac:dyDescent="0.2">
      <c r="A56" s="52">
        <v>47</v>
      </c>
      <c r="B56" s="53" t="str">
        <f>Item47!B3</f>
        <v>Clips nº 6
Em aço inox;
Tratamento superficial: niquelado,
Caixa com 50 unidades
Embaladas em embalagem de papelão com até 100 un.</v>
      </c>
      <c r="C56" s="52" t="str">
        <f>Item47!C3</f>
        <v>CX</v>
      </c>
      <c r="D56" s="52">
        <f>Item47!D3</f>
        <v>5000</v>
      </c>
      <c r="E56" s="54">
        <f>Item47!E3</f>
        <v>1.59</v>
      </c>
      <c r="F56" s="54">
        <f t="shared" si="1"/>
        <v>7950</v>
      </c>
      <c r="G56" s="55">
        <f>Item47!B20</f>
        <v>15</v>
      </c>
    </row>
    <row r="57" spans="1:7" ht="38.25" x14ac:dyDescent="0.2">
      <c r="A57" s="52">
        <v>48</v>
      </c>
      <c r="B57" s="53" t="str">
        <f>Item48!B3</f>
        <v>Colchete Latonado nº 10
Caixa com 72 unidades
Embaladas em embalagem de papelão com até 100 un.</v>
      </c>
      <c r="C57" s="52" t="str">
        <f>Item48!C3</f>
        <v>CX</v>
      </c>
      <c r="D57" s="52">
        <f>Item48!D3</f>
        <v>500</v>
      </c>
      <c r="E57" s="54">
        <f>Item48!E3</f>
        <v>3.56</v>
      </c>
      <c r="F57" s="54">
        <f t="shared" si="1"/>
        <v>1780</v>
      </c>
      <c r="G57" s="55">
        <f>Item48!B20</f>
        <v>8</v>
      </c>
    </row>
    <row r="58" spans="1:7" ht="38.25" x14ac:dyDescent="0.2">
      <c r="A58" s="52">
        <v>49</v>
      </c>
      <c r="B58" s="53" t="str">
        <f>Item49!B3</f>
        <v xml:space="preserve">Colchete Latonado nº 12
Caixa com 72 unidades
Embaladas em embalagem de papelão com até 100 un.a.
</v>
      </c>
      <c r="C58" s="52" t="str">
        <f>Item49!C3</f>
        <v>CX</v>
      </c>
      <c r="D58" s="52">
        <f>Item49!D3</f>
        <v>1000</v>
      </c>
      <c r="E58" s="54">
        <f>Item49!E3</f>
        <v>5.8</v>
      </c>
      <c r="F58" s="54">
        <f t="shared" si="1"/>
        <v>5800</v>
      </c>
      <c r="G58" s="55">
        <f>Item49!B20</f>
        <v>10</v>
      </c>
    </row>
    <row r="59" spans="1:7" ht="51" x14ac:dyDescent="0.2">
      <c r="A59" s="52">
        <v>50</v>
      </c>
      <c r="B59" s="53" t="str">
        <f>Item50!B3</f>
        <v>Papel alcalino no formato A4 (210x297mm),
Cor branca,
Gramatura: 75g/m2,
Para impressora a laser</v>
      </c>
      <c r="C59" s="52" t="str">
        <f>Item50!C3</f>
        <v>RM</v>
      </c>
      <c r="D59" s="52">
        <f>Item50!D3</f>
        <v>5400</v>
      </c>
      <c r="E59" s="54">
        <f>Item50!E3</f>
        <v>14.76</v>
      </c>
      <c r="F59" s="54">
        <f t="shared" si="1"/>
        <v>79704</v>
      </c>
      <c r="G59" s="55">
        <f>Item50!B20</f>
        <v>15</v>
      </c>
    </row>
    <row r="60" spans="1:7" ht="51" x14ac:dyDescent="0.2">
      <c r="A60" s="52">
        <v>51</v>
      </c>
      <c r="B60" s="56" t="str">
        <f>Item51!B3</f>
        <v>Papel alcalino no formato A4 (210x297mm),
Cor branca,
Gramatura: 90g/m2,
Para impressora a laser</v>
      </c>
      <c r="C60" s="52" t="str">
        <f>Item51!C3</f>
        <v>RM</v>
      </c>
      <c r="D60" s="52">
        <f>Item51!D3</f>
        <v>100</v>
      </c>
      <c r="E60" s="54">
        <f>Item51!E3</f>
        <v>19.23</v>
      </c>
      <c r="F60" s="54">
        <f t="shared" si="1"/>
        <v>1923</v>
      </c>
      <c r="G60" s="55">
        <f>Item51!B20</f>
        <v>14</v>
      </c>
    </row>
    <row r="61" spans="1:7" ht="63.75" x14ac:dyDescent="0.2">
      <c r="A61" s="52">
        <v>52</v>
      </c>
      <c r="B61" s="56" t="str">
        <f>Item52!B3</f>
        <v>Papel Vergê no formato A4 (210x297mm)
Cor branca,
Gramatura: 180g/m²
Para impressora a laser
Pacotes com 50 fls.</v>
      </c>
      <c r="C61" s="52" t="str">
        <f>Item52!C3</f>
        <v>PC</v>
      </c>
      <c r="D61" s="52">
        <f>Item52!D3</f>
        <v>5000</v>
      </c>
      <c r="E61" s="54">
        <f>Item52!E3</f>
        <v>9.33</v>
      </c>
      <c r="F61" s="54">
        <f t="shared" si="1"/>
        <v>46650</v>
      </c>
      <c r="G61" s="55">
        <f>Item52!B20</f>
        <v>6</v>
      </c>
    </row>
    <row r="62" spans="1:7" ht="38.25" x14ac:dyDescent="0.2">
      <c r="A62" s="52">
        <v>53</v>
      </c>
      <c r="B62" s="56" t="str">
        <f>Item53!B3</f>
        <v>Papel alcalino no formato A3 (297 x 420mm),
Cor branca, alta alvura
Gramatura: 75g/m²</v>
      </c>
      <c r="C62" s="52" t="str">
        <f>Item53!C3</f>
        <v>RM</v>
      </c>
      <c r="D62" s="52">
        <f>Item53!D3</f>
        <v>200</v>
      </c>
      <c r="E62" s="54">
        <f>Item53!E3</f>
        <v>28.61</v>
      </c>
      <c r="F62" s="54">
        <f t="shared" si="1"/>
        <v>5722</v>
      </c>
      <c r="G62" s="55">
        <f>Item53!B20</f>
        <v>8</v>
      </c>
    </row>
    <row r="63" spans="1:7" ht="38.25" x14ac:dyDescent="0.2">
      <c r="A63" s="52">
        <v>54</v>
      </c>
      <c r="B63" s="56" t="str">
        <f>Item54!B3</f>
        <v>Papel Couche Brilhante no formato A3 (297x420mm)
Cor Branca
Gramatura: 150 g/m²</v>
      </c>
      <c r="C63" s="52" t="str">
        <f>Item54!C3</f>
        <v>FL</v>
      </c>
      <c r="D63" s="52">
        <f>Item54!D3</f>
        <v>2000</v>
      </c>
      <c r="E63" s="54">
        <f>Item54!E3</f>
        <v>0.4</v>
      </c>
      <c r="F63" s="54">
        <f t="shared" si="1"/>
        <v>800</v>
      </c>
      <c r="G63" s="55">
        <f>Item54!B20</f>
        <v>3</v>
      </c>
    </row>
    <row r="64" spans="1:7" ht="63.75" x14ac:dyDescent="0.2">
      <c r="A64" s="52">
        <v>55</v>
      </c>
      <c r="B64" s="56" t="str">
        <f>Item55!B3</f>
        <v>Pasta em PVC
Transparente,
Dimensões: 340 x 240 mm, admitidas variações de ±20mm
Com canaleta plástica.
Acondicionadas em embalagens com até 50 unidades</v>
      </c>
      <c r="C64" s="52" t="str">
        <f>Item55!C3</f>
        <v>unidade</v>
      </c>
      <c r="D64" s="52">
        <f>Item55!D3</f>
        <v>3000</v>
      </c>
      <c r="E64" s="54">
        <f>Item55!E3</f>
        <v>2.61</v>
      </c>
      <c r="F64" s="54">
        <f t="shared" si="1"/>
        <v>7830</v>
      </c>
      <c r="G64" s="55">
        <f>Item55!B20</f>
        <v>3</v>
      </c>
    </row>
    <row r="65" spans="1:7" ht="63.75" x14ac:dyDescent="0.2">
      <c r="A65" s="52">
        <v>56</v>
      </c>
      <c r="B65" s="56" t="str">
        <f>Item56!B3</f>
        <v>Pasta em PVC
Cor transparente cristal,
Tratamento texturizado
Com grampo trilho de plástico
Medidas de 350 x 240 mm, admitidas variações de ±20mm</v>
      </c>
      <c r="C65" s="52" t="str">
        <f>Item56!C3</f>
        <v>unidade</v>
      </c>
      <c r="D65" s="52">
        <f>Item56!D3</f>
        <v>3000</v>
      </c>
      <c r="E65" s="54">
        <f>Item56!E3</f>
        <v>1.8</v>
      </c>
      <c r="F65" s="54">
        <f t="shared" si="1"/>
        <v>5400</v>
      </c>
      <c r="G65" s="55">
        <f>Item56!B20</f>
        <v>3</v>
      </c>
    </row>
    <row r="66" spans="1:7" ht="89.25" x14ac:dyDescent="0.2">
      <c r="A66" s="52">
        <v>57</v>
      </c>
      <c r="B66" s="56" t="str">
        <f>Item57!B3</f>
        <v>Pasta em PVC transparente,
Com abas e elástico
Tratamento texturizado
Dimensões: 240 x 350 mm (largura x altura), admitidas
variações de ± 10 mm.
Cor vermelha;
Acondicionadas em embalagens com até 50 unidades</v>
      </c>
      <c r="C66" s="52" t="str">
        <f>Item57!C3</f>
        <v>unidade</v>
      </c>
      <c r="D66" s="52">
        <f>Item57!D3</f>
        <v>2000</v>
      </c>
      <c r="E66" s="54">
        <f>Item57!E3</f>
        <v>2.78</v>
      </c>
      <c r="F66" s="54">
        <f t="shared" si="1"/>
        <v>5560</v>
      </c>
      <c r="G66" s="55">
        <f>Item57!B20</f>
        <v>5</v>
      </c>
    </row>
    <row r="67" spans="1:7" ht="89.25" x14ac:dyDescent="0.2">
      <c r="A67" s="52">
        <v>58</v>
      </c>
      <c r="B67" s="56" t="str">
        <f>Item58!B3</f>
        <v>Pasta em PVC transparente,
Com abas e elástico
Tratamento texturizado
Formato: 240 x 350 mm (largura x altura), admitidas
variações de ± 10 mm.
Cor fumê;
Acondicionadas em embalagens com até 50 unidades</v>
      </c>
      <c r="C67" s="52" t="str">
        <f>Item58!C3</f>
        <v>unidade</v>
      </c>
      <c r="D67" s="52">
        <f>Item58!D3</f>
        <v>2000</v>
      </c>
      <c r="E67" s="54">
        <f>Item58!E3</f>
        <v>2.39</v>
      </c>
      <c r="F67" s="54">
        <f t="shared" si="1"/>
        <v>4780</v>
      </c>
      <c r="G67" s="55">
        <f>Item58!B20</f>
        <v>3</v>
      </c>
    </row>
    <row r="68" spans="1:7" ht="51" x14ac:dyDescent="0.2">
      <c r="A68" s="52">
        <v>59</v>
      </c>
      <c r="B68" s="56" t="str">
        <f>Item59!B3</f>
        <v>Furador de Cartão PVC
Furo ovóide para cordão ou crachá
Material resistente
Com sistema de perfuração em crachá</v>
      </c>
      <c r="C68" s="52" t="str">
        <f>Item59!C3</f>
        <v>unidade</v>
      </c>
      <c r="D68" s="52">
        <f>Item59!D3</f>
        <v>10</v>
      </c>
      <c r="E68" s="54">
        <f>Item59!E3</f>
        <v>167.45</v>
      </c>
      <c r="F68" s="54">
        <f t="shared" si="1"/>
        <v>1674.5</v>
      </c>
      <c r="G68" s="55">
        <f>Item59!B20</f>
        <v>3</v>
      </c>
    </row>
    <row r="69" spans="1:7" ht="102" x14ac:dyDescent="0.2">
      <c r="A69" s="52">
        <v>60</v>
      </c>
      <c r="B69" s="56" t="str">
        <f>Item60!B3</f>
        <v>Pasta registradora A/Z
Dorso fino;
Com orifício reforçado com ilhós em PVC,
Capa dura com tratamento superficial plastificado em
ambas as faces,
Ferragem de dois ganchos com tratamento superficial niquelado.
Fixador interno em PVC
Acondicionadas em caixas com até 30 unidades</v>
      </c>
      <c r="C69" s="52" t="str">
        <f>Item60!C3</f>
        <v>unidade</v>
      </c>
      <c r="D69" s="52">
        <f>Item60!D3</f>
        <v>2000</v>
      </c>
      <c r="E69" s="54">
        <f>Item60!E3</f>
        <v>5.89</v>
      </c>
      <c r="F69" s="54">
        <f t="shared" si="1"/>
        <v>11780</v>
      </c>
      <c r="G69" s="55">
        <f>Item60!B20</f>
        <v>3</v>
      </c>
    </row>
    <row r="70" spans="1:7" ht="114.75" x14ac:dyDescent="0.2">
      <c r="A70" s="52">
        <v>61</v>
      </c>
      <c r="B70" s="56" t="str">
        <f>Item61!B3</f>
        <v>Pasta registradora A/Z
Dorso largo;
Com orifício reforçado com ilhós em PVC,
Capa dura com tratamento superficial plastificado em
ambas as faces,
Ferragem de dois ganchos com tratamento superficial
niquelado.
Fixador interno em PVC
Acondicionadas em caixas com até 20 unidades</v>
      </c>
      <c r="C70" s="52" t="str">
        <f>Item61!C3</f>
        <v>unidade</v>
      </c>
      <c r="D70" s="52">
        <f>Item61!D3</f>
        <v>2000</v>
      </c>
      <c r="E70" s="54">
        <f>Item61!E3</f>
        <v>6.61</v>
      </c>
      <c r="F70" s="54">
        <f t="shared" si="1"/>
        <v>13220</v>
      </c>
      <c r="G70" s="55">
        <f>Item61!B20</f>
        <v>5</v>
      </c>
    </row>
    <row r="71" spans="1:7" ht="63.75" x14ac:dyDescent="0.2">
      <c r="A71" s="52">
        <v>62</v>
      </c>
      <c r="B71" s="56" t="str">
        <f>Item62!B3</f>
        <v>Pasta suspensa marmorizada
Cartão duplo,
Com etiqueta e plástico para a identificação, e prendedores
plásticos.
Acondicionada em embalagens com até 50 unidades</v>
      </c>
      <c r="C71" s="52" t="str">
        <f>Item62!C3</f>
        <v>unidade</v>
      </c>
      <c r="D71" s="52">
        <f>Item62!D3</f>
        <v>5000</v>
      </c>
      <c r="E71" s="54">
        <f>Item62!E3</f>
        <v>1.42</v>
      </c>
      <c r="F71" s="54">
        <f t="shared" si="1"/>
        <v>7100</v>
      </c>
      <c r="G71" s="55">
        <f>Item62!B20</f>
        <v>5</v>
      </c>
    </row>
    <row r="72" spans="1:7" ht="63.75" x14ac:dyDescent="0.2">
      <c r="A72" s="52">
        <v>63</v>
      </c>
      <c r="B72" s="56" t="str">
        <f>Item63!B3</f>
        <v>Prancheta
Material: MDP ou MDF
Tamanho: Ofício ou A4
Dimensões: 340 x 230 mm - podendo variar em + 1,0cm
Prendedor de metal ou plástico</v>
      </c>
      <c r="C72" s="52" t="str">
        <f>Item63!C3</f>
        <v>unidade</v>
      </c>
      <c r="D72" s="52">
        <f>Item63!D3</f>
        <v>1000</v>
      </c>
      <c r="E72" s="54">
        <f>Item63!E3</f>
        <v>3.08</v>
      </c>
      <c r="F72" s="54">
        <f t="shared" si="1"/>
        <v>3080</v>
      </c>
      <c r="G72" s="55">
        <f>Item63!B20</f>
        <v>6</v>
      </c>
    </row>
    <row r="73" spans="1:7" ht="89.25" x14ac:dyDescent="0.2">
      <c r="A73" s="52">
        <v>64</v>
      </c>
      <c r="B73" s="56" t="str">
        <f>Item64!B3</f>
        <v>Etiqueta auto adesiva para lacre
Redonda
Diâmetro de 16 mm, com variação de 6 mm para mais ou
para menos
Cor: dourada, prateada ou cromada
Acondicionadas em rolo ou cartelas com no mínimo 150
unidades.</v>
      </c>
      <c r="C73" s="52" t="str">
        <f>Item64!C3</f>
        <v>RL</v>
      </c>
      <c r="D73" s="52">
        <f>Item64!D3</f>
        <v>100</v>
      </c>
      <c r="E73" s="54">
        <f>Item64!E3</f>
        <v>3.89</v>
      </c>
      <c r="F73" s="54">
        <f t="shared" si="1"/>
        <v>389</v>
      </c>
      <c r="G73" s="55">
        <f>Item64!B20</f>
        <v>4</v>
      </c>
    </row>
    <row r="74" spans="1:7" ht="51" x14ac:dyDescent="0.2">
      <c r="A74" s="52">
        <v>65</v>
      </c>
      <c r="B74" s="56" t="str">
        <f>Item65!B3</f>
        <v>Clips mini nº 5
Em aço inox
Cores: branco ou dourado
Acondicionados em caixas com 100 unidades.</v>
      </c>
      <c r="C74" s="52" t="str">
        <f>Item65!C3</f>
        <v>CX</v>
      </c>
      <c r="D74" s="52">
        <f>Item65!D3</f>
        <v>200</v>
      </c>
      <c r="E74" s="54">
        <f>Item65!E3</f>
        <v>2.06</v>
      </c>
      <c r="F74" s="54">
        <f t="shared" ref="F74:F105" si="2">(ROUND(E74,2)*D74)</f>
        <v>412</v>
      </c>
      <c r="G74" s="55">
        <f>Item65!B20</f>
        <v>3</v>
      </c>
    </row>
    <row r="75" spans="1:7" ht="51" x14ac:dyDescent="0.2">
      <c r="A75" s="52">
        <v>66</v>
      </c>
      <c r="B75" s="56" t="str">
        <f>Item66!B3</f>
        <v>Numerador Metálico de 06 dígitos
Altura de números: 05 mm
Repetições: 0,1,2,3,4,6,12
Construção: metálica</v>
      </c>
      <c r="C75" s="52" t="str">
        <f>Item66!C3</f>
        <v>unidade</v>
      </c>
      <c r="D75" s="52">
        <f>Item66!D3</f>
        <v>10</v>
      </c>
      <c r="E75" s="54">
        <f>Item66!E3</f>
        <v>191.68</v>
      </c>
      <c r="F75" s="54">
        <f t="shared" si="2"/>
        <v>1916.8000000000002</v>
      </c>
      <c r="G75" s="55">
        <f>Item66!B20</f>
        <v>4</v>
      </c>
    </row>
    <row r="76" spans="1:7" ht="63.75" x14ac:dyDescent="0.2">
      <c r="A76" s="52">
        <v>67</v>
      </c>
      <c r="B76" s="56" t="str">
        <f>Item67!B3</f>
        <v>Refil para numerador automático de 6 dígitos
Compatível com o item 66.
Acondicionados em embalagem com até 5 unidades
prazo de validade não inferior a 6 meses, contados da data
do recebimento definitivo</v>
      </c>
      <c r="C76" s="52" t="str">
        <f>Item67!C3</f>
        <v>unidade</v>
      </c>
      <c r="D76" s="52">
        <f>Item67!D3</f>
        <v>20</v>
      </c>
      <c r="E76" s="54">
        <f>Item67!E3</f>
        <v>10.43</v>
      </c>
      <c r="F76" s="54">
        <f t="shared" si="2"/>
        <v>208.6</v>
      </c>
      <c r="G76" s="55">
        <f>Item67!B20</f>
        <v>6</v>
      </c>
    </row>
    <row r="77" spans="1:7" ht="63.75" x14ac:dyDescent="0.2">
      <c r="A77" s="52">
        <v>68</v>
      </c>
      <c r="B77" s="56" t="str">
        <f>Item68!B3</f>
        <v>FITA ADESIVA VEGETAL
Não aparecer em fotocópias
Permitir que se escreva sobre ela
dimensões: 12mm X 33m Validade mínima de 15 meses, contados do recebimento
definitivo.</v>
      </c>
      <c r="C77" s="52" t="str">
        <f>Item68!C3</f>
        <v>unidade</v>
      </c>
      <c r="D77" s="52">
        <f>Item68!D3</f>
        <v>150</v>
      </c>
      <c r="E77" s="54">
        <f>Item68!E3</f>
        <v>11.6</v>
      </c>
      <c r="F77" s="54">
        <f t="shared" si="2"/>
        <v>1740</v>
      </c>
      <c r="G77" s="55">
        <f>Item68!B20</f>
        <v>5</v>
      </c>
    </row>
    <row r="78" spans="1:7" ht="102" x14ac:dyDescent="0.2">
      <c r="A78" s="52">
        <v>69</v>
      </c>
      <c r="B78" s="56" t="str">
        <f>Item69!B3</f>
        <v>PORTA DIPLOMA
Tamanho 54 x 35 cm
Dobra horizontal
Impressão do Brasão da República
Acartonado preto com impressão 4 x 0 cores
Acabamento interno em papel fosco e quatro alças em
tecido para suporte
Obrigatória a apresentação de amostras</v>
      </c>
      <c r="C78" s="52" t="str">
        <f>Item69!C3</f>
        <v>unidade</v>
      </c>
      <c r="D78" s="52">
        <f>Item69!D3</f>
        <v>500</v>
      </c>
      <c r="E78" s="54">
        <f>Item69!E3</f>
        <v>45</v>
      </c>
      <c r="F78" s="54">
        <f t="shared" si="2"/>
        <v>22500</v>
      </c>
      <c r="G78" s="55">
        <f>Item69!B20</f>
        <v>1</v>
      </c>
    </row>
    <row r="79" spans="1:7" ht="165.75" x14ac:dyDescent="0.2">
      <c r="A79" s="52">
        <v>70</v>
      </c>
      <c r="B79" s="56" t="str">
        <f>Item70!B3</f>
        <v>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79" s="52" t="str">
        <f>Item70!C3</f>
        <v>CX</v>
      </c>
      <c r="D79" s="52">
        <f>Item70!D3</f>
        <v>3750</v>
      </c>
      <c r="E79" s="54">
        <f>Item70!E3</f>
        <v>24.64</v>
      </c>
      <c r="F79" s="54">
        <f t="shared" si="2"/>
        <v>92400</v>
      </c>
      <c r="G79" s="55">
        <f>Item70!B20</f>
        <v>12</v>
      </c>
    </row>
    <row r="80" spans="1:7" ht="114.75" x14ac:dyDescent="0.2">
      <c r="A80" s="52">
        <v>71</v>
      </c>
      <c r="B80" s="56" t="str">
        <f>Item71!B3</f>
        <v>Etiqueta auto adesiva
Folha em formato Carta;
Gramatura 75 g/m2
Papel couchê removível;
Cor branca,
30 etiquetas de tamanho 25,4 x 66,7mm, por folha.
Admitida variação de + ou - 0,4 mm por etiqueta.
Acondicionadas em pacotes com 100 folhas, embaladas em
plástico transparente. Pacotes acondicionados em caixas.</v>
      </c>
      <c r="C80" s="52" t="str">
        <f>Item71!C3</f>
        <v>PC</v>
      </c>
      <c r="D80" s="52">
        <f>Item71!D3</f>
        <v>1500</v>
      </c>
      <c r="E80" s="54">
        <f>Item71!E3</f>
        <v>48.32</v>
      </c>
      <c r="F80" s="54">
        <f t="shared" si="2"/>
        <v>72480</v>
      </c>
      <c r="G80" s="55">
        <f>Item71!B20</f>
        <v>5</v>
      </c>
    </row>
    <row r="81" spans="1:7" ht="51" x14ac:dyDescent="0.2">
      <c r="A81" s="52">
        <v>72</v>
      </c>
      <c r="B81" s="56" t="str">
        <f>Item72!B3</f>
        <v>Régua plástica transparente,
Comprimento: 15 cm.
Graduação centímetros/milímetros
Embaladas em pacotes ou caixas com até 100 unidades</v>
      </c>
      <c r="C81" s="52" t="str">
        <f>Item72!C3</f>
        <v>unidade</v>
      </c>
      <c r="D81" s="52">
        <f>Item72!D3</f>
        <v>26250</v>
      </c>
      <c r="E81" s="54">
        <f>Item72!E3</f>
        <v>2.61</v>
      </c>
      <c r="F81" s="54">
        <f t="shared" si="2"/>
        <v>68512.5</v>
      </c>
      <c r="G81" s="55">
        <f>Item72!B20</f>
        <v>4</v>
      </c>
    </row>
    <row r="82" spans="1:7" ht="51" x14ac:dyDescent="0.2">
      <c r="A82" s="52">
        <v>73</v>
      </c>
      <c r="B82" s="56" t="str">
        <f>Item73!B3</f>
        <v>Papel alcalino no formato A4 (210x297mm),
Cor branca,
Gramatura: 75g/m2,
Para impressora a laser</v>
      </c>
      <c r="C82" s="52" t="str">
        <f>Item73!C3</f>
        <v>RM</v>
      </c>
      <c r="D82" s="52">
        <f>Item73!D3</f>
        <v>24600</v>
      </c>
      <c r="E82" s="54">
        <f>Item73!E3</f>
        <v>14.76</v>
      </c>
      <c r="F82" s="54">
        <f t="shared" si="2"/>
        <v>363096</v>
      </c>
      <c r="G82" s="55">
        <f>Item73!B20</f>
        <v>15</v>
      </c>
    </row>
    <row r="83" spans="1:7" ht="15.75" customHeight="1" x14ac:dyDescent="0.25">
      <c r="A83" s="57"/>
      <c r="B83" s="57"/>
      <c r="C83" s="1" t="s">
        <v>388</v>
      </c>
      <c r="D83" s="1"/>
      <c r="E83" s="1"/>
      <c r="F83" s="58">
        <f>SUM(F10:F82)</f>
        <v>1209546</v>
      </c>
    </row>
  </sheetData>
  <mergeCells count="4">
    <mergeCell ref="A5:F5"/>
    <mergeCell ref="A6:F6"/>
    <mergeCell ref="A8:F8"/>
    <mergeCell ref="C83:E83"/>
  </mergeCells>
  <conditionalFormatting sqref="G10:G82">
    <cfRule type="cellIs" dxfId="0" priority="2" operator="lessThan">
      <formula>3</formula>
    </cfRule>
  </conditionalFormatting>
  <pageMargins left="0.51180555555555496" right="0.51180555555555496" top="0.78749999999999998" bottom="0.95416666666666705" header="0.51180555555555496" footer="0.78749999999999998"/>
  <pageSetup paperSize="9" firstPageNumber="0" fitToHeight="0" orientation="landscape" horizontalDpi="300" verticalDpi="300"/>
  <headerFooter>
    <oddFooter>&amp;L&amp;"Calibri,Regular"&amp;12Estimativa em &amp;D</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G7" sqref="G7"/>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72</v>
      </c>
      <c r="B2" s="14" t="s">
        <v>2</v>
      </c>
      <c r="C2" s="14" t="s">
        <v>3</v>
      </c>
      <c r="D2" s="14" t="s">
        <v>4</v>
      </c>
      <c r="E2" s="15" t="s">
        <v>5</v>
      </c>
      <c r="F2" s="15" t="s">
        <v>6</v>
      </c>
      <c r="G2" s="14" t="s">
        <v>7</v>
      </c>
      <c r="H2" s="16" t="s">
        <v>8</v>
      </c>
      <c r="I2" s="17" t="s">
        <v>9</v>
      </c>
    </row>
    <row r="3" spans="1:9" ht="12.75" customHeight="1" x14ac:dyDescent="0.2">
      <c r="A3" s="11"/>
      <c r="B3" s="10" t="s">
        <v>73</v>
      </c>
      <c r="C3" s="9" t="s">
        <v>74</v>
      </c>
      <c r="D3" s="8">
        <v>200</v>
      </c>
      <c r="E3" s="7">
        <f>IF(C20&lt;=25%,D20,MIN(E20:F20))</f>
        <v>10.88</v>
      </c>
      <c r="F3" s="7">
        <f>MIN(H3:H17)</f>
        <v>8.3014027200000005</v>
      </c>
      <c r="G3" s="18" t="s">
        <v>75</v>
      </c>
      <c r="H3" s="19">
        <v>13.99</v>
      </c>
      <c r="I3" s="20" t="str">
        <f t="shared" ref="I3:I17" si="0">IF(H3="","",(IF($C$20&lt;25%,"N/A",IF(H3&lt;=($D$20+$A$20),H3,"Descartado"))))</f>
        <v>N/A</v>
      </c>
    </row>
    <row r="4" spans="1:9" x14ac:dyDescent="0.2">
      <c r="A4" s="11"/>
      <c r="B4" s="10"/>
      <c r="C4" s="9"/>
      <c r="D4" s="8"/>
      <c r="E4" s="7"/>
      <c r="F4" s="7"/>
      <c r="G4" s="18" t="s">
        <v>76</v>
      </c>
      <c r="H4" s="19">
        <v>10.6</v>
      </c>
      <c r="I4" s="20" t="str">
        <f t="shared" si="0"/>
        <v>N/A</v>
      </c>
    </row>
    <row r="5" spans="1:9" x14ac:dyDescent="0.2">
      <c r="A5" s="11"/>
      <c r="B5" s="10"/>
      <c r="C5" s="9"/>
      <c r="D5" s="8"/>
      <c r="E5" s="7"/>
      <c r="F5" s="7"/>
      <c r="G5" s="18" t="s">
        <v>77</v>
      </c>
      <c r="H5" s="19">
        <v>8.3014027200000005</v>
      </c>
      <c r="I5" s="20" t="str">
        <f t="shared" si="0"/>
        <v>N/A</v>
      </c>
    </row>
    <row r="6" spans="1:9" x14ac:dyDescent="0.2">
      <c r="A6" s="11"/>
      <c r="B6" s="10"/>
      <c r="C6" s="9"/>
      <c r="D6" s="8"/>
      <c r="E6" s="7"/>
      <c r="F6" s="7"/>
      <c r="G6" s="18" t="s">
        <v>78</v>
      </c>
      <c r="H6" s="19">
        <v>10.642823999999999</v>
      </c>
      <c r="I6" s="20" t="str">
        <f t="shared" si="0"/>
        <v>N/A</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2.3420692978296613</v>
      </c>
      <c r="B20" s="31">
        <f>COUNT(H3:H17)</f>
        <v>4</v>
      </c>
      <c r="C20" s="32">
        <f>IF(B20&lt;2,"N/A",(A20/D20))</f>
        <v>0.21526372222699092</v>
      </c>
      <c r="D20" s="33">
        <f>ROUND(AVERAGE(H3:H17),2)</f>
        <v>10.88</v>
      </c>
      <c r="E20" s="34" t="str">
        <f>IFERROR(ROUND(IF(B20&lt;2,"N/A",(IF(C20&lt;=25%,"N/A",AVERAGE(I3:I17)))),2),"N/A")</f>
        <v>N/A</v>
      </c>
      <c r="F20" s="34">
        <f>ROUND(MEDIAN(H3:H17),2)</f>
        <v>10.62</v>
      </c>
      <c r="G20" s="35" t="str">
        <f>INDEX(G3:G17,MATCH(H20,H3:H17,0))</f>
        <v>INLABEL SOLUCOES EM ROTULOS ADESIVOS EIRELI</v>
      </c>
      <c r="H20" s="36">
        <f>MIN(H3:H17)</f>
        <v>8.3014027200000005</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10.88</v>
      </c>
    </row>
    <row r="23" spans="1:11" x14ac:dyDescent="0.2">
      <c r="B23" s="37"/>
      <c r="C23" s="37"/>
      <c r="D23" s="5"/>
      <c r="E23" s="5"/>
      <c r="F23" s="45"/>
      <c r="G23" s="16" t="s">
        <v>32</v>
      </c>
      <c r="H23" s="36">
        <f>ROUND(H22,2)*D3</f>
        <v>2176</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zoomScaleNormal="100" workbookViewId="0">
      <selection activeCell="G6" sqref="G6"/>
    </sheetView>
  </sheetViews>
  <sheetFormatPr defaultColWidth="9.140625" defaultRowHeight="12.75" x14ac:dyDescent="0.2"/>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x14ac:dyDescent="0.25">
      <c r="A1" s="12" t="s">
        <v>0</v>
      </c>
      <c r="B1" s="12"/>
      <c r="C1" s="12"/>
      <c r="D1" s="12"/>
      <c r="E1" s="12"/>
      <c r="F1" s="12"/>
      <c r="G1" s="12"/>
      <c r="H1" s="12"/>
      <c r="I1" s="12"/>
    </row>
    <row r="2" spans="1:9" ht="25.5" x14ac:dyDescent="0.2">
      <c r="A2" s="11" t="s">
        <v>79</v>
      </c>
      <c r="B2" s="14" t="s">
        <v>2</v>
      </c>
      <c r="C2" s="14" t="s">
        <v>3</v>
      </c>
      <c r="D2" s="14" t="s">
        <v>4</v>
      </c>
      <c r="E2" s="15" t="s">
        <v>5</v>
      </c>
      <c r="F2" s="15" t="s">
        <v>6</v>
      </c>
      <c r="G2" s="14" t="s">
        <v>7</v>
      </c>
      <c r="H2" s="16" t="s">
        <v>8</v>
      </c>
      <c r="I2" s="17" t="s">
        <v>9</v>
      </c>
    </row>
    <row r="3" spans="1:9" ht="12.75" customHeight="1" x14ac:dyDescent="0.2">
      <c r="A3" s="11"/>
      <c r="B3" s="10" t="s">
        <v>80</v>
      </c>
      <c r="C3" s="9" t="s">
        <v>74</v>
      </c>
      <c r="D3" s="8">
        <v>25</v>
      </c>
      <c r="E3" s="7">
        <f>IF(C20&lt;=25%,D20,MIN(E20:F20))</f>
        <v>35.72</v>
      </c>
      <c r="F3" s="7">
        <f>MIN(H3:H17)</f>
        <v>28.93</v>
      </c>
      <c r="G3" s="18" t="s">
        <v>21</v>
      </c>
      <c r="H3" s="19">
        <v>44.99</v>
      </c>
      <c r="I3" s="20" t="str">
        <f t="shared" ref="I3:I17" si="0">IF(H3="","",(IF($C$20&lt;25%,"N/A",IF(H3&lt;=($D$20+$A$20),H3,"Descartado"))))</f>
        <v>N/A</v>
      </c>
    </row>
    <row r="4" spans="1:9" x14ac:dyDescent="0.2">
      <c r="A4" s="11"/>
      <c r="B4" s="10"/>
      <c r="C4" s="9"/>
      <c r="D4" s="8"/>
      <c r="E4" s="7"/>
      <c r="F4" s="7"/>
      <c r="G4" s="18" t="s">
        <v>81</v>
      </c>
      <c r="H4" s="19">
        <v>28.93</v>
      </c>
      <c r="I4" s="20" t="str">
        <f t="shared" si="0"/>
        <v>N/A</v>
      </c>
    </row>
    <row r="5" spans="1:9" x14ac:dyDescent="0.2">
      <c r="A5" s="11"/>
      <c r="B5" s="10"/>
      <c r="C5" s="9"/>
      <c r="D5" s="8"/>
      <c r="E5" s="7"/>
      <c r="F5" s="7"/>
      <c r="G5" s="18" t="s">
        <v>82</v>
      </c>
      <c r="H5" s="19">
        <v>33.24</v>
      </c>
      <c r="I5" s="20" t="str">
        <f t="shared" si="0"/>
        <v>N/A</v>
      </c>
    </row>
    <row r="6" spans="1:9" x14ac:dyDescent="0.2">
      <c r="A6" s="11"/>
      <c r="B6" s="10"/>
      <c r="C6" s="9"/>
      <c r="D6" s="8"/>
      <c r="E6" s="7"/>
      <c r="F6" s="7"/>
      <c r="G6" s="18"/>
      <c r="H6" s="19"/>
      <c r="I6" s="20" t="str">
        <f t="shared" si="0"/>
        <v/>
      </c>
    </row>
    <row r="7" spans="1:9" x14ac:dyDescent="0.2">
      <c r="A7" s="11"/>
      <c r="B7" s="10"/>
      <c r="C7" s="9"/>
      <c r="D7" s="8"/>
      <c r="E7" s="7"/>
      <c r="F7" s="7"/>
      <c r="G7" s="18"/>
      <c r="H7" s="19"/>
      <c r="I7" s="20" t="str">
        <f t="shared" si="0"/>
        <v/>
      </c>
    </row>
    <row r="8" spans="1:9" x14ac:dyDescent="0.2">
      <c r="A8" s="11"/>
      <c r="B8" s="10"/>
      <c r="C8" s="9"/>
      <c r="D8" s="8"/>
      <c r="E8" s="7"/>
      <c r="F8" s="7"/>
      <c r="G8" s="18"/>
      <c r="H8" s="19"/>
      <c r="I8" s="20" t="str">
        <f t="shared" si="0"/>
        <v/>
      </c>
    </row>
    <row r="9" spans="1:9" x14ac:dyDescent="0.2">
      <c r="A9" s="11"/>
      <c r="B9" s="10"/>
      <c r="C9" s="9"/>
      <c r="D9" s="8"/>
      <c r="E9" s="7"/>
      <c r="F9" s="7"/>
      <c r="G9" s="18"/>
      <c r="H9" s="19"/>
      <c r="I9" s="20" t="str">
        <f t="shared" si="0"/>
        <v/>
      </c>
    </row>
    <row r="10" spans="1:9" x14ac:dyDescent="0.2">
      <c r="A10" s="11"/>
      <c r="B10" s="10"/>
      <c r="C10" s="9"/>
      <c r="D10" s="8"/>
      <c r="E10" s="7"/>
      <c r="F10" s="7"/>
      <c r="G10" s="18"/>
      <c r="H10" s="19"/>
      <c r="I10" s="20" t="str">
        <f t="shared" si="0"/>
        <v/>
      </c>
    </row>
    <row r="11" spans="1:9" x14ac:dyDescent="0.2">
      <c r="A11" s="11"/>
      <c r="B11" s="10"/>
      <c r="C11" s="9"/>
      <c r="D11" s="8"/>
      <c r="E11" s="7"/>
      <c r="F11" s="7"/>
      <c r="G11" s="18"/>
      <c r="H11" s="19"/>
      <c r="I11" s="20" t="str">
        <f t="shared" si="0"/>
        <v/>
      </c>
    </row>
    <row r="12" spans="1:9" x14ac:dyDescent="0.2">
      <c r="A12" s="11"/>
      <c r="B12" s="10"/>
      <c r="C12" s="9"/>
      <c r="D12" s="8"/>
      <c r="E12" s="7"/>
      <c r="F12" s="7"/>
      <c r="G12" s="18"/>
      <c r="H12" s="19"/>
      <c r="I12" s="20" t="str">
        <f t="shared" si="0"/>
        <v/>
      </c>
    </row>
    <row r="13" spans="1:9" x14ac:dyDescent="0.2">
      <c r="A13" s="11"/>
      <c r="B13" s="10"/>
      <c r="C13" s="9"/>
      <c r="D13" s="8"/>
      <c r="E13" s="7"/>
      <c r="F13" s="7"/>
      <c r="G13" s="18"/>
      <c r="H13" s="19"/>
      <c r="I13" s="20" t="str">
        <f t="shared" si="0"/>
        <v/>
      </c>
    </row>
    <row r="14" spans="1:9" x14ac:dyDescent="0.2">
      <c r="A14" s="11"/>
      <c r="B14" s="10"/>
      <c r="C14" s="9"/>
      <c r="D14" s="8"/>
      <c r="E14" s="7"/>
      <c r="F14" s="7"/>
      <c r="G14" s="18"/>
      <c r="H14" s="19"/>
      <c r="I14" s="20" t="str">
        <f t="shared" si="0"/>
        <v/>
      </c>
    </row>
    <row r="15" spans="1:9" x14ac:dyDescent="0.2">
      <c r="A15" s="11"/>
      <c r="B15" s="10"/>
      <c r="C15" s="9"/>
      <c r="D15" s="8"/>
      <c r="E15" s="7"/>
      <c r="F15" s="7"/>
      <c r="G15" s="18"/>
      <c r="H15" s="19"/>
      <c r="I15" s="20" t="str">
        <f t="shared" si="0"/>
        <v/>
      </c>
    </row>
    <row r="16" spans="1:9" x14ac:dyDescent="0.2">
      <c r="A16" s="11"/>
      <c r="B16" s="10"/>
      <c r="C16" s="9"/>
      <c r="D16" s="8"/>
      <c r="E16" s="7"/>
      <c r="F16" s="7"/>
      <c r="G16" s="18"/>
      <c r="H16" s="19"/>
      <c r="I16" s="20" t="str">
        <f t="shared" si="0"/>
        <v/>
      </c>
    </row>
    <row r="17" spans="1:11" x14ac:dyDescent="0.2">
      <c r="A17" s="11"/>
      <c r="B17" s="10"/>
      <c r="C17" s="9"/>
      <c r="D17" s="8"/>
      <c r="E17" s="7"/>
      <c r="F17" s="7"/>
      <c r="G17" s="18"/>
      <c r="H17" s="19"/>
      <c r="I17" s="20" t="str">
        <f t="shared" si="0"/>
        <v/>
      </c>
    </row>
    <row r="18" spans="1:11" x14ac:dyDescent="0.2">
      <c r="A18" s="21"/>
      <c r="B18" s="22"/>
      <c r="C18" s="23"/>
      <c r="D18" s="23"/>
      <c r="E18" s="24"/>
      <c r="F18" s="24"/>
      <c r="G18" s="25"/>
      <c r="H18" s="25"/>
      <c r="I18" s="26"/>
      <c r="J18" s="27"/>
      <c r="K18" s="27"/>
    </row>
    <row r="19" spans="1:11" ht="25.5" x14ac:dyDescent="0.2">
      <c r="A19" s="17" t="s">
        <v>24</v>
      </c>
      <c r="B19" s="17" t="s">
        <v>25</v>
      </c>
      <c r="C19" s="16" t="s">
        <v>26</v>
      </c>
      <c r="D19" s="28" t="s">
        <v>27</v>
      </c>
      <c r="E19" s="29" t="s">
        <v>28</v>
      </c>
      <c r="F19" s="28" t="s">
        <v>29</v>
      </c>
      <c r="G19" s="6" t="s">
        <v>30</v>
      </c>
      <c r="H19" s="6"/>
      <c r="I19" s="30"/>
    </row>
    <row r="20" spans="1:11" x14ac:dyDescent="0.2">
      <c r="A20" s="31">
        <f>IF(B20&lt;2,"N/A",(STDEV(H3:H17)))</f>
        <v>8.3122620266688152</v>
      </c>
      <c r="B20" s="31">
        <f>COUNT(H3:H17)</f>
        <v>3</v>
      </c>
      <c r="C20" s="32">
        <f>IF(B20&lt;2,"N/A",(A20/D20))</f>
        <v>0.2327061037701236</v>
      </c>
      <c r="D20" s="33">
        <f>ROUND(AVERAGE(H3:H17),2)</f>
        <v>35.72</v>
      </c>
      <c r="E20" s="34" t="str">
        <f>IFERROR(ROUND(IF(B20&lt;2,"N/A",(IF(C20&lt;=25%,"N/A",AVERAGE(I3:I17)))),2),"N/A")</f>
        <v>N/A</v>
      </c>
      <c r="F20" s="34">
        <f>ROUND(MEDIAN(H3:H17),2)</f>
        <v>33.24</v>
      </c>
      <c r="G20" s="35" t="str">
        <f>INDEX(G3:G17,MATCH(H20,H3:H17,0))</f>
        <v>ARTGRAF</v>
      </c>
      <c r="H20" s="36">
        <f>MIN(H3:H17)</f>
        <v>28.93</v>
      </c>
      <c r="I20" s="30"/>
    </row>
    <row r="21" spans="1:11" x14ac:dyDescent="0.2">
      <c r="A21" s="37"/>
      <c r="B21" s="30"/>
      <c r="C21" s="38"/>
      <c r="D21" s="38"/>
      <c r="E21" s="38"/>
      <c r="F21" s="38"/>
      <c r="G21" s="30"/>
      <c r="H21" s="39"/>
      <c r="I21" s="40"/>
      <c r="J21" s="40"/>
      <c r="K21" s="40"/>
    </row>
    <row r="22" spans="1:11" x14ac:dyDescent="0.2">
      <c r="B22" s="37"/>
      <c r="C22" s="37"/>
      <c r="D22" s="5"/>
      <c r="E22" s="5"/>
      <c r="F22" s="42"/>
      <c r="G22" s="43" t="s">
        <v>31</v>
      </c>
      <c r="H22" s="44">
        <f>IF(C20&lt;=25%,D20,MIN(E20:F20))</f>
        <v>35.72</v>
      </c>
    </row>
    <row r="23" spans="1:11" x14ac:dyDescent="0.2">
      <c r="B23" s="37"/>
      <c r="C23" s="37"/>
      <c r="D23" s="5"/>
      <c r="E23" s="5"/>
      <c r="F23" s="45"/>
      <c r="G23" s="16" t="s">
        <v>32</v>
      </c>
      <c r="H23" s="36">
        <f>ROUND(H22,2)*D3</f>
        <v>893</v>
      </c>
    </row>
    <row r="24" spans="1:11" x14ac:dyDescent="0.2">
      <c r="B24" s="41"/>
      <c r="C24" s="41"/>
      <c r="D24" s="30"/>
      <c r="E24" s="30"/>
    </row>
    <row r="26" spans="1:11" ht="12.75" customHeight="1" x14ac:dyDescent="0.2">
      <c r="A26" s="4" t="s">
        <v>33</v>
      </c>
      <c r="B26" s="4"/>
      <c r="C26" s="4"/>
      <c r="D26" s="4"/>
      <c r="E26" s="4"/>
      <c r="F26" s="4"/>
      <c r="G26" s="4"/>
      <c r="H26" s="4"/>
      <c r="I26" s="4"/>
    </row>
    <row r="27" spans="1:11" ht="12.75" customHeight="1" x14ac:dyDescent="0.2">
      <c r="A27" s="4" t="s">
        <v>34</v>
      </c>
      <c r="B27" s="4"/>
      <c r="C27" s="4"/>
      <c r="D27" s="4"/>
      <c r="E27" s="4"/>
      <c r="F27" s="4"/>
      <c r="G27" s="4"/>
      <c r="H27" s="4"/>
      <c r="I27" s="4"/>
    </row>
    <row r="28" spans="1:11" ht="12.75" customHeight="1" x14ac:dyDescent="0.2">
      <c r="A28" s="4" t="s">
        <v>35</v>
      </c>
      <c r="B28" s="4"/>
      <c r="C28" s="4"/>
      <c r="D28" s="4"/>
      <c r="E28" s="4"/>
      <c r="F28" s="4"/>
      <c r="G28" s="4"/>
      <c r="H28" s="4"/>
      <c r="I28" s="4"/>
    </row>
    <row r="29" spans="1:11" ht="12.75" customHeight="1" x14ac:dyDescent="0.2">
      <c r="A29" s="4" t="s">
        <v>36</v>
      </c>
      <c r="B29" s="4"/>
      <c r="C29" s="4"/>
      <c r="D29" s="4"/>
      <c r="E29" s="4"/>
      <c r="F29" s="4"/>
      <c r="G29" s="4"/>
      <c r="H29" s="4"/>
      <c r="I29" s="4"/>
    </row>
    <row r="30" spans="1:11" ht="12.75" customHeight="1" x14ac:dyDescent="0.2">
      <c r="A30" s="4" t="s">
        <v>37</v>
      </c>
      <c r="B30" s="4"/>
      <c r="C30" s="4"/>
      <c r="D30" s="4"/>
      <c r="E30" s="4"/>
      <c r="F30" s="4"/>
      <c r="G30" s="4"/>
      <c r="H30" s="4"/>
      <c r="I30" s="4"/>
    </row>
    <row r="31" spans="1:11" ht="12.75" customHeight="1" x14ac:dyDescent="0.2">
      <c r="A31" s="4" t="s">
        <v>38</v>
      </c>
      <c r="B31" s="4"/>
      <c r="C31" s="4"/>
      <c r="D31" s="4"/>
      <c r="E31" s="4"/>
      <c r="F31" s="4"/>
      <c r="G31" s="4"/>
      <c r="H31" s="4"/>
      <c r="I31" s="4"/>
    </row>
    <row r="32" spans="1:11" ht="24.75" customHeight="1" x14ac:dyDescent="0.2">
      <c r="A32" s="3" t="s">
        <v>39</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536</TotalTime>
  <Application>Microsoft Excel</Application>
  <DocSecurity>0</DocSecurity>
  <ScaleCrop>false</ScaleCrop>
  <HeadingPairs>
    <vt:vector size="4" baseType="variant">
      <vt:variant>
        <vt:lpstr>Planilhas</vt:lpstr>
      </vt:variant>
      <vt:variant>
        <vt:i4>74</vt:i4>
      </vt:variant>
      <vt:variant>
        <vt:lpstr>Intervalos nomeados</vt:lpstr>
      </vt:variant>
      <vt:variant>
        <vt:i4>2</vt:i4>
      </vt:variant>
    </vt:vector>
  </HeadingPairs>
  <TitlesOfParts>
    <vt:vector size="76"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Item51</vt:lpstr>
      <vt:lpstr>Item52</vt:lpstr>
      <vt:lpstr>Item53</vt:lpstr>
      <vt:lpstr>Item54</vt:lpstr>
      <vt:lpstr>Item55</vt:lpstr>
      <vt:lpstr>Item56</vt:lpstr>
      <vt:lpstr>Item57</vt:lpstr>
      <vt:lpstr>Item58</vt:lpstr>
      <vt:lpstr>Item59</vt:lpstr>
      <vt:lpstr>Item60</vt:lpstr>
      <vt:lpstr>Item61</vt:lpstr>
      <vt:lpstr>Item62</vt:lpstr>
      <vt:lpstr>Item63</vt:lpstr>
      <vt:lpstr>Item64</vt:lpstr>
      <vt:lpstr>Item65</vt:lpstr>
      <vt:lpstr>Item66</vt:lpstr>
      <vt:lpstr>Item67</vt:lpstr>
      <vt:lpstr>Item68</vt:lpstr>
      <vt:lpstr>Item69</vt:lpstr>
      <vt:lpstr>Item70</vt:lpstr>
      <vt:lpstr>Item71</vt:lpstr>
      <vt:lpstr>Item72</vt:lpstr>
      <vt:lpstr>Item73</vt:lpstr>
      <vt:lpstr>TOTAL</vt:lpstr>
      <vt:lpstr>TOTAL!Area_de_impressao</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Marconni Rodrigues de AlcGntara Santos</cp:lastModifiedBy>
  <cp:revision>29</cp:revision>
  <cp:lastPrinted>2021-05-13T20:59:01Z</cp:lastPrinted>
  <dcterms:created xsi:type="dcterms:W3CDTF">2019-01-16T20:04:04Z</dcterms:created>
  <dcterms:modified xsi:type="dcterms:W3CDTF">2021-08-25T16:56:30Z</dcterms:modified>
  <dc:language>pt-BR</dc:language>
</cp:coreProperties>
</file>