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state="hidden" r:id="rId20"/>
    <sheet name="Item21" sheetId="21" state="hidden" r:id="rId21"/>
    <sheet name="Item22" sheetId="22" state="hidden" r:id="rId22"/>
    <sheet name="Item23" sheetId="23" state="hidden" r:id="rId23"/>
    <sheet name="Item24" sheetId="24" state="hidden" r:id="rId24"/>
    <sheet name="Item25" sheetId="25" state="hidden" r:id="rId25"/>
    <sheet name="Item26" sheetId="26" state="hidden" r:id="rId26"/>
    <sheet name="Item27" sheetId="27" state="hidden" r:id="rId27"/>
    <sheet name="Item28" sheetId="28" state="hidden" r:id="rId28"/>
    <sheet name="Item29" sheetId="29" state="hidden" r:id="rId29"/>
    <sheet name="Item30" sheetId="30" state="hidden" r:id="rId30"/>
    <sheet name="Item31" sheetId="31" state="hidden" r:id="rId31"/>
    <sheet name="Item32" sheetId="32" state="hidden" r:id="rId32"/>
    <sheet name="Item33" sheetId="33" state="hidden" r:id="rId33"/>
    <sheet name="Item34" sheetId="34" state="hidden" r:id="rId34"/>
    <sheet name="Item35" sheetId="35" state="hidden" r:id="rId35"/>
    <sheet name="Item36" sheetId="36" state="hidden" r:id="rId36"/>
    <sheet name="Item37" sheetId="37" state="hidden" r:id="rId37"/>
    <sheet name="Item38" sheetId="38" state="hidden" r:id="rId38"/>
    <sheet name="Item39" sheetId="39" state="hidden" r:id="rId39"/>
    <sheet name="Item40" sheetId="40" state="hidden" r:id="rId40"/>
    <sheet name="Item41" sheetId="41" state="hidden" r:id="rId41"/>
    <sheet name="Item42" sheetId="42" state="hidden" r:id="rId42"/>
    <sheet name="Item43" sheetId="43" state="hidden" r:id="rId43"/>
    <sheet name="Item44" sheetId="44" state="hidden" r:id="rId44"/>
    <sheet name="Item45" sheetId="45" state="hidden" r:id="rId45"/>
    <sheet name="Item46" sheetId="46" state="hidden" r:id="rId46"/>
    <sheet name="Item47" sheetId="47" state="hidden" r:id="rId47"/>
    <sheet name="Item48" sheetId="48" state="hidden" r:id="rId48"/>
    <sheet name="Item49" sheetId="49" state="hidden" r:id="rId49"/>
    <sheet name="Item50" sheetId="50" state="hidden" r:id="rId50"/>
    <sheet name="TOTAL" sheetId="51" r:id="rId51"/>
  </sheets>
  <definedNames>
    <definedName name="_xlnm.Print_Area" localSheetId="50">TOTAL!$A$1:$F$29</definedName>
    <definedName name="Print_Area_0" localSheetId="50">TOTAL!$A$8:$F$29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28" i="51" l="1"/>
  <c r="C28" i="51"/>
  <c r="B28" i="51"/>
  <c r="D27" i="51"/>
  <c r="C27" i="51"/>
  <c r="B27" i="51"/>
  <c r="D26" i="51"/>
  <c r="C26" i="51"/>
  <c r="B26" i="51"/>
  <c r="D25" i="51"/>
  <c r="C25" i="51"/>
  <c r="B25" i="51"/>
  <c r="D24" i="51"/>
  <c r="C24" i="51"/>
  <c r="B24" i="51"/>
  <c r="D23" i="51"/>
  <c r="C23" i="51"/>
  <c r="B23" i="51"/>
  <c r="D22" i="51"/>
  <c r="C22" i="51"/>
  <c r="B22" i="51"/>
  <c r="D21" i="51"/>
  <c r="C21" i="51"/>
  <c r="B21" i="51"/>
  <c r="D20" i="51"/>
  <c r="C20" i="51"/>
  <c r="B20" i="51"/>
  <c r="D19" i="51"/>
  <c r="C19" i="51"/>
  <c r="B19" i="51"/>
  <c r="C18" i="51"/>
  <c r="B18" i="51"/>
  <c r="D17" i="51"/>
  <c r="C17" i="51"/>
  <c r="B17" i="51"/>
  <c r="D16" i="51"/>
  <c r="C16" i="51"/>
  <c r="B16" i="51"/>
  <c r="D15" i="51"/>
  <c r="C15" i="51"/>
  <c r="B15" i="51"/>
  <c r="D14" i="51"/>
  <c r="C14" i="51"/>
  <c r="B14" i="51"/>
  <c r="D13" i="51"/>
  <c r="C13" i="51"/>
  <c r="B13" i="51"/>
  <c r="D12" i="51"/>
  <c r="C12" i="51"/>
  <c r="B12" i="51"/>
  <c r="D11" i="51"/>
  <c r="C11" i="51"/>
  <c r="B11" i="51"/>
  <c r="D10" i="51"/>
  <c r="C10" i="51"/>
  <c r="B10" i="51"/>
  <c r="H20" i="50"/>
  <c r="G20" i="50" s="1"/>
  <c r="F20" i="50"/>
  <c r="D20" i="50"/>
  <c r="B20" i="50"/>
  <c r="I17" i="50"/>
  <c r="I16" i="50"/>
  <c r="I15" i="50"/>
  <c r="I14" i="50"/>
  <c r="I13" i="50"/>
  <c r="I12" i="50"/>
  <c r="I11" i="50"/>
  <c r="I10" i="50"/>
  <c r="I9" i="50"/>
  <c r="I8" i="50"/>
  <c r="I7" i="50"/>
  <c r="I6" i="50"/>
  <c r="F3" i="50"/>
  <c r="H20" i="49"/>
  <c r="G20" i="49" s="1"/>
  <c r="F20" i="49"/>
  <c r="D20" i="49"/>
  <c r="B20" i="49"/>
  <c r="A20" i="49" s="1"/>
  <c r="C20" i="49" s="1"/>
  <c r="I17" i="49"/>
  <c r="I16" i="49"/>
  <c r="I15" i="49"/>
  <c r="I14" i="49"/>
  <c r="I13" i="49"/>
  <c r="I12" i="49"/>
  <c r="I11" i="49"/>
  <c r="I10" i="49"/>
  <c r="I9" i="49"/>
  <c r="I8" i="49"/>
  <c r="I7" i="49"/>
  <c r="I6" i="49"/>
  <c r="F3" i="49"/>
  <c r="H20" i="48"/>
  <c r="G20" i="48" s="1"/>
  <c r="F20" i="48"/>
  <c r="D20" i="48"/>
  <c r="B20" i="48"/>
  <c r="A20" i="48" s="1"/>
  <c r="C20" i="48" s="1"/>
  <c r="I17" i="48"/>
  <c r="I16" i="48"/>
  <c r="I15" i="48"/>
  <c r="I14" i="48"/>
  <c r="I13" i="48"/>
  <c r="I12" i="48"/>
  <c r="I11" i="48"/>
  <c r="I10" i="48"/>
  <c r="I9" i="48"/>
  <c r="I8" i="48"/>
  <c r="I7" i="48"/>
  <c r="I6" i="48"/>
  <c r="F3" i="48"/>
  <c r="H20" i="47"/>
  <c r="G20" i="47" s="1"/>
  <c r="F20" i="47"/>
  <c r="D20" i="47"/>
  <c r="B20" i="47"/>
  <c r="A20" i="47" s="1"/>
  <c r="C20" i="47" s="1"/>
  <c r="I17" i="47"/>
  <c r="I16" i="47"/>
  <c r="I15" i="47"/>
  <c r="I14" i="47"/>
  <c r="I13" i="47"/>
  <c r="I12" i="47"/>
  <c r="I11" i="47"/>
  <c r="I10" i="47"/>
  <c r="I9" i="47"/>
  <c r="I8" i="47"/>
  <c r="I7" i="47"/>
  <c r="I6" i="47"/>
  <c r="F3" i="47"/>
  <c r="H20" i="46"/>
  <c r="G20" i="46"/>
  <c r="F20" i="46"/>
  <c r="D20" i="46"/>
  <c r="B20" i="46"/>
  <c r="A20" i="46"/>
  <c r="C20" i="46" s="1"/>
  <c r="I17" i="46"/>
  <c r="I16" i="46"/>
  <c r="I15" i="46"/>
  <c r="I14" i="46"/>
  <c r="I13" i="46"/>
  <c r="I12" i="46"/>
  <c r="I11" i="46"/>
  <c r="I10" i="46"/>
  <c r="I9" i="46"/>
  <c r="I8" i="46"/>
  <c r="I7" i="46"/>
  <c r="I6" i="46"/>
  <c r="F3" i="46"/>
  <c r="H20" i="45"/>
  <c r="G20" i="45" s="1"/>
  <c r="F20" i="45"/>
  <c r="D20" i="45"/>
  <c r="B20" i="45"/>
  <c r="A20" i="45" s="1"/>
  <c r="C20" i="45" s="1"/>
  <c r="I17" i="45"/>
  <c r="I16" i="45"/>
  <c r="I15" i="45"/>
  <c r="I14" i="45"/>
  <c r="I13" i="45"/>
  <c r="I12" i="45"/>
  <c r="I11" i="45"/>
  <c r="I10" i="45"/>
  <c r="I9" i="45"/>
  <c r="I8" i="45"/>
  <c r="I7" i="45"/>
  <c r="I6" i="45"/>
  <c r="F3" i="45"/>
  <c r="H20" i="44"/>
  <c r="G20" i="44"/>
  <c r="F20" i="44"/>
  <c r="D20" i="44"/>
  <c r="B20" i="44"/>
  <c r="A20" i="44"/>
  <c r="C20" i="44" s="1"/>
  <c r="I17" i="44"/>
  <c r="I16" i="44"/>
  <c r="I15" i="44"/>
  <c r="I14" i="44"/>
  <c r="I13" i="44"/>
  <c r="I12" i="44"/>
  <c r="I11" i="44"/>
  <c r="I10" i="44"/>
  <c r="I9" i="44"/>
  <c r="I8" i="44"/>
  <c r="I7" i="44"/>
  <c r="I6" i="44"/>
  <c r="F3" i="44"/>
  <c r="H20" i="43"/>
  <c r="G20" i="43" s="1"/>
  <c r="F20" i="43"/>
  <c r="D20" i="43"/>
  <c r="B20" i="43"/>
  <c r="A20" i="43" s="1"/>
  <c r="C20" i="43" s="1"/>
  <c r="I17" i="43"/>
  <c r="I16" i="43"/>
  <c r="I15" i="43"/>
  <c r="I14" i="43"/>
  <c r="I13" i="43"/>
  <c r="I12" i="43"/>
  <c r="I11" i="43"/>
  <c r="I10" i="43"/>
  <c r="I9" i="43"/>
  <c r="I8" i="43"/>
  <c r="I7" i="43"/>
  <c r="I6" i="43"/>
  <c r="F3" i="43"/>
  <c r="H20" i="42"/>
  <c r="G20" i="42"/>
  <c r="F20" i="42"/>
  <c r="D20" i="42"/>
  <c r="B20" i="42"/>
  <c r="A20" i="42"/>
  <c r="C20" i="42" s="1"/>
  <c r="I17" i="42"/>
  <c r="I16" i="42"/>
  <c r="I15" i="42"/>
  <c r="I14" i="42"/>
  <c r="I13" i="42"/>
  <c r="I12" i="42"/>
  <c r="I11" i="42"/>
  <c r="I10" i="42"/>
  <c r="I9" i="42"/>
  <c r="I8" i="42"/>
  <c r="I7" i="42"/>
  <c r="I6" i="42"/>
  <c r="F3" i="42"/>
  <c r="H20" i="41"/>
  <c r="G20" i="41" s="1"/>
  <c r="F20" i="41"/>
  <c r="D20" i="41"/>
  <c r="B20" i="41"/>
  <c r="A20" i="41" s="1"/>
  <c r="C20" i="41" s="1"/>
  <c r="I17" i="41"/>
  <c r="I16" i="41"/>
  <c r="I15" i="41"/>
  <c r="I14" i="41"/>
  <c r="I13" i="41"/>
  <c r="I12" i="41"/>
  <c r="I11" i="41"/>
  <c r="I10" i="41"/>
  <c r="I9" i="41"/>
  <c r="I8" i="41"/>
  <c r="I7" i="41"/>
  <c r="I6" i="41"/>
  <c r="F3" i="41"/>
  <c r="H20" i="40"/>
  <c r="G20" i="40"/>
  <c r="F20" i="40"/>
  <c r="D20" i="40"/>
  <c r="B20" i="40"/>
  <c r="A20" i="40"/>
  <c r="C20" i="40" s="1"/>
  <c r="I17" i="40"/>
  <c r="I16" i="40"/>
  <c r="I15" i="40"/>
  <c r="I14" i="40"/>
  <c r="I13" i="40"/>
  <c r="I12" i="40"/>
  <c r="I11" i="40"/>
  <c r="I10" i="40"/>
  <c r="I9" i="40"/>
  <c r="I8" i="40"/>
  <c r="I7" i="40"/>
  <c r="I6" i="40"/>
  <c r="F3" i="40"/>
  <c r="H20" i="39"/>
  <c r="G20" i="39" s="1"/>
  <c r="F20" i="39"/>
  <c r="D20" i="39"/>
  <c r="B20" i="39"/>
  <c r="A20" i="39" s="1"/>
  <c r="C20" i="39" s="1"/>
  <c r="I17" i="39"/>
  <c r="I16" i="39"/>
  <c r="I15" i="39"/>
  <c r="I14" i="39"/>
  <c r="I13" i="39"/>
  <c r="I12" i="39"/>
  <c r="I11" i="39"/>
  <c r="I10" i="39"/>
  <c r="I9" i="39"/>
  <c r="I8" i="39"/>
  <c r="I7" i="39"/>
  <c r="I6" i="39"/>
  <c r="F3" i="39"/>
  <c r="H20" i="38"/>
  <c r="G20" i="38"/>
  <c r="F20" i="38"/>
  <c r="D20" i="38"/>
  <c r="B20" i="38"/>
  <c r="A20" i="38"/>
  <c r="C20" i="38" s="1"/>
  <c r="I17" i="38"/>
  <c r="I16" i="38"/>
  <c r="I15" i="38"/>
  <c r="I14" i="38"/>
  <c r="I13" i="38"/>
  <c r="I12" i="38"/>
  <c r="I11" i="38"/>
  <c r="I10" i="38"/>
  <c r="I9" i="38"/>
  <c r="I8" i="38"/>
  <c r="I7" i="38"/>
  <c r="I6" i="38"/>
  <c r="F3" i="38"/>
  <c r="H20" i="37"/>
  <c r="G20" i="37" s="1"/>
  <c r="F20" i="37"/>
  <c r="D20" i="37"/>
  <c r="B20" i="37"/>
  <c r="A20" i="37" s="1"/>
  <c r="C20" i="37" s="1"/>
  <c r="I17" i="37"/>
  <c r="I16" i="37"/>
  <c r="I15" i="37"/>
  <c r="I14" i="37"/>
  <c r="I13" i="37"/>
  <c r="I12" i="37"/>
  <c r="I11" i="37"/>
  <c r="I10" i="37"/>
  <c r="I9" i="37"/>
  <c r="I8" i="37"/>
  <c r="I7" i="37"/>
  <c r="I6" i="37"/>
  <c r="F3" i="37"/>
  <c r="H20" i="36"/>
  <c r="G20" i="36"/>
  <c r="F20" i="36"/>
  <c r="D20" i="36"/>
  <c r="B20" i="36"/>
  <c r="A20" i="36"/>
  <c r="C20" i="36" s="1"/>
  <c r="I17" i="36"/>
  <c r="I16" i="36"/>
  <c r="I15" i="36"/>
  <c r="I14" i="36"/>
  <c r="I13" i="36"/>
  <c r="I12" i="36"/>
  <c r="I11" i="36"/>
  <c r="I10" i="36"/>
  <c r="I9" i="36"/>
  <c r="I8" i="36"/>
  <c r="I7" i="36"/>
  <c r="I6" i="36"/>
  <c r="F3" i="36"/>
  <c r="H20" i="35"/>
  <c r="G20" i="35" s="1"/>
  <c r="F20" i="35"/>
  <c r="D20" i="35"/>
  <c r="B20" i="35"/>
  <c r="A20" i="35" s="1"/>
  <c r="C20" i="35" s="1"/>
  <c r="I17" i="35"/>
  <c r="I16" i="35"/>
  <c r="I15" i="35"/>
  <c r="I14" i="35"/>
  <c r="I13" i="35"/>
  <c r="I12" i="35"/>
  <c r="I11" i="35"/>
  <c r="I10" i="35"/>
  <c r="I9" i="35"/>
  <c r="I8" i="35"/>
  <c r="I7" i="35"/>
  <c r="I6" i="35"/>
  <c r="F3" i="35"/>
  <c r="H20" i="34"/>
  <c r="G20" i="34"/>
  <c r="F20" i="34"/>
  <c r="D20" i="34"/>
  <c r="B20" i="34"/>
  <c r="A20" i="34"/>
  <c r="C20" i="34" s="1"/>
  <c r="I17" i="34"/>
  <c r="I16" i="34"/>
  <c r="I15" i="34"/>
  <c r="I14" i="34"/>
  <c r="I13" i="34"/>
  <c r="I12" i="34"/>
  <c r="I11" i="34"/>
  <c r="I10" i="34"/>
  <c r="I9" i="34"/>
  <c r="I8" i="34"/>
  <c r="I7" i="34"/>
  <c r="I6" i="34"/>
  <c r="F3" i="34"/>
  <c r="H20" i="33"/>
  <c r="G20" i="33" s="1"/>
  <c r="F20" i="33"/>
  <c r="D20" i="33"/>
  <c r="B20" i="33"/>
  <c r="A20" i="33" s="1"/>
  <c r="C20" i="33" s="1"/>
  <c r="I17" i="33"/>
  <c r="I16" i="33"/>
  <c r="I15" i="33"/>
  <c r="I14" i="33"/>
  <c r="I13" i="33"/>
  <c r="I12" i="33"/>
  <c r="I11" i="33"/>
  <c r="I10" i="33"/>
  <c r="I9" i="33"/>
  <c r="I8" i="33"/>
  <c r="I7" i="33"/>
  <c r="I6" i="33"/>
  <c r="F3" i="33"/>
  <c r="H20" i="32"/>
  <c r="G20" i="32"/>
  <c r="F20" i="32"/>
  <c r="D20" i="32"/>
  <c r="B20" i="32"/>
  <c r="A20" i="32"/>
  <c r="C20" i="32" s="1"/>
  <c r="I17" i="32"/>
  <c r="I16" i="32"/>
  <c r="I15" i="32"/>
  <c r="I14" i="32"/>
  <c r="I13" i="32"/>
  <c r="I12" i="32"/>
  <c r="I11" i="32"/>
  <c r="I10" i="32"/>
  <c r="I9" i="32"/>
  <c r="I8" i="32"/>
  <c r="I7" i="32"/>
  <c r="I6" i="32"/>
  <c r="F3" i="32"/>
  <c r="H20" i="31"/>
  <c r="G20" i="31" s="1"/>
  <c r="F20" i="31"/>
  <c r="D20" i="31"/>
  <c r="B20" i="31"/>
  <c r="A20" i="31" s="1"/>
  <c r="C20" i="31" s="1"/>
  <c r="I17" i="31"/>
  <c r="I16" i="31"/>
  <c r="I15" i="31"/>
  <c r="I14" i="31"/>
  <c r="I13" i="31"/>
  <c r="I12" i="31"/>
  <c r="I11" i="31"/>
  <c r="I10" i="31"/>
  <c r="I9" i="31"/>
  <c r="I8" i="31"/>
  <c r="I7" i="31"/>
  <c r="I6" i="31"/>
  <c r="F3" i="31"/>
  <c r="H20" i="30"/>
  <c r="G20" i="30"/>
  <c r="F20" i="30"/>
  <c r="D20" i="30"/>
  <c r="B20" i="30"/>
  <c r="A20" i="30"/>
  <c r="C20" i="30" s="1"/>
  <c r="I17" i="30"/>
  <c r="I16" i="30"/>
  <c r="I15" i="30"/>
  <c r="I14" i="30"/>
  <c r="I13" i="30"/>
  <c r="I12" i="30"/>
  <c r="I11" i="30"/>
  <c r="I10" i="30"/>
  <c r="I9" i="30"/>
  <c r="I8" i="30"/>
  <c r="I7" i="30"/>
  <c r="I6" i="30"/>
  <c r="F3" i="30"/>
  <c r="H20" i="29"/>
  <c r="G20" i="29" s="1"/>
  <c r="F20" i="29"/>
  <c r="D20" i="29"/>
  <c r="B20" i="29"/>
  <c r="A20" i="29" s="1"/>
  <c r="C20" i="29" s="1"/>
  <c r="I17" i="29"/>
  <c r="I16" i="29"/>
  <c r="I15" i="29"/>
  <c r="I14" i="29"/>
  <c r="I13" i="29"/>
  <c r="I12" i="29"/>
  <c r="I11" i="29"/>
  <c r="I10" i="29"/>
  <c r="I9" i="29"/>
  <c r="I8" i="29"/>
  <c r="I7" i="29"/>
  <c r="I6" i="29"/>
  <c r="F3" i="29"/>
  <c r="H20" i="28"/>
  <c r="G20" i="28"/>
  <c r="F20" i="28"/>
  <c r="D20" i="28"/>
  <c r="B20" i="28"/>
  <c r="A20" i="28"/>
  <c r="C20" i="28" s="1"/>
  <c r="I17" i="28"/>
  <c r="I16" i="28"/>
  <c r="I15" i="28"/>
  <c r="I14" i="28"/>
  <c r="I13" i="28"/>
  <c r="I12" i="28"/>
  <c r="I11" i="28"/>
  <c r="I10" i="28"/>
  <c r="I9" i="28"/>
  <c r="I8" i="28"/>
  <c r="I7" i="28"/>
  <c r="I6" i="28"/>
  <c r="F3" i="28"/>
  <c r="H20" i="27"/>
  <c r="G20" i="27"/>
  <c r="F20" i="27"/>
  <c r="D20" i="27"/>
  <c r="B20" i="27"/>
  <c r="A20" i="27"/>
  <c r="C20" i="27" s="1"/>
  <c r="I17" i="27"/>
  <c r="I16" i="27"/>
  <c r="I15" i="27"/>
  <c r="I14" i="27"/>
  <c r="I13" i="27"/>
  <c r="I12" i="27"/>
  <c r="I11" i="27"/>
  <c r="I10" i="27"/>
  <c r="I9" i="27"/>
  <c r="I8" i="27"/>
  <c r="I7" i="27"/>
  <c r="I6" i="27"/>
  <c r="F3" i="27"/>
  <c r="H20" i="26"/>
  <c r="G20" i="26"/>
  <c r="F20" i="26"/>
  <c r="D20" i="26"/>
  <c r="B20" i="26"/>
  <c r="A20" i="26"/>
  <c r="C20" i="26" s="1"/>
  <c r="I17" i="26"/>
  <c r="I16" i="26"/>
  <c r="I15" i="26"/>
  <c r="I14" i="26"/>
  <c r="I13" i="26"/>
  <c r="I12" i="26"/>
  <c r="I11" i="26"/>
  <c r="I10" i="26"/>
  <c r="I9" i="26"/>
  <c r="I8" i="26"/>
  <c r="I7" i="26"/>
  <c r="I6" i="26"/>
  <c r="F3" i="26"/>
  <c r="H20" i="25"/>
  <c r="G20" i="25"/>
  <c r="F20" i="25"/>
  <c r="D20" i="25"/>
  <c r="C20" i="25" s="1"/>
  <c r="B20" i="25"/>
  <c r="A20" i="25"/>
  <c r="I17" i="25"/>
  <c r="I16" i="25"/>
  <c r="I15" i="25"/>
  <c r="I14" i="25"/>
  <c r="I13" i="25"/>
  <c r="I12" i="25"/>
  <c r="I11" i="25"/>
  <c r="I10" i="25"/>
  <c r="I9" i="25"/>
  <c r="I8" i="25"/>
  <c r="I7" i="25"/>
  <c r="I6" i="25"/>
  <c r="F3" i="25"/>
  <c r="H20" i="24"/>
  <c r="G20" i="24"/>
  <c r="F20" i="24"/>
  <c r="D20" i="24"/>
  <c r="C20" i="24"/>
  <c r="B20" i="24"/>
  <c r="E20" i="24" s="1"/>
  <c r="E3" i="24" s="1"/>
  <c r="A20" i="24"/>
  <c r="I3" i="24" s="1"/>
  <c r="I17" i="24"/>
  <c r="I16" i="24"/>
  <c r="I15" i="24"/>
  <c r="I14" i="24"/>
  <c r="I13" i="24"/>
  <c r="I12" i="24"/>
  <c r="I11" i="24"/>
  <c r="I10" i="24"/>
  <c r="I9" i="24"/>
  <c r="I8" i="24"/>
  <c r="I7" i="24"/>
  <c r="I6" i="24"/>
  <c r="I5" i="24"/>
  <c r="I4" i="24"/>
  <c r="F3" i="24"/>
  <c r="D3" i="24"/>
  <c r="H20" i="23"/>
  <c r="G20" i="23"/>
  <c r="F20" i="23"/>
  <c r="E20" i="23"/>
  <c r="D20" i="23"/>
  <c r="B20" i="23"/>
  <c r="C20" i="23" s="1"/>
  <c r="A20" i="23"/>
  <c r="I17" i="23"/>
  <c r="I16" i="23"/>
  <c r="I15" i="23"/>
  <c r="I14" i="23"/>
  <c r="I13" i="23"/>
  <c r="I12" i="23"/>
  <c r="I11" i="23"/>
  <c r="I10" i="23"/>
  <c r="I9" i="23"/>
  <c r="I8" i="23"/>
  <c r="I7" i="23"/>
  <c r="I6" i="23"/>
  <c r="I5" i="23"/>
  <c r="I4" i="23"/>
  <c r="F3" i="23"/>
  <c r="D3" i="23"/>
  <c r="H20" i="22"/>
  <c r="G20" i="22" s="1"/>
  <c r="F20" i="22"/>
  <c r="D20" i="22"/>
  <c r="B20" i="22"/>
  <c r="A20" i="22" s="1"/>
  <c r="C20" i="22" s="1"/>
  <c r="I17" i="22"/>
  <c r="I16" i="22"/>
  <c r="I15" i="22"/>
  <c r="I14" i="22"/>
  <c r="I13" i="22"/>
  <c r="I12" i="22"/>
  <c r="I11" i="22"/>
  <c r="I10" i="22"/>
  <c r="I9" i="22"/>
  <c r="I8" i="22"/>
  <c r="I7" i="22"/>
  <c r="F3" i="22"/>
  <c r="D3" i="22"/>
  <c r="H20" i="21"/>
  <c r="G20" i="21"/>
  <c r="F20" i="21"/>
  <c r="D20" i="21"/>
  <c r="B20" i="21"/>
  <c r="A20" i="21"/>
  <c r="C20" i="21" s="1"/>
  <c r="I6" i="21" s="1"/>
  <c r="I17" i="21"/>
  <c r="I16" i="21"/>
  <c r="I15" i="21"/>
  <c r="I14" i="21"/>
  <c r="I13" i="21"/>
  <c r="I12" i="21"/>
  <c r="I11" i="21"/>
  <c r="I10" i="21"/>
  <c r="I9" i="21"/>
  <c r="F3" i="21"/>
  <c r="D3" i="21"/>
  <c r="H20" i="20"/>
  <c r="G20" i="20"/>
  <c r="F20" i="20"/>
  <c r="D20" i="20"/>
  <c r="B20" i="20"/>
  <c r="C20" i="20" s="1"/>
  <c r="A20" i="20"/>
  <c r="I17" i="20"/>
  <c r="I16" i="20"/>
  <c r="I15" i="20"/>
  <c r="I14" i="20"/>
  <c r="I13" i="20"/>
  <c r="I12" i="20"/>
  <c r="I11" i="20"/>
  <c r="I10" i="20"/>
  <c r="F3" i="20"/>
  <c r="D3" i="20"/>
  <c r="H20" i="19"/>
  <c r="G20" i="19" s="1"/>
  <c r="F20" i="19"/>
  <c r="D20" i="19"/>
  <c r="C20" i="19"/>
  <c r="B20" i="19"/>
  <c r="A20" i="19" s="1"/>
  <c r="I17" i="19"/>
  <c r="I16" i="19"/>
  <c r="I15" i="19"/>
  <c r="I14" i="19"/>
  <c r="I13" i="19"/>
  <c r="I12" i="19"/>
  <c r="I11" i="19"/>
  <c r="I10" i="19"/>
  <c r="I9" i="19"/>
  <c r="I8" i="19"/>
  <c r="F3" i="19"/>
  <c r="H20" i="18"/>
  <c r="G20" i="18" s="1"/>
  <c r="F20" i="18"/>
  <c r="D20" i="18"/>
  <c r="B20" i="18"/>
  <c r="I17" i="18"/>
  <c r="I16" i="18"/>
  <c r="I15" i="18"/>
  <c r="I14" i="18"/>
  <c r="I13" i="18"/>
  <c r="I12" i="18"/>
  <c r="I11" i="18"/>
  <c r="I10" i="18"/>
  <c r="I9" i="18"/>
  <c r="I8" i="18"/>
  <c r="I7" i="18"/>
  <c r="I6" i="18"/>
  <c r="F3" i="18"/>
  <c r="H20" i="17"/>
  <c r="G20" i="17" s="1"/>
  <c r="F20" i="17"/>
  <c r="D20" i="17"/>
  <c r="B20" i="17"/>
  <c r="A20" i="17" s="1"/>
  <c r="C20" i="17" s="1"/>
  <c r="I17" i="17"/>
  <c r="I16" i="17"/>
  <c r="I15" i="17"/>
  <c r="I14" i="17"/>
  <c r="I13" i="17"/>
  <c r="I12" i="17"/>
  <c r="F3" i="17"/>
  <c r="H20" i="16"/>
  <c r="G20" i="16" s="1"/>
  <c r="F20" i="16"/>
  <c r="D20" i="16"/>
  <c r="B20" i="16"/>
  <c r="I17" i="16"/>
  <c r="I16" i="16"/>
  <c r="I15" i="16"/>
  <c r="I14" i="16"/>
  <c r="I13" i="16"/>
  <c r="I12" i="16"/>
  <c r="I11" i="16"/>
  <c r="I10" i="16"/>
  <c r="F3" i="16"/>
  <c r="H20" i="15"/>
  <c r="G20" i="15" s="1"/>
  <c r="F20" i="15"/>
  <c r="D20" i="15"/>
  <c r="B20" i="15"/>
  <c r="A20" i="15" s="1"/>
  <c r="C20" i="15" s="1"/>
  <c r="I17" i="15"/>
  <c r="I16" i="15"/>
  <c r="I15" i="15"/>
  <c r="I14" i="15"/>
  <c r="I13" i="15"/>
  <c r="I12" i="15"/>
  <c r="I11" i="15"/>
  <c r="I10" i="15"/>
  <c r="I9" i="15"/>
  <c r="I8" i="15"/>
  <c r="I7" i="15"/>
  <c r="I6" i="15"/>
  <c r="F3" i="15"/>
  <c r="H20" i="14"/>
  <c r="G20" i="14" s="1"/>
  <c r="F20" i="14"/>
  <c r="D20" i="14"/>
  <c r="B20" i="14"/>
  <c r="F3" i="14"/>
  <c r="H20" i="13"/>
  <c r="G20" i="13" s="1"/>
  <c r="F20" i="13"/>
  <c r="D20" i="13"/>
  <c r="C20" i="13"/>
  <c r="B20" i="13"/>
  <c r="A20" i="13" s="1"/>
  <c r="I17" i="13"/>
  <c r="I16" i="13"/>
  <c r="I15" i="13"/>
  <c r="I14" i="13"/>
  <c r="I13" i="13"/>
  <c r="I12" i="13"/>
  <c r="I11" i="13"/>
  <c r="I10" i="13"/>
  <c r="I9" i="13"/>
  <c r="I8" i="13"/>
  <c r="I7" i="13"/>
  <c r="F3" i="13"/>
  <c r="H20" i="12"/>
  <c r="G20" i="12" s="1"/>
  <c r="F20" i="12"/>
  <c r="D20" i="12"/>
  <c r="B20" i="12"/>
  <c r="I17" i="12"/>
  <c r="I16" i="12"/>
  <c r="I15" i="12"/>
  <c r="I14" i="12"/>
  <c r="I13" i="12"/>
  <c r="I12" i="12"/>
  <c r="I11" i="12"/>
  <c r="I10" i="12"/>
  <c r="I9" i="12"/>
  <c r="I8" i="12"/>
  <c r="F3" i="12"/>
  <c r="H20" i="11"/>
  <c r="G20" i="11" s="1"/>
  <c r="F20" i="11"/>
  <c r="D20" i="11"/>
  <c r="B20" i="11"/>
  <c r="A20" i="11" s="1"/>
  <c r="C20" i="11" s="1"/>
  <c r="I17" i="11"/>
  <c r="I16" i="11"/>
  <c r="I15" i="11"/>
  <c r="I14" i="11"/>
  <c r="I13" i="11"/>
  <c r="I12" i="11"/>
  <c r="I11" i="11"/>
  <c r="I10" i="11"/>
  <c r="I9" i="11"/>
  <c r="I8" i="11"/>
  <c r="F3" i="11"/>
  <c r="H20" i="10"/>
  <c r="G20" i="10" s="1"/>
  <c r="F20" i="10"/>
  <c r="D20" i="10"/>
  <c r="B20" i="10"/>
  <c r="A20" i="10" s="1"/>
  <c r="I17" i="10"/>
  <c r="I16" i="10"/>
  <c r="I15" i="10"/>
  <c r="I14" i="10"/>
  <c r="I13" i="10"/>
  <c r="I12" i="10"/>
  <c r="I11" i="10"/>
  <c r="I10" i="10"/>
  <c r="I9" i="10"/>
  <c r="I8" i="10"/>
  <c r="I7" i="10"/>
  <c r="I6" i="10"/>
  <c r="F3" i="10"/>
  <c r="H20" i="9"/>
  <c r="G20" i="9" s="1"/>
  <c r="F20" i="9"/>
  <c r="E20" i="9"/>
  <c r="D20" i="9"/>
  <c r="C20" i="9"/>
  <c r="I6" i="9" s="1"/>
  <c r="B20" i="9"/>
  <c r="A20" i="9" s="1"/>
  <c r="I17" i="9"/>
  <c r="I16" i="9"/>
  <c r="I15" i="9"/>
  <c r="I14" i="9"/>
  <c r="I13" i="9"/>
  <c r="I12" i="9"/>
  <c r="I9" i="9"/>
  <c r="I7" i="9"/>
  <c r="F3" i="9"/>
  <c r="D3" i="9"/>
  <c r="D18" i="51" s="1"/>
  <c r="H20" i="8"/>
  <c r="G20" i="8"/>
  <c r="F20" i="8"/>
  <c r="D20" i="8"/>
  <c r="B20" i="8"/>
  <c r="A20" i="8"/>
  <c r="C20" i="8" s="1"/>
  <c r="I17" i="8"/>
  <c r="I16" i="8"/>
  <c r="I15" i="8"/>
  <c r="I14" i="8"/>
  <c r="I13" i="8"/>
  <c r="I12" i="8"/>
  <c r="I11" i="8"/>
  <c r="I10" i="8"/>
  <c r="F3" i="8"/>
  <c r="H20" i="7"/>
  <c r="G20" i="7" s="1"/>
  <c r="F20" i="7"/>
  <c r="D20" i="7"/>
  <c r="B20" i="7"/>
  <c r="A20" i="7" s="1"/>
  <c r="I17" i="7"/>
  <c r="I16" i="7"/>
  <c r="I15" i="7"/>
  <c r="I14" i="7"/>
  <c r="I13" i="7"/>
  <c r="I12" i="7"/>
  <c r="I11" i="7"/>
  <c r="I10" i="7"/>
  <c r="I9" i="7"/>
  <c r="I8" i="7"/>
  <c r="I7" i="7"/>
  <c r="I6" i="7"/>
  <c r="F3" i="7"/>
  <c r="H20" i="6"/>
  <c r="G20" i="6"/>
  <c r="F20" i="6"/>
  <c r="D20" i="6"/>
  <c r="B20" i="6"/>
  <c r="A20" i="6"/>
  <c r="C20" i="6" s="1"/>
  <c r="F3" i="6"/>
  <c r="H20" i="5"/>
  <c r="G20" i="5" s="1"/>
  <c r="F20" i="5"/>
  <c r="D20" i="5"/>
  <c r="B20" i="5"/>
  <c r="A20" i="5" s="1"/>
  <c r="I17" i="5"/>
  <c r="I16" i="5"/>
  <c r="I15" i="5"/>
  <c r="I14" i="5"/>
  <c r="I13" i="5"/>
  <c r="I12" i="5"/>
  <c r="I11" i="5"/>
  <c r="I10" i="5"/>
  <c r="I9" i="5"/>
  <c r="I8" i="5"/>
  <c r="I7" i="5"/>
  <c r="I6" i="5"/>
  <c r="F3" i="5"/>
  <c r="H20" i="4"/>
  <c r="G20" i="4"/>
  <c r="F20" i="4"/>
  <c r="D20" i="4"/>
  <c r="B20" i="4"/>
  <c r="A20" i="4"/>
  <c r="C20" i="4" s="1"/>
  <c r="I17" i="4"/>
  <c r="I16" i="4"/>
  <c r="I15" i="4"/>
  <c r="I14" i="4"/>
  <c r="I13" i="4"/>
  <c r="I12" i="4"/>
  <c r="I11" i="4"/>
  <c r="I10" i="4"/>
  <c r="I9" i="4"/>
  <c r="I8" i="4"/>
  <c r="I7" i="4"/>
  <c r="I6" i="4"/>
  <c r="F3" i="4"/>
  <c r="H20" i="3"/>
  <c r="G20" i="3" s="1"/>
  <c r="F20" i="3"/>
  <c r="D20" i="3"/>
  <c r="B20" i="3"/>
  <c r="A20" i="3" s="1"/>
  <c r="I17" i="3"/>
  <c r="I16" i="3"/>
  <c r="I15" i="3"/>
  <c r="I14" i="3"/>
  <c r="I13" i="3"/>
  <c r="I12" i="3"/>
  <c r="F3" i="3"/>
  <c r="H20" i="2"/>
  <c r="G20" i="2"/>
  <c r="F20" i="2"/>
  <c r="D20" i="2"/>
  <c r="B20" i="2"/>
  <c r="A20" i="2"/>
  <c r="C20" i="2" s="1"/>
  <c r="I17" i="2"/>
  <c r="I16" i="2"/>
  <c r="I15" i="2"/>
  <c r="I14" i="2"/>
  <c r="I13" i="2"/>
  <c r="I12" i="2"/>
  <c r="I11" i="2"/>
  <c r="I10" i="2"/>
  <c r="I9" i="2"/>
  <c r="I8" i="2"/>
  <c r="I7" i="2"/>
  <c r="F3" i="2"/>
  <c r="H20" i="1"/>
  <c r="G20" i="1" s="1"/>
  <c r="F20" i="1"/>
  <c r="D20" i="1"/>
  <c r="B20" i="1"/>
  <c r="A20" i="1" s="1"/>
  <c r="I17" i="1"/>
  <c r="I16" i="1"/>
  <c r="I15" i="1"/>
  <c r="I14" i="1"/>
  <c r="I13" i="1"/>
  <c r="I12" i="1"/>
  <c r="I11" i="1"/>
  <c r="I10" i="1"/>
  <c r="I9" i="1"/>
  <c r="I8" i="1"/>
  <c r="I7" i="1"/>
  <c r="F3" i="1"/>
  <c r="I3" i="2" l="1"/>
  <c r="I6" i="2"/>
  <c r="H22" i="2"/>
  <c r="H23" i="2" s="1"/>
  <c r="E3" i="2"/>
  <c r="E11" i="51" s="1"/>
  <c r="F11" i="51" s="1"/>
  <c r="G11" i="51" s="1"/>
  <c r="I5" i="2"/>
  <c r="E20" i="2"/>
  <c r="I4" i="2"/>
  <c r="I3" i="4"/>
  <c r="H22" i="4"/>
  <c r="H23" i="4" s="1"/>
  <c r="E3" i="4"/>
  <c r="E13" i="51" s="1"/>
  <c r="F13" i="51" s="1"/>
  <c r="G13" i="51" s="1"/>
  <c r="I5" i="4"/>
  <c r="E20" i="4"/>
  <c r="I4" i="4"/>
  <c r="I15" i="6"/>
  <c r="I9" i="6"/>
  <c r="I3" i="6"/>
  <c r="I8" i="6"/>
  <c r="I14" i="6"/>
  <c r="I12" i="6"/>
  <c r="I13" i="6"/>
  <c r="I7" i="6"/>
  <c r="I6" i="6"/>
  <c r="I17" i="6"/>
  <c r="I11" i="6"/>
  <c r="I5" i="6"/>
  <c r="I16" i="6"/>
  <c r="I10" i="6"/>
  <c r="I4" i="6"/>
  <c r="E20" i="6" s="1"/>
  <c r="I9" i="8"/>
  <c r="I3" i="8"/>
  <c r="I8" i="8"/>
  <c r="H22" i="8"/>
  <c r="H23" i="8" s="1"/>
  <c r="I7" i="8"/>
  <c r="E3" i="8"/>
  <c r="E17" i="51" s="1"/>
  <c r="F17" i="51" s="1"/>
  <c r="G17" i="51" s="1"/>
  <c r="I5" i="8"/>
  <c r="E20" i="8"/>
  <c r="I4" i="8"/>
  <c r="I6" i="8"/>
  <c r="I5" i="15"/>
  <c r="E20" i="15"/>
  <c r="I4" i="15"/>
  <c r="I3" i="15"/>
  <c r="E3" i="15"/>
  <c r="E24" i="51" s="1"/>
  <c r="F24" i="51" s="1"/>
  <c r="H22" i="15"/>
  <c r="H23" i="15" s="1"/>
  <c r="I6" i="17"/>
  <c r="I11" i="17"/>
  <c r="I5" i="17"/>
  <c r="E20" i="17"/>
  <c r="I10" i="17"/>
  <c r="I4" i="17"/>
  <c r="I9" i="17"/>
  <c r="I3" i="17"/>
  <c r="I7" i="17"/>
  <c r="E3" i="17"/>
  <c r="E26" i="51" s="1"/>
  <c r="F26" i="51" s="1"/>
  <c r="H22" i="17"/>
  <c r="H23" i="17" s="1"/>
  <c r="I8" i="17"/>
  <c r="I6" i="22"/>
  <c r="I5" i="22"/>
  <c r="E20" i="22"/>
  <c r="I4" i="22"/>
  <c r="I3" i="22"/>
  <c r="E3" i="22"/>
  <c r="H22" i="22"/>
  <c r="H23" i="22" s="1"/>
  <c r="I6" i="11"/>
  <c r="I4" i="11"/>
  <c r="I3" i="11"/>
  <c r="E20" i="11"/>
  <c r="H22" i="11" s="1"/>
  <c r="H23" i="11" s="1"/>
  <c r="I7" i="11"/>
  <c r="I5" i="11"/>
  <c r="I6" i="13"/>
  <c r="I5" i="13"/>
  <c r="E20" i="13"/>
  <c r="I4" i="13"/>
  <c r="I3" i="13"/>
  <c r="E3" i="13"/>
  <c r="E22" i="51" s="1"/>
  <c r="F22" i="51" s="1"/>
  <c r="G22" i="51" s="1"/>
  <c r="I6" i="19"/>
  <c r="I5" i="19"/>
  <c r="I4" i="19"/>
  <c r="E20" i="19" s="1"/>
  <c r="I3" i="19"/>
  <c r="I7" i="19"/>
  <c r="I4" i="26"/>
  <c r="I3" i="26"/>
  <c r="E20" i="26" s="1"/>
  <c r="I5" i="26"/>
  <c r="C20" i="1"/>
  <c r="E20" i="1" s="1"/>
  <c r="C20" i="3"/>
  <c r="E20" i="3" s="1"/>
  <c r="C20" i="5"/>
  <c r="E20" i="5" s="1"/>
  <c r="C20" i="7"/>
  <c r="E3" i="9"/>
  <c r="E18" i="51" s="1"/>
  <c r="F18" i="51" s="1"/>
  <c r="G18" i="51" s="1"/>
  <c r="I8" i="9"/>
  <c r="C20" i="10"/>
  <c r="I4" i="20"/>
  <c r="E20" i="20" s="1"/>
  <c r="I5" i="25"/>
  <c r="I4" i="25"/>
  <c r="I3" i="25"/>
  <c r="E20" i="25" s="1"/>
  <c r="I5" i="27"/>
  <c r="I4" i="27"/>
  <c r="I3" i="27"/>
  <c r="E20" i="27" s="1"/>
  <c r="I5" i="49"/>
  <c r="I4" i="49"/>
  <c r="I3" i="49"/>
  <c r="E20" i="49" s="1"/>
  <c r="I4" i="28"/>
  <c r="I3" i="28"/>
  <c r="I5" i="28"/>
  <c r="E20" i="28" s="1"/>
  <c r="I4" i="34"/>
  <c r="I3" i="34"/>
  <c r="I5" i="34"/>
  <c r="E20" i="34" s="1"/>
  <c r="I4" i="40"/>
  <c r="I3" i="40"/>
  <c r="I5" i="40"/>
  <c r="E20" i="40" s="1"/>
  <c r="I4" i="42"/>
  <c r="I3" i="42"/>
  <c r="I5" i="42"/>
  <c r="E20" i="42" s="1"/>
  <c r="I4" i="44"/>
  <c r="I3" i="44"/>
  <c r="I5" i="44"/>
  <c r="E20" i="44" s="1"/>
  <c r="I4" i="48"/>
  <c r="I3" i="48"/>
  <c r="I5" i="48"/>
  <c r="E20" i="48" s="1"/>
  <c r="E20" i="7"/>
  <c r="I3" i="9"/>
  <c r="I10" i="9"/>
  <c r="I5" i="29"/>
  <c r="I4" i="29"/>
  <c r="I3" i="29"/>
  <c r="E20" i="29" s="1"/>
  <c r="I5" i="31"/>
  <c r="I4" i="31"/>
  <c r="I3" i="31"/>
  <c r="H22" i="31"/>
  <c r="H23" i="31" s="1"/>
  <c r="I5" i="33"/>
  <c r="I4" i="33"/>
  <c r="I3" i="33"/>
  <c r="E3" i="35"/>
  <c r="I5" i="35"/>
  <c r="I4" i="35"/>
  <c r="I3" i="35"/>
  <c r="I5" i="37"/>
  <c r="I4" i="37"/>
  <c r="E20" i="37" s="1"/>
  <c r="I3" i="37"/>
  <c r="I5" i="39"/>
  <c r="I4" i="39"/>
  <c r="I3" i="39"/>
  <c r="E20" i="39" s="1"/>
  <c r="I5" i="41"/>
  <c r="I4" i="41"/>
  <c r="I3" i="41"/>
  <c r="E20" i="41" s="1"/>
  <c r="I5" i="43"/>
  <c r="I4" i="43"/>
  <c r="I3" i="43"/>
  <c r="H22" i="43"/>
  <c r="H23" i="43" s="1"/>
  <c r="I5" i="45"/>
  <c r="I4" i="45"/>
  <c r="I3" i="45"/>
  <c r="E3" i="47"/>
  <c r="I5" i="47"/>
  <c r="I4" i="47"/>
  <c r="I3" i="47"/>
  <c r="I11" i="9"/>
  <c r="H22" i="13"/>
  <c r="H23" i="13" s="1"/>
  <c r="C20" i="18"/>
  <c r="I4" i="30"/>
  <c r="I3" i="30"/>
  <c r="E20" i="30" s="1"/>
  <c r="I5" i="30"/>
  <c r="I4" i="32"/>
  <c r="I3" i="32"/>
  <c r="E20" i="32" s="1"/>
  <c r="I5" i="32"/>
  <c r="I4" i="36"/>
  <c r="I3" i="36"/>
  <c r="E20" i="36" s="1"/>
  <c r="I5" i="36"/>
  <c r="I4" i="38"/>
  <c r="I3" i="38"/>
  <c r="E20" i="38" s="1"/>
  <c r="I5" i="38"/>
  <c r="I4" i="46"/>
  <c r="I3" i="46"/>
  <c r="E20" i="46" s="1"/>
  <c r="I5" i="46"/>
  <c r="I4" i="9"/>
  <c r="I5" i="9"/>
  <c r="H22" i="9"/>
  <c r="H23" i="9" s="1"/>
  <c r="A20" i="12"/>
  <c r="C20" i="12" s="1"/>
  <c r="I8" i="20"/>
  <c r="I7" i="20"/>
  <c r="I6" i="20"/>
  <c r="I5" i="20"/>
  <c r="I9" i="20"/>
  <c r="I3" i="20"/>
  <c r="I4" i="21"/>
  <c r="I3" i="21"/>
  <c r="E20" i="21" s="1"/>
  <c r="I8" i="21"/>
  <c r="I7" i="21"/>
  <c r="I5" i="21"/>
  <c r="H22" i="23"/>
  <c r="H23" i="23" s="1"/>
  <c r="E3" i="23"/>
  <c r="I3" i="23"/>
  <c r="H22" i="24"/>
  <c r="H23" i="24" s="1"/>
  <c r="A20" i="50"/>
  <c r="C20" i="50" s="1"/>
  <c r="A20" i="14"/>
  <c r="C20" i="14" s="1"/>
  <c r="A20" i="16"/>
  <c r="C20" i="16" s="1"/>
  <c r="A20" i="18"/>
  <c r="E20" i="31"/>
  <c r="E3" i="31" s="1"/>
  <c r="E20" i="33"/>
  <c r="H22" i="33" s="1"/>
  <c r="H23" i="33" s="1"/>
  <c r="E20" i="35"/>
  <c r="H22" i="35" s="1"/>
  <c r="H23" i="35" s="1"/>
  <c r="E20" i="43"/>
  <c r="E3" i="43" s="1"/>
  <c r="E20" i="45"/>
  <c r="H22" i="45" s="1"/>
  <c r="H23" i="45" s="1"/>
  <c r="E20" i="47"/>
  <c r="H22" i="47" s="1"/>
  <c r="H23" i="47" s="1"/>
  <c r="I4" i="50" l="1"/>
  <c r="E20" i="50" s="1"/>
  <c r="I3" i="50"/>
  <c r="I5" i="50"/>
  <c r="E3" i="32"/>
  <c r="H22" i="32"/>
  <c r="H23" i="32" s="1"/>
  <c r="E3" i="28"/>
  <c r="H22" i="28"/>
  <c r="H23" i="28" s="1"/>
  <c r="E3" i="20"/>
  <c r="H22" i="20"/>
  <c r="H23" i="20" s="1"/>
  <c r="H22" i="41"/>
  <c r="H23" i="41" s="1"/>
  <c r="E3" i="41"/>
  <c r="H22" i="19"/>
  <c r="H23" i="19" s="1"/>
  <c r="E3" i="19"/>
  <c r="E28" i="51" s="1"/>
  <c r="F28" i="51" s="1"/>
  <c r="H22" i="21"/>
  <c r="H23" i="21" s="1"/>
  <c r="E3" i="21"/>
  <c r="E3" i="37"/>
  <c r="H22" i="37"/>
  <c r="H23" i="37" s="1"/>
  <c r="E3" i="38"/>
  <c r="H22" i="38"/>
  <c r="H23" i="38" s="1"/>
  <c r="E3" i="40"/>
  <c r="H22" i="40"/>
  <c r="H23" i="40" s="1"/>
  <c r="H22" i="27"/>
  <c r="H23" i="27" s="1"/>
  <c r="E3" i="27"/>
  <c r="E3" i="46"/>
  <c r="H22" i="46"/>
  <c r="H23" i="46" s="1"/>
  <c r="H22" i="36"/>
  <c r="H23" i="36" s="1"/>
  <c r="E3" i="36"/>
  <c r="H22" i="30"/>
  <c r="H23" i="30" s="1"/>
  <c r="E3" i="30"/>
  <c r="H22" i="29"/>
  <c r="H23" i="29" s="1"/>
  <c r="E3" i="29"/>
  <c r="E3" i="48"/>
  <c r="H22" i="48"/>
  <c r="H23" i="48" s="1"/>
  <c r="E3" i="42"/>
  <c r="H22" i="42"/>
  <c r="H23" i="42" s="1"/>
  <c r="E3" i="34"/>
  <c r="H22" i="34"/>
  <c r="H23" i="34" s="1"/>
  <c r="E3" i="49"/>
  <c r="H22" i="49"/>
  <c r="H23" i="49" s="1"/>
  <c r="E3" i="25"/>
  <c r="H22" i="25"/>
  <c r="H23" i="25" s="1"/>
  <c r="H22" i="26"/>
  <c r="H23" i="26" s="1"/>
  <c r="E3" i="26"/>
  <c r="H22" i="6"/>
  <c r="H23" i="6" s="1"/>
  <c r="E3" i="6"/>
  <c r="E15" i="51" s="1"/>
  <c r="F15" i="51" s="1"/>
  <c r="G15" i="51" s="1"/>
  <c r="I9" i="16"/>
  <c r="I3" i="16"/>
  <c r="H22" i="16"/>
  <c r="H23" i="16" s="1"/>
  <c r="I8" i="16"/>
  <c r="I7" i="16"/>
  <c r="E3" i="16"/>
  <c r="E25" i="51" s="1"/>
  <c r="F25" i="51" s="1"/>
  <c r="I6" i="16"/>
  <c r="I4" i="16"/>
  <c r="I5" i="16"/>
  <c r="E20" i="16"/>
  <c r="H22" i="39"/>
  <c r="H23" i="39" s="1"/>
  <c r="E3" i="39"/>
  <c r="I15" i="14"/>
  <c r="I9" i="14"/>
  <c r="I3" i="14"/>
  <c r="I14" i="14"/>
  <c r="I8" i="14"/>
  <c r="I13" i="14"/>
  <c r="I7" i="14"/>
  <c r="I12" i="14"/>
  <c r="I6" i="14"/>
  <c r="I16" i="14"/>
  <c r="I10" i="14"/>
  <c r="E20" i="14" s="1"/>
  <c r="I4" i="14"/>
  <c r="I17" i="14"/>
  <c r="I11" i="14"/>
  <c r="I5" i="14"/>
  <c r="E3" i="44"/>
  <c r="H22" i="44"/>
  <c r="H23" i="44" s="1"/>
  <c r="E3" i="11"/>
  <c r="E20" i="51" s="1"/>
  <c r="F20" i="51" s="1"/>
  <c r="G20" i="51" s="1"/>
  <c r="I3" i="12"/>
  <c r="I4" i="12"/>
  <c r="I6" i="12"/>
  <c r="I5" i="12"/>
  <c r="H22" i="12"/>
  <c r="H23" i="12" s="1"/>
  <c r="E3" i="12"/>
  <c r="E21" i="51" s="1"/>
  <c r="F21" i="51" s="1"/>
  <c r="G21" i="51" s="1"/>
  <c r="I7" i="12"/>
  <c r="I3" i="18"/>
  <c r="I4" i="18"/>
  <c r="I5" i="18"/>
  <c r="I3" i="7"/>
  <c r="I5" i="7"/>
  <c r="I4" i="7"/>
  <c r="H22" i="7"/>
  <c r="H23" i="7" s="1"/>
  <c r="E3" i="7"/>
  <c r="E16" i="51" s="1"/>
  <c r="F16" i="51" s="1"/>
  <c r="G16" i="51" s="1"/>
  <c r="I6" i="3"/>
  <c r="I11" i="3"/>
  <c r="I5" i="3"/>
  <c r="I9" i="3"/>
  <c r="I10" i="3"/>
  <c r="I4" i="3"/>
  <c r="H22" i="3"/>
  <c r="H23" i="3" s="1"/>
  <c r="I8" i="3"/>
  <c r="I7" i="3"/>
  <c r="E3" i="3"/>
  <c r="E12" i="51" s="1"/>
  <c r="F12" i="51" s="1"/>
  <c r="G12" i="51" s="1"/>
  <c r="I3" i="3"/>
  <c r="E20" i="12"/>
  <c r="E3" i="45"/>
  <c r="E3" i="33"/>
  <c r="I5" i="5"/>
  <c r="I4" i="5"/>
  <c r="H22" i="5"/>
  <c r="H23" i="5" s="1"/>
  <c r="E3" i="5"/>
  <c r="E14" i="51" s="1"/>
  <c r="F14" i="51" s="1"/>
  <c r="G14" i="51" s="1"/>
  <c r="I3" i="5"/>
  <c r="I3" i="10"/>
  <c r="E20" i="10" s="1"/>
  <c r="I5" i="10"/>
  <c r="I4" i="10"/>
  <c r="I6" i="1"/>
  <c r="I5" i="1"/>
  <c r="I4" i="1"/>
  <c r="I3" i="1"/>
  <c r="H22" i="1"/>
  <c r="H23" i="1" s="1"/>
  <c r="E3" i="1"/>
  <c r="E10" i="51" s="1"/>
  <c r="F10" i="51" s="1"/>
  <c r="E3" i="10" l="1"/>
  <c r="E19" i="51" s="1"/>
  <c r="F19" i="51" s="1"/>
  <c r="G19" i="51" s="1"/>
  <c r="H22" i="10"/>
  <c r="H23" i="10" s="1"/>
  <c r="H22" i="50"/>
  <c r="H23" i="50" s="1"/>
  <c r="E3" i="50"/>
  <c r="E3" i="14"/>
  <c r="E23" i="51" s="1"/>
  <c r="F23" i="51" s="1"/>
  <c r="H22" i="14"/>
  <c r="H23" i="14" s="1"/>
  <c r="E20" i="18"/>
  <c r="G10" i="51"/>
  <c r="H22" i="18" l="1"/>
  <c r="H23" i="18" s="1"/>
  <c r="E3" i="18"/>
  <c r="E27" i="51" s="1"/>
  <c r="F27" i="51" s="1"/>
  <c r="F29" i="51" s="1"/>
</calcChain>
</file>

<file path=xl/sharedStrings.xml><?xml version="1.0" encoding="utf-8"?>
<sst xmlns="http://schemas.openxmlformats.org/spreadsheetml/2006/main" count="1624" uniqueCount="169">
  <si>
    <t>ESTIMATIVA DO ITEM</t>
  </si>
  <si>
    <t>ITEM 1</t>
  </si>
  <si>
    <t>MATERIAL OU SERVIÇO</t>
  </si>
  <si>
    <t>UNIDADE</t>
  </si>
  <si>
    <t>QUANT.</t>
  </si>
  <si>
    <t>PREÇO ESTIMADO</t>
  </si>
  <si>
    <t>MENOR PREÇO</t>
  </si>
  <si>
    <t>FONTE DE PESQUISA</t>
  </si>
  <si>
    <t>PREÇOS</t>
  </si>
  <si>
    <t>DESCARTE</t>
  </si>
  <si>
    <t>Condicionador de ar do tipo janela, com as seguintes especificações: Capacidade mínima de refrigeração de 10.000 BTU’s/h, eficiência energética mínima classe B (Inmetro/PBE), tensão elétrica: 127 V, defletores horizontais e verticais de direcionamento do fluxo de ar. Cor branca. Ciclo frio. Compressor rotativo. Fluido Refrigerante Ecológico.</t>
  </si>
  <si>
    <t>unidade</t>
  </si>
  <si>
    <t>UZZO COM E DISTRIBUICAO LTDA</t>
  </si>
  <si>
    <t>BARRAMAR CARTAS E PUBLICACOES NAUTICAS LTDA</t>
  </si>
  <si>
    <t>DUFRIO</t>
  </si>
  <si>
    <t>MAGAZINE LUIZA</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</si>
  <si>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</si>
  <si>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</si>
  <si>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</si>
  <si>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</si>
  <si>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</si>
  <si>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</si>
  <si>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</si>
  <si>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</si>
  <si>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</si>
  <si>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</si>
  <si>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</si>
  <si>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</si>
  <si>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</si>
  <si>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</si>
  <si>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</si>
  <si>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</si>
  <si>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</si>
  <si>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Condicionador de ar do tipo janela, com as seguintes especificações: Capacidade mínima de refrigeração de 10.000 BTU’s/h, eficiência energética mínima classe B (Inmetro/PBE), tensão elétrica: 220 V, defletores horizontais e verticais de direcionamento do fluxo de ar. Cor branca. Ciclo frio. Compressor rotativo. Fluido Refrigerante Ecológico.</t>
  </si>
  <si>
    <t>INOVATTI COMERCIO E TURISMO LTDA</t>
  </si>
  <si>
    <t>P G LIMA COM EIRELI</t>
  </si>
  <si>
    <t>ANCECO COMERCIO E SERVICOS DE ENGENHARIA LTDA</t>
  </si>
  <si>
    <t>ITEM 3</t>
  </si>
  <si>
    <t>Condicionador de ar do tipo janela, com as seguintes especificações: Capacidade mínima de refrigeração de 18.000 BTU’s/h, eficiência energética mínima classe B (Inmetro/PBE), tensão elétrica: 220V, defletores horizontais e verticais de direcionamento do fluxo de ar. Cor branca. Ciclo frio. Compressor rotativo. Fluido refrigerante ecológico.</t>
  </si>
  <si>
    <t>FUTURA CLIMATIZACAO DISTRIBUIDORA COMERCIO E SERVICOS LTDA</t>
  </si>
  <si>
    <t>JEB COMERCIO DE ELETRONICOS EIRELI</t>
  </si>
  <si>
    <t>LCS MATERIAIS, EQUIPAMENTOS E SERVICOS LTDA</t>
  </si>
  <si>
    <t>APOLO COMERCIO E SERVICOS DE AR CONDICIONADO EIRELI</t>
  </si>
  <si>
    <t>AR SUL AR CONDICIONADO EIRELI</t>
  </si>
  <si>
    <t>MODOFRIO CLIMATIZACAO LTDA</t>
  </si>
  <si>
    <t>MAXIMUM COMERCIAL IMPORTADORA E EXPORTADORA LTDA</t>
  </si>
  <si>
    <t>KM COMERCIO E SERVICOS E CONSTRUCOES EIRELI</t>
  </si>
  <si>
    <t>ITEM 4</t>
  </si>
  <si>
    <t xml:space="preserve">Condicionador de ar do tipo janela, com as seguintes especificações: Capacidade mínima de refrigeração de 21.000 BTU’s/h, eficiência energética mínima classe B (Inmetro/PBE), tensão elétrica: 220 V, defletores horizontais e verticais de direcionamento do fluxo de ar. Cor branca. Ciclo frio. Compressor rotativo. Fluido refrigerante ecológico R-410A. </t>
  </si>
  <si>
    <t>R N MARQUES ARAUJO</t>
  </si>
  <si>
    <t>ITEM 5</t>
  </si>
  <si>
    <t>Condicionador de ar do tipo janela, com as seguintes especificações: Capacidade mínima de refrigeração de 27.000 BTU’s/h, eficiência energética mínima classe B (Inmetro/PBE), tensão elétrica: 220 V, defletores horizontais e verticais de direcionamento do fluxo de ar. Cor branca. Ciclo frio. Compressor rotativo. Fluido Refrigerante Ecológico.</t>
  </si>
  <si>
    <t>GABRIELLA PESSOA ANTUNES BICCHIERI 15543430701</t>
  </si>
  <si>
    <t>OLIVEIRA E MORAES COMERCIO INSTALACOES E SERVICOS EIRELI</t>
  </si>
  <si>
    <t>ALIANCA PROJETOS E SERVICOS ESPECIALIZADOS DE APOIO ADMINISTRATIVO EIRELI</t>
  </si>
  <si>
    <t>ITEM 6</t>
  </si>
  <si>
    <t xml:space="preserve">Condicionador de ar “split system” do tipo “Hi Wall”, com as seguintes especificações: Capacidade mínima de refrigeração de 12.000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t>
  </si>
  <si>
    <t>VENTISOL DA AMAZONIA INDUSTRIA DE APARELHOS ELETRICOS LTDA</t>
  </si>
  <si>
    <t>ARIANE MENDES ROCHA 06147679546</t>
  </si>
  <si>
    <t>ELETRO CENTRO COMERCIO DE PECAS E ELETROELETRONICOS EIRELI</t>
  </si>
  <si>
    <t>LUCINEA PAVAN COELHO SERAFINI</t>
  </si>
  <si>
    <t>SANTAFE DISTRIBUIDORA LTDA</t>
  </si>
  <si>
    <t>MAB EQUIPAMENTOS EIRELI</t>
  </si>
  <si>
    <t>NVF COMERCIO E SERVICOS DE CLIMATIZACAO EIRELI</t>
  </si>
  <si>
    <t>F LUCAS W E SILVA</t>
  </si>
  <si>
    <t>MV ELETRONICOS EIRELI</t>
  </si>
  <si>
    <t>LL SOLUCOES E SERVICOS DE APOIO ADMINISTRATIVO LTDA</t>
  </si>
  <si>
    <t>VALESK CONSTRUCOES COMERCIO E REPRESENTACOES LTDA</t>
  </si>
  <si>
    <t>ENGECLIMA DO BRASIL COMERCIO E SERVICOS DE REFRIGERACAO EIRELI</t>
  </si>
  <si>
    <t>ITEM 7</t>
  </si>
  <si>
    <t xml:space="preserve">Condicionador de ar “split system” do tipo “Hi Wall”, com as seguintes especificações: Capacidade mínima de refrigeração de 18.000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t>
  </si>
  <si>
    <t>LUCRATT COMERCIO E TURISMO LTDA</t>
  </si>
  <si>
    <t>ITEM 8</t>
  </si>
  <si>
    <t>Condicionador de ar “split system” do tipo “Hi Wall”, com as seguintes especificações: Capacidade mínima de refrigeração de 24.000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t>
  </si>
  <si>
    <t>TECMIX DISTRIBUIDORA DE ARTIGOS DE ESCRITORIO E DE PAPELARIA EIRELI</t>
  </si>
  <si>
    <t>FRIOLAR COMERCIO E SERVICOS DE ELETROELETRONICOS LTDA</t>
  </si>
  <si>
    <t>PALACIO SERVICOS GERAIS EIRELI</t>
  </si>
  <si>
    <t>ITEM 9</t>
  </si>
  <si>
    <t>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</si>
  <si>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J. C. M. NITEROI REFRIGERACAO LTDA</t>
  </si>
  <si>
    <t>ALTOS VOOS COMERCIO, SERVICOS E CONSTRUCOES LTDA</t>
  </si>
  <si>
    <t>DENTECK AR CONDICIONADO LTDA</t>
  </si>
  <si>
    <t>ARAGORN SUPRIMENTOS E MANUTENCAO EIRELI</t>
  </si>
  <si>
    <t>ITEM 10</t>
  </si>
  <si>
    <t>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</si>
  <si>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ITEM 11</t>
  </si>
  <si>
    <t>Condicionador de ar “split system” do tipo “Piso-Teto”, com as seguintes especificações: Capacidade mínima de refrigeração de 54.000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</si>
  <si>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ECOMAIS AR CONDICIONADOS LTDA</t>
  </si>
  <si>
    <t>ITEM 12</t>
  </si>
  <si>
    <t>Condicionador de ar portátil, com as seguintes especificações: Capacidade mínima de refrigeração de 10.000 BTU’s/h, tensão elétrica 127V, ciclo frio, fluido refrigerante ecológico, Cor Branca, Controle remoto sem fio. Recipiente interno de acumulo de água, saída traseira de ar quente. Filtros removíveis. Kit de instalação completo.</t>
  </si>
  <si>
    <t>DISTIMAR COMERCIO E SERVICOS LTDA</t>
  </si>
  <si>
    <t>PRISMA COMERCIO DE MATERIAIS DE CONSTRUCAO E OBRAS DE ENGENHARIA CIVIL EIRELI</t>
  </si>
  <si>
    <t>FRIGELAR COMERCIO E INDUSTRIA LTDA</t>
  </si>
  <si>
    <t>LUCIANA VIEIRA DA SILVEIRA SOUZA 02969762706</t>
  </si>
  <si>
    <t>ITEM 13</t>
  </si>
  <si>
    <t>Condicionador de ar portátil, com as seguintes especificações: Capacidade mínima de refrigeração de 10.000 BTU’s/h, tensão elétrica 220V, ciclo frio, fluido refrigerante ecológico, Cor Branca, Controle remoto sem fio. Recipiente interno de acumulo de água, saída traseira de ar quente. Filtros removíveis. Kit de instalação completo.</t>
  </si>
  <si>
    <t>REFRIGERAR COMERCIO DE CLIMATIZADORES LTDA</t>
  </si>
  <si>
    <t>PEDRO REFRIGERACAO COMERCIO VAREJISTA DE AR CONDICIONADO E SERVICO</t>
  </si>
  <si>
    <t>ITEM 14</t>
  </si>
  <si>
    <t>ITEM 15</t>
  </si>
  <si>
    <t>ITEM 16</t>
  </si>
  <si>
    <t>ITEM 17</t>
  </si>
  <si>
    <t>ITEM 18</t>
  </si>
  <si>
    <t>ITEM 19</t>
  </si>
  <si>
    <t>ITEM 20</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</si>
  <si>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</si>
  <si>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RAFA PAPER DISTRIBUIDORA EIRELI</t>
  </si>
  <si>
    <t>SINGULAR COMERCIAL E SERVICOS EIRELI</t>
  </si>
  <si>
    <t>CASA DO PAPELAO</t>
  </si>
  <si>
    <t>DELLA</t>
  </si>
  <si>
    <t>DIA A DIA STORE</t>
  </si>
  <si>
    <t>KALUNGA</t>
  </si>
  <si>
    <t>LEPOK</t>
  </si>
  <si>
    <t>ITEM 21</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</si>
  <si>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</si>
  <si>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BIGPLAST</t>
  </si>
  <si>
    <t>CREATIVE EMBALAGENS</t>
  </si>
  <si>
    <t>NZB EMBALAGENS</t>
  </si>
  <si>
    <t>PKT EMBALAGENS</t>
  </si>
  <si>
    <t>MARILANA STEFANINI MESSA 30003195813</t>
  </si>
  <si>
    <t>ITEM 22</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</si>
  <si>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</si>
  <si>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MAGNANI EMBALAGENS</t>
  </si>
  <si>
    <t>ITEM 23</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</si>
  <si>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</si>
  <si>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MÁXIMO INDÚSTRIA E COMÉRCIO EIRELI</t>
  </si>
  <si>
    <t>ITEM 24</t>
  </si>
  <si>
    <t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t>
  </si>
  <si>
    <t>FABRICIO RACHADEL COSTA</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</si>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</sst>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7">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sz val="10"/>
      <name val="Arial"/>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7">
    <xf numFmtId="0" fontId="0" fillId="0" borderId="0" xfId="0"/>
    <xf numFmtId="0" fontId="11" fillId="9" borderId="2" xfId="0" applyFont="1" applyFill="1" applyBorder="1" applyAlignment="1">
      <alignment horizontal="center" wrapText="1"/>
    </xf>
    <xf numFmtId="0" fontId="11" fillId="0" borderId="0" xfId="0" applyFont="1" applyBorder="1" applyAlignment="1">
      <alignment horizontal="center" vertical="center" wrapText="1"/>
    </xf>
    <xf numFmtId="0" fontId="10" fillId="10" borderId="2" xfId="0" applyFont="1" applyFill="1" applyBorder="1" applyAlignment="1" applyProtection="1">
      <alignment wrapText="1"/>
    </xf>
    <xf numFmtId="0" fontId="10" fillId="10" borderId="6" xfId="0" applyFont="1" applyFill="1" applyBorder="1" applyAlignment="1" applyProtection="1">
      <alignment wrapText="1"/>
    </xf>
    <xf numFmtId="0" fontId="12" fillId="0" borderId="0" xfId="0" applyFont="1" applyBorder="1" applyAlignment="1" applyProtection="1">
      <alignment horizontal="center"/>
      <protection locked="0"/>
    </xf>
    <xf numFmtId="0" fontId="12" fillId="10" borderId="2" xfId="0" applyFont="1" applyFill="1" applyBorder="1" applyAlignment="1" applyProtection="1">
      <alignment horizontal="center" vertical="center"/>
    </xf>
    <xf numFmtId="164" fontId="14" fillId="10" borderId="2" xfId="0" applyNumberFormat="1" applyFont="1" applyFill="1" applyBorder="1" applyAlignment="1" applyProtection="1">
      <alignment horizontal="center" vertical="center" shrinkToFit="1"/>
    </xf>
    <xf numFmtId="0" fontId="13" fillId="0" borderId="2" xfId="0" applyFont="1" applyBorder="1" applyAlignment="1" applyProtection="1">
      <alignment horizontal="center" vertical="center" shrinkToFi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vertical="top" wrapText="1"/>
      <protection locked="0"/>
    </xf>
    <xf numFmtId="0" fontId="12" fillId="0" borderId="3" xfId="0" applyFont="1" applyBorder="1" applyAlignment="1" applyProtection="1">
      <alignment horizontal="center" vertical="center"/>
      <protection locked="0"/>
    </xf>
    <xf numFmtId="0" fontId="11" fillId="9" borderId="2" xfId="0" applyFont="1" applyFill="1" applyBorder="1" applyAlignment="1" applyProtection="1">
      <alignment horizontal="center"/>
    </xf>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4398480</xdr:colOff>
      <xdr:row>0</xdr:row>
      <xdr:rowOff>0</xdr:rowOff>
    </xdr:from>
    <xdr:to>
      <xdr:col>1</xdr:col>
      <xdr:colOff>4997880</xdr:colOff>
      <xdr:row>3</xdr:row>
      <xdr:rowOff>114840</xdr:rowOff>
    </xdr:to>
    <xdr:pic>
      <xdr:nvPicPr>
        <xdr:cNvPr id="2" name="Figura 1"/>
        <xdr:cNvPicPr/>
      </xdr:nvPicPr>
      <xdr:blipFill>
        <a:blip xmlns:r="http://schemas.openxmlformats.org/officeDocument/2006/relationships" r:embed="rId1"/>
        <a:stretch/>
      </xdr:blipFill>
      <xdr:spPr>
        <a:xfrm>
          <a:off x="5042160" y="0"/>
          <a:ext cx="599400" cy="6022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abSelected="1" view="pageBreakPreview" topLeftCell="C1" zoomScaleNormal="100" workbookViewId="0">
      <selection activeCell="G7" sqref="G7"/>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v>
      </c>
      <c r="B2" s="14" t="s">
        <v>2</v>
      </c>
      <c r="C2" s="14" t="s">
        <v>3</v>
      </c>
      <c r="D2" s="14" t="s">
        <v>4</v>
      </c>
      <c r="E2" s="15" t="s">
        <v>5</v>
      </c>
      <c r="F2" s="15" t="s">
        <v>6</v>
      </c>
      <c r="G2" s="14" t="s">
        <v>7</v>
      </c>
      <c r="H2" s="16" t="s">
        <v>8</v>
      </c>
      <c r="I2" s="17" t="s">
        <v>9</v>
      </c>
    </row>
    <row r="3" spans="1:9" ht="12.75" customHeight="1">
      <c r="A3" s="11"/>
      <c r="B3" s="10" t="s">
        <v>10</v>
      </c>
      <c r="C3" s="9" t="s">
        <v>11</v>
      </c>
      <c r="D3" s="8">
        <v>10</v>
      </c>
      <c r="E3" s="7">
        <f>IF(C20&lt;=25%,D20,MIN(E20:F20))</f>
        <v>1511.19</v>
      </c>
      <c r="F3" s="7">
        <f>MIN(H3:H17)</f>
        <v>1404.1</v>
      </c>
      <c r="G3" s="18" t="s">
        <v>12</v>
      </c>
      <c r="H3" s="19">
        <v>1515</v>
      </c>
      <c r="I3" s="20" t="str">
        <f t="shared" ref="I3:I17" si="0">IF(H3="","",(IF($C$20&lt;25%,"N/A",IF(H3&lt;=($D$20+$A$20),H3,"Descartado"))))</f>
        <v>N/A</v>
      </c>
    </row>
    <row r="4" spans="1:9">
      <c r="A4" s="11"/>
      <c r="B4" s="10"/>
      <c r="C4" s="9"/>
      <c r="D4" s="8"/>
      <c r="E4" s="7"/>
      <c r="F4" s="7"/>
      <c r="G4" s="18" t="s">
        <v>13</v>
      </c>
      <c r="H4" s="19">
        <v>1680</v>
      </c>
      <c r="I4" s="20" t="str">
        <f t="shared" si="0"/>
        <v>N/A</v>
      </c>
    </row>
    <row r="5" spans="1:9">
      <c r="A5" s="11"/>
      <c r="B5" s="10"/>
      <c r="C5" s="9"/>
      <c r="D5" s="8"/>
      <c r="E5" s="7"/>
      <c r="F5" s="7"/>
      <c r="G5" s="18" t="s">
        <v>14</v>
      </c>
      <c r="H5" s="19">
        <v>1404.1</v>
      </c>
      <c r="I5" s="20" t="str">
        <f t="shared" si="0"/>
        <v>N/A</v>
      </c>
    </row>
    <row r="6" spans="1:9">
      <c r="A6" s="11"/>
      <c r="B6" s="10"/>
      <c r="C6" s="9"/>
      <c r="D6" s="8"/>
      <c r="E6" s="7"/>
      <c r="F6" s="7"/>
      <c r="G6" s="18" t="s">
        <v>15</v>
      </c>
      <c r="H6" s="19">
        <v>1445.66</v>
      </c>
      <c r="I6" s="20" t="str">
        <f t="shared" si="0"/>
        <v>N/A</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121.48220884831932</v>
      </c>
      <c r="B20" s="31">
        <f>COUNT(H3:H17)</f>
        <v>4</v>
      </c>
      <c r="C20" s="32">
        <f>IF(B20&lt;2,"N/A",(A20/D20))</f>
        <v>8.0388441458929261E-2</v>
      </c>
      <c r="D20" s="33">
        <f>ROUND(AVERAGE(H3:H17),2)</f>
        <v>1511.19</v>
      </c>
      <c r="E20" s="34" t="str">
        <f>IFERROR(ROUND(IF(B20&lt;2,"N/A",(IF(C20&lt;=25%,"N/A",AVERAGE(I3:I17)))),2),"N/A")</f>
        <v>N/A</v>
      </c>
      <c r="F20" s="34">
        <f>ROUND(MEDIAN(H3:H17),2)</f>
        <v>1480.33</v>
      </c>
      <c r="G20" s="35" t="str">
        <f>INDEX(G3:G17,MATCH(H20,H3:H17,0))</f>
        <v>DUFRIO</v>
      </c>
      <c r="H20" s="36">
        <f>MIN(H3:H17)</f>
        <v>1404.1</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1511.19</v>
      </c>
    </row>
    <row r="23" spans="1:11">
      <c r="B23" s="37"/>
      <c r="C23" s="37"/>
      <c r="D23" s="5"/>
      <c r="E23" s="5"/>
      <c r="F23" s="45"/>
      <c r="G23" s="16" t="s">
        <v>24</v>
      </c>
      <c r="H23" s="36">
        <f>ROUND(H22,2)*D3</f>
        <v>15111.900000000001</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83</v>
      </c>
      <c r="B2" s="14" t="s">
        <v>2</v>
      </c>
      <c r="C2" s="14" t="s">
        <v>3</v>
      </c>
      <c r="D2" s="14" t="s">
        <v>4</v>
      </c>
      <c r="E2" s="15" t="s">
        <v>5</v>
      </c>
      <c r="F2" s="15" t="s">
        <v>6</v>
      </c>
      <c r="G2" s="14" t="s">
        <v>7</v>
      </c>
      <c r="H2" s="16" t="s">
        <v>8</v>
      </c>
      <c r="I2" s="17" t="s">
        <v>9</v>
      </c>
    </row>
    <row r="3" spans="1:9" ht="12.75" customHeight="1">
      <c r="A3" s="11"/>
      <c r="B3" s="10" t="s">
        <v>84</v>
      </c>
      <c r="C3" s="9" t="s">
        <v>11</v>
      </c>
      <c r="D3" s="8">
        <v>5</v>
      </c>
      <c r="E3" s="7">
        <f>IF(C20&lt;=25%,D20,MIN(E20:F20))</f>
        <v>6200.5</v>
      </c>
      <c r="F3" s="7">
        <f>MIN(H3:H17)</f>
        <v>5733</v>
      </c>
      <c r="G3" s="18" t="s">
        <v>75</v>
      </c>
      <c r="H3" s="19">
        <v>5733</v>
      </c>
      <c r="I3" s="20">
        <f t="shared" ref="I3:I17" si="0">IF(H3="","",(IF($C$20&lt;25%,"N/A",IF(H3&lt;=($D$20+$A$20),H3,"Descartado"))))</f>
        <v>5733</v>
      </c>
    </row>
    <row r="4" spans="1:9">
      <c r="A4" s="11"/>
      <c r="B4" s="10"/>
      <c r="C4" s="9"/>
      <c r="D4" s="8"/>
      <c r="E4" s="7"/>
      <c r="F4" s="7"/>
      <c r="G4" s="18" t="s">
        <v>60</v>
      </c>
      <c r="H4" s="19">
        <v>6668</v>
      </c>
      <c r="I4" s="20">
        <f t="shared" si="0"/>
        <v>6668</v>
      </c>
    </row>
    <row r="5" spans="1:9">
      <c r="A5" s="11"/>
      <c r="B5" s="10"/>
      <c r="C5" s="9"/>
      <c r="D5" s="8"/>
      <c r="E5" s="7"/>
      <c r="F5" s="7"/>
      <c r="G5" s="18" t="s">
        <v>12</v>
      </c>
      <c r="H5" s="19">
        <v>11750</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3237.9324164246123</v>
      </c>
      <c r="B20" s="31">
        <f>COUNT(H3:H17)</f>
        <v>3</v>
      </c>
      <c r="C20" s="32">
        <f>IF(B20&lt;2,"N/A",(A20/D20))</f>
        <v>0.40221114121093327</v>
      </c>
      <c r="D20" s="33">
        <f>ROUND(AVERAGE(H3:H17),2)</f>
        <v>8050.33</v>
      </c>
      <c r="E20" s="34">
        <f>IFERROR(ROUND(IF(B20&lt;2,"N/A",(IF(C20&lt;=25%,"N/A",AVERAGE(I3:I17)))),2),"N/A")</f>
        <v>6200.5</v>
      </c>
      <c r="F20" s="34">
        <f>ROUND(MEDIAN(H3:H17),2)</f>
        <v>6668</v>
      </c>
      <c r="G20" s="35" t="str">
        <f>INDEX(G3:G17,MATCH(H20,H3:H17,0))</f>
        <v>FRIOLAR COMERCIO E SERVICOS DE ELETROELETRONICOS LTDA</v>
      </c>
      <c r="H20" s="36">
        <f>MIN(H3:H17)</f>
        <v>5733</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6200.5</v>
      </c>
    </row>
    <row r="23" spans="1:11">
      <c r="B23" s="37"/>
      <c r="C23" s="37"/>
      <c r="D23" s="5"/>
      <c r="E23" s="5"/>
      <c r="F23" s="45"/>
      <c r="G23" s="16" t="s">
        <v>24</v>
      </c>
      <c r="H23" s="36">
        <f>ROUND(H22,2)*D3</f>
        <v>31002.5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85</v>
      </c>
      <c r="B2" s="14" t="s">
        <v>2</v>
      </c>
      <c r="C2" s="14" t="s">
        <v>3</v>
      </c>
      <c r="D2" s="14" t="s">
        <v>4</v>
      </c>
      <c r="E2" s="15" t="s">
        <v>5</v>
      </c>
      <c r="F2" s="15" t="s">
        <v>6</v>
      </c>
      <c r="G2" s="14" t="s">
        <v>7</v>
      </c>
      <c r="H2" s="16" t="s">
        <v>8</v>
      </c>
      <c r="I2" s="17" t="s">
        <v>9</v>
      </c>
    </row>
    <row r="3" spans="1:9" ht="12.75" customHeight="1">
      <c r="A3" s="11"/>
      <c r="B3" s="10" t="s">
        <v>86</v>
      </c>
      <c r="C3" s="9" t="s">
        <v>11</v>
      </c>
      <c r="D3" s="8">
        <v>5</v>
      </c>
      <c r="E3" s="7">
        <f>IF(C20&lt;=25%,D20,MIN(E20:F20))</f>
        <v>7193.75</v>
      </c>
      <c r="F3" s="7">
        <f>MIN(H3:H17)</f>
        <v>6562</v>
      </c>
      <c r="G3" s="18" t="s">
        <v>75</v>
      </c>
      <c r="H3" s="19">
        <v>6562</v>
      </c>
      <c r="I3" s="20">
        <f t="shared" ref="I3:I17" si="0">IF(H3="","",(IF($C$20&lt;25%,"N/A",IF(H3&lt;=($D$20+$A$20),H3,"Descartado"))))</f>
        <v>6562</v>
      </c>
    </row>
    <row r="4" spans="1:9">
      <c r="A4" s="11"/>
      <c r="B4" s="10"/>
      <c r="C4" s="9"/>
      <c r="D4" s="8"/>
      <c r="E4" s="7"/>
      <c r="F4" s="7"/>
      <c r="G4" s="18" t="s">
        <v>87</v>
      </c>
      <c r="H4" s="19">
        <v>7238</v>
      </c>
      <c r="I4" s="20">
        <f t="shared" si="0"/>
        <v>7238</v>
      </c>
    </row>
    <row r="5" spans="1:9">
      <c r="A5" s="11"/>
      <c r="B5" s="10"/>
      <c r="C5" s="9"/>
      <c r="D5" s="8"/>
      <c r="E5" s="7"/>
      <c r="F5" s="7"/>
      <c r="G5" s="18" t="s">
        <v>12</v>
      </c>
      <c r="H5" s="19">
        <v>7284.98</v>
      </c>
      <c r="I5" s="20">
        <f t="shared" si="0"/>
        <v>7284.98</v>
      </c>
    </row>
    <row r="6" spans="1:9">
      <c r="A6" s="11"/>
      <c r="B6" s="10"/>
      <c r="C6" s="9"/>
      <c r="D6" s="8"/>
      <c r="E6" s="7"/>
      <c r="F6" s="7"/>
      <c r="G6" s="18" t="s">
        <v>45</v>
      </c>
      <c r="H6" s="19">
        <v>7690</v>
      </c>
      <c r="I6" s="20">
        <f t="shared" si="0"/>
        <v>7690</v>
      </c>
    </row>
    <row r="7" spans="1:9">
      <c r="A7" s="11"/>
      <c r="B7" s="10"/>
      <c r="C7" s="9"/>
      <c r="D7" s="8"/>
      <c r="E7" s="7"/>
      <c r="F7" s="7"/>
      <c r="G7" s="18" t="s">
        <v>82</v>
      </c>
      <c r="H7" s="19">
        <v>11900</v>
      </c>
      <c r="I7" s="20" t="str">
        <f t="shared" si="0"/>
        <v>Descartado</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2143.2873116033743</v>
      </c>
      <c r="B20" s="31">
        <f>COUNT(H3:H17)</f>
        <v>5</v>
      </c>
      <c r="C20" s="32">
        <f>IF(B20&lt;2,"N/A",(A20/D20))</f>
        <v>0.26346494303667783</v>
      </c>
      <c r="D20" s="33">
        <f>ROUND(AVERAGE(H3:H17),2)</f>
        <v>8135</v>
      </c>
      <c r="E20" s="34">
        <f>IFERROR(ROUND(IF(B20&lt;2,"N/A",(IF(C20&lt;=25%,"N/A",AVERAGE(I3:I17)))),2),"N/A")</f>
        <v>7193.75</v>
      </c>
      <c r="F20" s="34">
        <f>ROUND(MEDIAN(H3:H17),2)</f>
        <v>7284.98</v>
      </c>
      <c r="G20" s="35" t="str">
        <f>INDEX(G3:G17,MATCH(H20,H3:H17,0))</f>
        <v>FRIOLAR COMERCIO E SERVICOS DE ELETROELETRONICOS LTDA</v>
      </c>
      <c r="H20" s="36">
        <f>MIN(H3:H17)</f>
        <v>6562</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7193.75</v>
      </c>
    </row>
    <row r="23" spans="1:11">
      <c r="B23" s="37"/>
      <c r="C23" s="37"/>
      <c r="D23" s="5"/>
      <c r="E23" s="5"/>
      <c r="F23" s="45"/>
      <c r="G23" s="16" t="s">
        <v>24</v>
      </c>
      <c r="H23" s="36">
        <f>ROUND(H22,2)*D3</f>
        <v>35968.75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8" sqref="G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88</v>
      </c>
      <c r="B2" s="14" t="s">
        <v>2</v>
      </c>
      <c r="C2" s="14" t="s">
        <v>3</v>
      </c>
      <c r="D2" s="14" t="s">
        <v>4</v>
      </c>
      <c r="E2" s="15" t="s">
        <v>5</v>
      </c>
      <c r="F2" s="15" t="s">
        <v>6</v>
      </c>
      <c r="G2" s="14" t="s">
        <v>7</v>
      </c>
      <c r="H2" s="16" t="s">
        <v>8</v>
      </c>
      <c r="I2" s="17" t="s">
        <v>9</v>
      </c>
    </row>
    <row r="3" spans="1:9" ht="12.75" customHeight="1">
      <c r="A3" s="11"/>
      <c r="B3" s="10" t="s">
        <v>89</v>
      </c>
      <c r="C3" s="9" t="s">
        <v>11</v>
      </c>
      <c r="D3" s="8">
        <v>20</v>
      </c>
      <c r="E3" s="7">
        <f>IF(C20&lt;=25%,D20,MIN(E20:F20))</f>
        <v>1943.62</v>
      </c>
      <c r="F3" s="7">
        <f>MIN(H3:H17)</f>
        <v>1466.54</v>
      </c>
      <c r="G3" s="18" t="s">
        <v>57</v>
      </c>
      <c r="H3" s="19">
        <v>1466.54</v>
      </c>
      <c r="I3" s="20" t="str">
        <f t="shared" ref="I3:I17" si="0">IF(H3="","",(IF($C$20&lt;25%,"N/A",IF(H3&lt;=($D$20+$A$20),H3,"Descartado"))))</f>
        <v>N/A</v>
      </c>
    </row>
    <row r="4" spans="1:9">
      <c r="A4" s="11"/>
      <c r="B4" s="10"/>
      <c r="C4" s="9"/>
      <c r="D4" s="8"/>
      <c r="E4" s="7"/>
      <c r="F4" s="7"/>
      <c r="G4" s="18" t="s">
        <v>90</v>
      </c>
      <c r="H4" s="19">
        <v>1942.85</v>
      </c>
      <c r="I4" s="20" t="str">
        <f t="shared" si="0"/>
        <v>N/A</v>
      </c>
    </row>
    <row r="5" spans="1:9">
      <c r="A5" s="11"/>
      <c r="B5" s="10"/>
      <c r="C5" s="9"/>
      <c r="D5" s="8"/>
      <c r="E5" s="7"/>
      <c r="F5" s="7"/>
      <c r="G5" s="18" t="s">
        <v>91</v>
      </c>
      <c r="H5" s="19">
        <v>2059.7199999999998</v>
      </c>
      <c r="I5" s="20" t="str">
        <f t="shared" si="0"/>
        <v>N/A</v>
      </c>
    </row>
    <row r="6" spans="1:9">
      <c r="A6" s="11"/>
      <c r="B6" s="10"/>
      <c r="C6" s="9"/>
      <c r="D6" s="8"/>
      <c r="E6" s="7"/>
      <c r="F6" s="7"/>
      <c r="G6" s="18" t="s">
        <v>92</v>
      </c>
      <c r="H6" s="19">
        <v>2099</v>
      </c>
      <c r="I6" s="20" t="str">
        <f t="shared" si="0"/>
        <v>N/A</v>
      </c>
    </row>
    <row r="7" spans="1:9">
      <c r="A7" s="11"/>
      <c r="B7" s="10"/>
      <c r="C7" s="9"/>
      <c r="D7" s="8"/>
      <c r="E7" s="7"/>
      <c r="F7" s="7"/>
      <c r="G7" s="18" t="s">
        <v>93</v>
      </c>
      <c r="H7" s="19">
        <v>2150</v>
      </c>
      <c r="I7" s="20" t="str">
        <f t="shared" si="0"/>
        <v>N/A</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277.40799289133582</v>
      </c>
      <c r="B20" s="31">
        <f>COUNT(H3:H17)</f>
        <v>5</v>
      </c>
      <c r="C20" s="32">
        <f>IF(B20&lt;2,"N/A",(A20/D20))</f>
        <v>0.14272748422599882</v>
      </c>
      <c r="D20" s="33">
        <f>ROUND(AVERAGE(H3:H17),2)</f>
        <v>1943.62</v>
      </c>
      <c r="E20" s="34" t="str">
        <f>IFERROR(ROUND(IF(B20&lt;2,"N/A",(IF(C20&lt;=25%,"N/A",AVERAGE(I3:I17)))),2),"N/A")</f>
        <v>N/A</v>
      </c>
      <c r="F20" s="34">
        <f>ROUND(MEDIAN(H3:H17),2)</f>
        <v>2059.7199999999998</v>
      </c>
      <c r="G20" s="35" t="str">
        <f>INDEX(G3:G17,MATCH(H20,H3:H17,0))</f>
        <v>VENTISOL DA AMAZONIA INDUSTRIA DE APARELHOS ELETRICOS LTDA</v>
      </c>
      <c r="H20" s="36">
        <f>MIN(H3:H17)</f>
        <v>1466.54</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1943.62</v>
      </c>
    </row>
    <row r="23" spans="1:11">
      <c r="B23" s="37"/>
      <c r="C23" s="37"/>
      <c r="D23" s="5"/>
      <c r="E23" s="5"/>
      <c r="F23" s="45"/>
      <c r="G23" s="16" t="s">
        <v>24</v>
      </c>
      <c r="H23" s="36">
        <f>ROUND(H22,2)*D3</f>
        <v>38872.399999999994</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94</v>
      </c>
      <c r="B2" s="14" t="s">
        <v>2</v>
      </c>
      <c r="C2" s="14" t="s">
        <v>3</v>
      </c>
      <c r="D2" s="14" t="s">
        <v>4</v>
      </c>
      <c r="E2" s="15" t="s">
        <v>5</v>
      </c>
      <c r="F2" s="15" t="s">
        <v>6</v>
      </c>
      <c r="G2" s="14" t="s">
        <v>7</v>
      </c>
      <c r="H2" s="16" t="s">
        <v>8</v>
      </c>
      <c r="I2" s="17" t="s">
        <v>9</v>
      </c>
    </row>
    <row r="3" spans="1:9" ht="12.75" customHeight="1">
      <c r="A3" s="11"/>
      <c r="B3" s="10" t="s">
        <v>95</v>
      </c>
      <c r="C3" s="9" t="s">
        <v>11</v>
      </c>
      <c r="D3" s="8">
        <v>20</v>
      </c>
      <c r="E3" s="7">
        <f>IF(C20&lt;=25%,D20,MIN(E20:F20))</f>
        <v>1896</v>
      </c>
      <c r="F3" s="7">
        <f>MIN(H3:H17)</f>
        <v>1610</v>
      </c>
      <c r="G3" s="18" t="s">
        <v>96</v>
      </c>
      <c r="H3" s="19">
        <v>1610</v>
      </c>
      <c r="I3" s="20" t="str">
        <f t="shared" ref="I3:I17" si="0">IF(H3="","",(IF($C$20&lt;25%,"N/A",IF(H3&lt;=($D$20+$A$20),H3,"Descartado"))))</f>
        <v>N/A</v>
      </c>
    </row>
    <row r="4" spans="1:9">
      <c r="A4" s="11"/>
      <c r="B4" s="10"/>
      <c r="C4" s="9"/>
      <c r="D4" s="8"/>
      <c r="E4" s="7"/>
      <c r="F4" s="7"/>
      <c r="G4" s="18" t="s">
        <v>97</v>
      </c>
      <c r="H4" s="19">
        <v>1725</v>
      </c>
      <c r="I4" s="20" t="str">
        <f t="shared" si="0"/>
        <v>N/A</v>
      </c>
    </row>
    <row r="5" spans="1:9">
      <c r="A5" s="11"/>
      <c r="B5" s="10"/>
      <c r="C5" s="9"/>
      <c r="D5" s="8"/>
      <c r="E5" s="7"/>
      <c r="F5" s="7"/>
      <c r="G5" s="18" t="s">
        <v>92</v>
      </c>
      <c r="H5" s="19">
        <v>2099</v>
      </c>
      <c r="I5" s="20" t="str">
        <f t="shared" si="0"/>
        <v>N/A</v>
      </c>
    </row>
    <row r="6" spans="1:9">
      <c r="A6" s="11"/>
      <c r="B6" s="10"/>
      <c r="C6" s="9"/>
      <c r="D6" s="8"/>
      <c r="E6" s="7"/>
      <c r="F6" s="7"/>
      <c r="G6" s="18" t="s">
        <v>93</v>
      </c>
      <c r="H6" s="19">
        <v>2150</v>
      </c>
      <c r="I6" s="20" t="str">
        <f t="shared" si="0"/>
        <v>N/A</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268.80104166464832</v>
      </c>
      <c r="B20" s="31">
        <f>COUNT(H3:H17)</f>
        <v>4</v>
      </c>
      <c r="C20" s="32">
        <f>IF(B20&lt;2,"N/A",(A20/D20))</f>
        <v>0.14177270129992001</v>
      </c>
      <c r="D20" s="33">
        <f>ROUND(AVERAGE(H3:H17),2)</f>
        <v>1896</v>
      </c>
      <c r="E20" s="34" t="str">
        <f>IFERROR(ROUND(IF(B20&lt;2,"N/A",(IF(C20&lt;=25%,"N/A",AVERAGE(I3:I17)))),2),"N/A")</f>
        <v>N/A</v>
      </c>
      <c r="F20" s="34">
        <f>ROUND(MEDIAN(H3:H17),2)</f>
        <v>1912</v>
      </c>
      <c r="G20" s="35" t="str">
        <f>INDEX(G3:G17,MATCH(H20,H3:H17,0))</f>
        <v>REFRIGERAR COMERCIO DE CLIMATIZADORES LTDA</v>
      </c>
      <c r="H20" s="36">
        <f>MIN(H3:H17)</f>
        <v>1610</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1896</v>
      </c>
    </row>
    <row r="23" spans="1:11">
      <c r="B23" s="37"/>
      <c r="C23" s="37"/>
      <c r="D23" s="5"/>
      <c r="E23" s="5"/>
      <c r="F23" s="45"/>
      <c r="G23" s="16" t="s">
        <v>24</v>
      </c>
      <c r="H23" s="36">
        <f>ROUND(H22,2)*D3</f>
        <v>37920</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98</v>
      </c>
      <c r="B2" s="14" t="s">
        <v>2</v>
      </c>
      <c r="C2" s="14" t="s">
        <v>3</v>
      </c>
      <c r="D2" s="14" t="s">
        <v>4</v>
      </c>
      <c r="E2" s="15" t="s">
        <v>5</v>
      </c>
      <c r="F2" s="15" t="s">
        <v>6</v>
      </c>
      <c r="G2" s="14" t="s">
        <v>7</v>
      </c>
      <c r="H2" s="16" t="s">
        <v>8</v>
      </c>
      <c r="I2" s="17" t="s">
        <v>9</v>
      </c>
    </row>
    <row r="3" spans="1:9" ht="12.75" customHeight="1">
      <c r="A3" s="11"/>
      <c r="B3" s="10" t="s">
        <v>56</v>
      </c>
      <c r="C3" s="9" t="s">
        <v>11</v>
      </c>
      <c r="D3" s="8">
        <v>53</v>
      </c>
      <c r="E3" s="7">
        <f>IF(C20&lt;=25%,D20,MIN(E20:F20))</f>
        <v>1717.88</v>
      </c>
      <c r="F3" s="7">
        <f>MIN(H3:H17)</f>
        <v>1317.88</v>
      </c>
      <c r="G3" s="18" t="s">
        <v>57</v>
      </c>
      <c r="H3" s="19">
        <v>1317.88</v>
      </c>
      <c r="I3" s="20">
        <f t="shared" ref="I3:I17" si="0">IF(H3="","",(IF($C$20&lt;25%,"N/A",IF(H3&lt;=($D$20+$A$20),H3,"Descartado"))))</f>
        <v>1317.88</v>
      </c>
    </row>
    <row r="4" spans="1:9">
      <c r="A4" s="11"/>
      <c r="B4" s="10"/>
      <c r="C4" s="9"/>
      <c r="D4" s="8"/>
      <c r="E4" s="7"/>
      <c r="F4" s="7"/>
      <c r="G4" s="18" t="s">
        <v>36</v>
      </c>
      <c r="H4" s="19">
        <v>1398</v>
      </c>
      <c r="I4" s="20">
        <f t="shared" si="0"/>
        <v>1398</v>
      </c>
    </row>
    <row r="5" spans="1:9">
      <c r="A5" s="11"/>
      <c r="B5" s="10"/>
      <c r="C5" s="9"/>
      <c r="D5" s="8"/>
      <c r="E5" s="7"/>
      <c r="F5" s="7"/>
      <c r="G5" s="18" t="s">
        <v>58</v>
      </c>
      <c r="H5" s="19">
        <v>1540.26</v>
      </c>
      <c r="I5" s="20">
        <f t="shared" si="0"/>
        <v>1540.26</v>
      </c>
    </row>
    <row r="6" spans="1:9">
      <c r="A6" s="11"/>
      <c r="B6" s="10"/>
      <c r="C6" s="9"/>
      <c r="D6" s="8"/>
      <c r="E6" s="7"/>
      <c r="F6" s="7"/>
      <c r="G6" s="18" t="s">
        <v>59</v>
      </c>
      <c r="H6" s="19">
        <v>1566.48</v>
      </c>
      <c r="I6" s="20">
        <f t="shared" si="0"/>
        <v>1566.48</v>
      </c>
    </row>
    <row r="7" spans="1:9">
      <c r="A7" s="11"/>
      <c r="B7" s="10"/>
      <c r="C7" s="9"/>
      <c r="D7" s="8"/>
      <c r="E7" s="7"/>
      <c r="F7" s="7"/>
      <c r="G7" s="18" t="s">
        <v>60</v>
      </c>
      <c r="H7" s="19">
        <v>1580</v>
      </c>
      <c r="I7" s="20">
        <f t="shared" si="0"/>
        <v>1580</v>
      </c>
    </row>
    <row r="8" spans="1:9">
      <c r="A8" s="11"/>
      <c r="B8" s="10"/>
      <c r="C8" s="9"/>
      <c r="D8" s="8"/>
      <c r="E8" s="7"/>
      <c r="F8" s="7"/>
      <c r="G8" s="18" t="s">
        <v>61</v>
      </c>
      <c r="H8" s="19">
        <v>1596.77</v>
      </c>
      <c r="I8" s="20">
        <f t="shared" si="0"/>
        <v>1596.77</v>
      </c>
    </row>
    <row r="9" spans="1:9">
      <c r="A9" s="11"/>
      <c r="B9" s="10"/>
      <c r="C9" s="9"/>
      <c r="D9" s="8"/>
      <c r="E9" s="7"/>
      <c r="F9" s="7"/>
      <c r="G9" s="18" t="s">
        <v>62</v>
      </c>
      <c r="H9" s="19">
        <v>1715</v>
      </c>
      <c r="I9" s="20">
        <f t="shared" si="0"/>
        <v>1715</v>
      </c>
    </row>
    <row r="10" spans="1:9">
      <c r="A10" s="11"/>
      <c r="B10" s="10"/>
      <c r="C10" s="9"/>
      <c r="D10" s="8"/>
      <c r="E10" s="7"/>
      <c r="F10" s="7"/>
      <c r="G10" s="18" t="s">
        <v>63</v>
      </c>
      <c r="H10" s="19">
        <v>1810</v>
      </c>
      <c r="I10" s="20">
        <f t="shared" si="0"/>
        <v>1810</v>
      </c>
    </row>
    <row r="11" spans="1:9">
      <c r="A11" s="11"/>
      <c r="B11" s="10"/>
      <c r="C11" s="9"/>
      <c r="D11" s="8"/>
      <c r="E11" s="7"/>
      <c r="F11" s="7"/>
      <c r="G11" s="18" t="s">
        <v>64</v>
      </c>
      <c r="H11" s="19">
        <v>1847.5</v>
      </c>
      <c r="I11" s="20">
        <f t="shared" si="0"/>
        <v>1847.5</v>
      </c>
    </row>
    <row r="12" spans="1:9">
      <c r="A12" s="11"/>
      <c r="B12" s="10"/>
      <c r="C12" s="9"/>
      <c r="D12" s="8"/>
      <c r="E12" s="7"/>
      <c r="F12" s="7"/>
      <c r="G12" s="18" t="s">
        <v>65</v>
      </c>
      <c r="H12" s="19">
        <v>1912.64</v>
      </c>
      <c r="I12" s="20">
        <f t="shared" si="0"/>
        <v>1912.64</v>
      </c>
    </row>
    <row r="13" spans="1:9">
      <c r="A13" s="11"/>
      <c r="B13" s="10"/>
      <c r="C13" s="9"/>
      <c r="D13" s="8"/>
      <c r="E13" s="7"/>
      <c r="F13" s="7"/>
      <c r="G13" s="18" t="s">
        <v>40</v>
      </c>
      <c r="H13" s="19">
        <v>2030</v>
      </c>
      <c r="I13" s="20">
        <f t="shared" si="0"/>
        <v>2030</v>
      </c>
    </row>
    <row r="14" spans="1:9">
      <c r="A14" s="11"/>
      <c r="B14" s="10"/>
      <c r="C14" s="9"/>
      <c r="D14" s="8"/>
      <c r="E14" s="7"/>
      <c r="F14" s="7"/>
      <c r="G14" s="18" t="s">
        <v>66</v>
      </c>
      <c r="H14" s="19">
        <v>2300</v>
      </c>
      <c r="I14" s="20">
        <f t="shared" si="0"/>
        <v>2300</v>
      </c>
    </row>
    <row r="15" spans="1:9">
      <c r="A15" s="11"/>
      <c r="B15" s="10"/>
      <c r="C15" s="9"/>
      <c r="D15" s="8"/>
      <c r="E15" s="7"/>
      <c r="F15" s="7"/>
      <c r="G15" s="18" t="s">
        <v>67</v>
      </c>
      <c r="H15" s="19">
        <v>2900</v>
      </c>
      <c r="I15" s="20" t="str">
        <f t="shared" si="0"/>
        <v>Descartado</v>
      </c>
    </row>
    <row r="16" spans="1:9">
      <c r="A16" s="11"/>
      <c r="B16" s="10"/>
      <c r="C16" s="9"/>
      <c r="D16" s="8"/>
      <c r="E16" s="7"/>
      <c r="F16" s="7"/>
      <c r="G16" s="18" t="s">
        <v>46</v>
      </c>
      <c r="H16" s="19">
        <v>3356</v>
      </c>
      <c r="I16" s="20" t="str">
        <f t="shared" si="0"/>
        <v>Descartado</v>
      </c>
    </row>
    <row r="17" spans="1:11">
      <c r="A17" s="11"/>
      <c r="B17" s="10"/>
      <c r="C17" s="9"/>
      <c r="D17" s="8"/>
      <c r="E17" s="7"/>
      <c r="F17" s="7"/>
      <c r="G17" s="18" t="s">
        <v>68</v>
      </c>
      <c r="H17" s="19">
        <v>4080</v>
      </c>
      <c r="I17" s="20" t="str">
        <f t="shared" si="0"/>
        <v>Descartado</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789.21307036880296</v>
      </c>
      <c r="B20" s="31">
        <f>COUNT(H3:H17)</f>
        <v>15</v>
      </c>
      <c r="C20" s="32">
        <f>IF(B20&lt;2,"N/A",(A20/D20))</f>
        <v>0.38248742124233803</v>
      </c>
      <c r="D20" s="33">
        <f>ROUND(AVERAGE(H3:H17),2)</f>
        <v>2063.37</v>
      </c>
      <c r="E20" s="34">
        <f>IFERROR(ROUND(IF(B20&lt;2,"N/A",(IF(C20&lt;=25%,"N/A",AVERAGE(I3:I17)))),2),"N/A")</f>
        <v>1717.88</v>
      </c>
      <c r="F20" s="34">
        <f>ROUND(MEDIAN(H3:H17),2)</f>
        <v>1810</v>
      </c>
      <c r="G20" s="35" t="str">
        <f>INDEX(G3:G17,MATCH(H20,H3:H17,0))</f>
        <v>VENTISOL DA AMAZONIA INDUSTRIA DE APARELHOS ELETRICOS LTDA</v>
      </c>
      <c r="H20" s="36">
        <f>MIN(H3:H17)</f>
        <v>1317.88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1717.88</v>
      </c>
    </row>
    <row r="23" spans="1:11">
      <c r="B23" s="37"/>
      <c r="C23" s="37"/>
      <c r="D23" s="5"/>
      <c r="E23" s="5"/>
      <c r="F23" s="45"/>
      <c r="G23" s="16" t="s">
        <v>24</v>
      </c>
      <c r="H23" s="36">
        <f>ROUND(H22,2)*D3</f>
        <v>91047.64</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99</v>
      </c>
      <c r="B2" s="14" t="s">
        <v>2</v>
      </c>
      <c r="C2" s="14" t="s">
        <v>3</v>
      </c>
      <c r="D2" s="14" t="s">
        <v>4</v>
      </c>
      <c r="E2" s="15" t="s">
        <v>5</v>
      </c>
      <c r="F2" s="15" t="s">
        <v>6</v>
      </c>
      <c r="G2" s="14" t="s">
        <v>7</v>
      </c>
      <c r="H2" s="16" t="s">
        <v>8</v>
      </c>
      <c r="I2" s="17" t="s">
        <v>9</v>
      </c>
    </row>
    <row r="3" spans="1:9" ht="12.75" customHeight="1">
      <c r="A3" s="11"/>
      <c r="B3" s="10" t="s">
        <v>70</v>
      </c>
      <c r="C3" s="9" t="s">
        <v>11</v>
      </c>
      <c r="D3" s="8">
        <v>75</v>
      </c>
      <c r="E3" s="7">
        <f>IF(C20&lt;=25%,D20,MIN(E20:F20))</f>
        <v>1965.11</v>
      </c>
      <c r="F3" s="7">
        <f>MIN(H3:H17)</f>
        <v>1845</v>
      </c>
      <c r="G3" s="18" t="s">
        <v>57</v>
      </c>
      <c r="H3" s="19">
        <v>1845</v>
      </c>
      <c r="I3" s="20" t="str">
        <f t="shared" ref="I3:I17" si="0">IF(H3="","",(IF($C$20&lt;25%,"N/A",IF(H3&lt;=($D$20+$A$20),H3,"Descartado"))))</f>
        <v>N/A</v>
      </c>
    </row>
    <row r="4" spans="1:9">
      <c r="A4" s="11"/>
      <c r="B4" s="10"/>
      <c r="C4" s="9"/>
      <c r="D4" s="8"/>
      <c r="E4" s="7"/>
      <c r="F4" s="7"/>
      <c r="G4" s="18" t="s">
        <v>52</v>
      </c>
      <c r="H4" s="19">
        <v>1998.33</v>
      </c>
      <c r="I4" s="20" t="str">
        <f t="shared" si="0"/>
        <v>N/A</v>
      </c>
    </row>
    <row r="5" spans="1:9">
      <c r="A5" s="11"/>
      <c r="B5" s="10"/>
      <c r="C5" s="9"/>
      <c r="D5" s="8"/>
      <c r="E5" s="7"/>
      <c r="F5" s="7"/>
      <c r="G5" s="18" t="s">
        <v>71</v>
      </c>
      <c r="H5" s="19">
        <v>2052</v>
      </c>
      <c r="I5" s="20" t="str">
        <f t="shared" si="0"/>
        <v>N/A</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107.4240489834562</v>
      </c>
      <c r="B20" s="31">
        <f>COUNT(H3:H17)</f>
        <v>3</v>
      </c>
      <c r="C20" s="32">
        <f>IF(B20&lt;2,"N/A",(A20/D20))</f>
        <v>5.4665667053475996E-2</v>
      </c>
      <c r="D20" s="33">
        <f>ROUND(AVERAGE(H3:H17),2)</f>
        <v>1965.11</v>
      </c>
      <c r="E20" s="34" t="str">
        <f>IFERROR(ROUND(IF(B20&lt;2,"N/A",(IF(C20&lt;=25%,"N/A",AVERAGE(I3:I17)))),2),"N/A")</f>
        <v>N/A</v>
      </c>
      <c r="F20" s="34">
        <f>ROUND(MEDIAN(H3:H17),2)</f>
        <v>1998.33</v>
      </c>
      <c r="G20" s="35" t="str">
        <f>INDEX(G3:G17,MATCH(H20,H3:H17,0))</f>
        <v>VENTISOL DA AMAZONIA INDUSTRIA DE APARELHOS ELETRICOS LTDA</v>
      </c>
      <c r="H20" s="36">
        <f>MIN(H3:H17)</f>
        <v>1845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1965.11</v>
      </c>
    </row>
    <row r="23" spans="1:11">
      <c r="B23" s="37"/>
      <c r="C23" s="37"/>
      <c r="D23" s="5"/>
      <c r="E23" s="5"/>
      <c r="F23" s="45"/>
      <c r="G23" s="16" t="s">
        <v>24</v>
      </c>
      <c r="H23" s="36">
        <f>ROUND(H22,2)*D3</f>
        <v>147383.25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4" sqref="H4"/>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100</v>
      </c>
      <c r="B2" s="14" t="s">
        <v>2</v>
      </c>
      <c r="C2" s="14" t="s">
        <v>3</v>
      </c>
      <c r="D2" s="14" t="s">
        <v>4</v>
      </c>
      <c r="E2" s="15" t="s">
        <v>5</v>
      </c>
      <c r="F2" s="15" t="s">
        <v>6</v>
      </c>
      <c r="G2" s="14" t="s">
        <v>7</v>
      </c>
      <c r="H2" s="16" t="s">
        <v>8</v>
      </c>
      <c r="I2" s="17" t="s">
        <v>9</v>
      </c>
    </row>
    <row r="3" spans="1:9" ht="12.75" customHeight="1">
      <c r="A3" s="11"/>
      <c r="B3" s="10" t="s">
        <v>73</v>
      </c>
      <c r="C3" s="9" t="s">
        <v>11</v>
      </c>
      <c r="D3" s="8">
        <v>53</v>
      </c>
      <c r="E3" s="7">
        <f>IF(C20&lt;=25%,D20,MIN(E20:F20))</f>
        <v>3071.57</v>
      </c>
      <c r="F3" s="7">
        <f>MIN(H3:H17)</f>
        <v>2498</v>
      </c>
      <c r="G3" s="18" t="s">
        <v>74</v>
      </c>
      <c r="H3" s="19">
        <v>2498</v>
      </c>
      <c r="I3" s="20" t="str">
        <f t="shared" ref="I3:I17" si="0">IF(H3="","",(IF($C$20&lt;25%,"N/A",IF(H3&lt;=($D$20+$A$20),H3,"Descartado"))))</f>
        <v>N/A</v>
      </c>
    </row>
    <row r="4" spans="1:9">
      <c r="A4" s="11"/>
      <c r="B4" s="10"/>
      <c r="C4" s="9"/>
      <c r="D4" s="8"/>
      <c r="E4" s="7"/>
      <c r="F4" s="7"/>
      <c r="G4" s="18" t="s">
        <v>39</v>
      </c>
      <c r="H4" s="19">
        <v>2680</v>
      </c>
      <c r="I4" s="20" t="str">
        <f t="shared" si="0"/>
        <v>N/A</v>
      </c>
    </row>
    <row r="5" spans="1:9">
      <c r="A5" s="11"/>
      <c r="B5" s="10"/>
      <c r="C5" s="9"/>
      <c r="D5" s="8"/>
      <c r="E5" s="7"/>
      <c r="F5" s="7"/>
      <c r="G5" s="18" t="s">
        <v>62</v>
      </c>
      <c r="H5" s="19">
        <v>2710</v>
      </c>
      <c r="I5" s="20" t="str">
        <f t="shared" si="0"/>
        <v>N/A</v>
      </c>
    </row>
    <row r="6" spans="1:9">
      <c r="A6" s="11"/>
      <c r="B6" s="10"/>
      <c r="C6" s="9"/>
      <c r="D6" s="8"/>
      <c r="E6" s="7"/>
      <c r="F6" s="7"/>
      <c r="G6" s="18" t="s">
        <v>60</v>
      </c>
      <c r="H6" s="19">
        <v>2798</v>
      </c>
      <c r="I6" s="20" t="str">
        <f t="shared" si="0"/>
        <v>N/A</v>
      </c>
    </row>
    <row r="7" spans="1:9">
      <c r="A7" s="11"/>
      <c r="B7" s="10"/>
      <c r="C7" s="9"/>
      <c r="D7" s="8"/>
      <c r="E7" s="7"/>
      <c r="F7" s="7"/>
      <c r="G7" s="18" t="s">
        <v>75</v>
      </c>
      <c r="H7" s="19">
        <v>2810</v>
      </c>
      <c r="I7" s="20" t="str">
        <f t="shared" si="0"/>
        <v>N/A</v>
      </c>
    </row>
    <row r="8" spans="1:9">
      <c r="A8" s="11"/>
      <c r="B8" s="10"/>
      <c r="C8" s="9"/>
      <c r="D8" s="8"/>
      <c r="E8" s="7"/>
      <c r="F8" s="7"/>
      <c r="G8" s="18" t="s">
        <v>76</v>
      </c>
      <c r="H8" s="19">
        <v>3955</v>
      </c>
      <c r="I8" s="20" t="str">
        <f t="shared" si="0"/>
        <v>N/A</v>
      </c>
    </row>
    <row r="9" spans="1:9">
      <c r="A9" s="11"/>
      <c r="B9" s="10"/>
      <c r="C9" s="9"/>
      <c r="D9" s="8"/>
      <c r="E9" s="7"/>
      <c r="F9" s="7"/>
      <c r="G9" s="18" t="s">
        <v>12</v>
      </c>
      <c r="H9" s="19">
        <v>4050</v>
      </c>
      <c r="I9" s="20" t="str">
        <f t="shared" si="0"/>
        <v>N/A</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644.73194873085515</v>
      </c>
      <c r="B20" s="31">
        <f>COUNT(H3:H17)</f>
        <v>7</v>
      </c>
      <c r="C20" s="32">
        <f>IF(B20&lt;2,"N/A",(A20/D20))</f>
        <v>0.20990306218997293</v>
      </c>
      <c r="D20" s="33">
        <f>ROUND(AVERAGE(H3:H17),2)</f>
        <v>3071.57</v>
      </c>
      <c r="E20" s="34" t="str">
        <f>IFERROR(ROUND(IF(B20&lt;2,"N/A",(IF(C20&lt;=25%,"N/A",AVERAGE(I3:I17)))),2),"N/A")</f>
        <v>N/A</v>
      </c>
      <c r="F20" s="34">
        <f>ROUND(MEDIAN(H3:H17),2)</f>
        <v>2798</v>
      </c>
      <c r="G20" s="35" t="str">
        <f>INDEX(G3:G17,MATCH(H20,H3:H17,0))</f>
        <v>TECMIX DISTRIBUIDORA DE ARTIGOS DE ESCRITORIO E DE PAPELARIA EIRELI</v>
      </c>
      <c r="H20" s="36">
        <f>MIN(H3:H17)</f>
        <v>2498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3071.57</v>
      </c>
    </row>
    <row r="23" spans="1:11">
      <c r="B23" s="37"/>
      <c r="C23" s="37"/>
      <c r="D23" s="5"/>
      <c r="E23" s="5"/>
      <c r="F23" s="45"/>
      <c r="G23" s="16" t="s">
        <v>24</v>
      </c>
      <c r="H23" s="36">
        <f>ROUND(H22,2)*D3</f>
        <v>162793.21000000002</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101</v>
      </c>
      <c r="B2" s="14" t="s">
        <v>2</v>
      </c>
      <c r="C2" s="14" t="s">
        <v>3</v>
      </c>
      <c r="D2" s="14" t="s">
        <v>4</v>
      </c>
      <c r="E2" s="15" t="s">
        <v>5</v>
      </c>
      <c r="F2" s="15" t="s">
        <v>6</v>
      </c>
      <c r="G2" s="14" t="s">
        <v>7</v>
      </c>
      <c r="H2" s="16" t="s">
        <v>8</v>
      </c>
      <c r="I2" s="17" t="s">
        <v>9</v>
      </c>
    </row>
    <row r="3" spans="1:9" ht="12.75" customHeight="1">
      <c r="A3" s="11"/>
      <c r="B3" s="10" t="s">
        <v>78</v>
      </c>
      <c r="C3" s="9" t="s">
        <v>11</v>
      </c>
      <c r="D3" s="8">
        <v>34</v>
      </c>
      <c r="E3" s="7">
        <f>IF(C20&lt;=25%,D20,MIN(E20:F20))</f>
        <v>6604.92</v>
      </c>
      <c r="F3" s="7">
        <f>MIN(H3:H17)</f>
        <v>5543.3</v>
      </c>
      <c r="G3" s="18" t="s">
        <v>79</v>
      </c>
      <c r="H3" s="19">
        <v>5543.3</v>
      </c>
      <c r="I3" s="20" t="str">
        <f t="shared" ref="I3:I17" si="0">IF(H3="","",(IF($C$20&lt;25%,"N/A",IF(H3&lt;=($D$20+$A$20),H3,"Descartado"))))</f>
        <v>N/A</v>
      </c>
    </row>
    <row r="4" spans="1:9">
      <c r="A4" s="11"/>
      <c r="B4" s="10"/>
      <c r="C4" s="9"/>
      <c r="D4" s="8"/>
      <c r="E4" s="7"/>
      <c r="F4" s="7"/>
      <c r="G4" s="18" t="s">
        <v>63</v>
      </c>
      <c r="H4" s="19">
        <v>5780</v>
      </c>
      <c r="I4" s="20" t="str">
        <f t="shared" si="0"/>
        <v>N/A</v>
      </c>
    </row>
    <row r="5" spans="1:9">
      <c r="A5" s="11"/>
      <c r="B5" s="10"/>
      <c r="C5" s="9"/>
      <c r="D5" s="8"/>
      <c r="E5" s="7"/>
      <c r="F5" s="7"/>
      <c r="G5" s="18" t="s">
        <v>39</v>
      </c>
      <c r="H5" s="19">
        <v>5800</v>
      </c>
      <c r="I5" s="20" t="str">
        <f t="shared" si="0"/>
        <v>N/A</v>
      </c>
    </row>
    <row r="6" spans="1:9">
      <c r="A6" s="11"/>
      <c r="B6" s="10"/>
      <c r="C6" s="9"/>
      <c r="D6" s="8"/>
      <c r="E6" s="7"/>
      <c r="F6" s="7"/>
      <c r="G6" s="18" t="s">
        <v>45</v>
      </c>
      <c r="H6" s="19">
        <v>5840</v>
      </c>
      <c r="I6" s="20" t="str">
        <f t="shared" si="0"/>
        <v>N/A</v>
      </c>
    </row>
    <row r="7" spans="1:9">
      <c r="A7" s="11"/>
      <c r="B7" s="10"/>
      <c r="C7" s="9"/>
      <c r="D7" s="8"/>
      <c r="E7" s="7"/>
      <c r="F7" s="7"/>
      <c r="G7" s="18" t="s">
        <v>59</v>
      </c>
      <c r="H7" s="19">
        <v>6481</v>
      </c>
      <c r="I7" s="20" t="str">
        <f t="shared" si="0"/>
        <v>N/A</v>
      </c>
    </row>
    <row r="8" spans="1:9">
      <c r="A8" s="11"/>
      <c r="B8" s="10"/>
      <c r="C8" s="9"/>
      <c r="D8" s="8"/>
      <c r="E8" s="7"/>
      <c r="F8" s="7"/>
      <c r="G8" s="18" t="s">
        <v>12</v>
      </c>
      <c r="H8" s="19">
        <v>6649.98</v>
      </c>
      <c r="I8" s="20" t="str">
        <f t="shared" si="0"/>
        <v>N/A</v>
      </c>
    </row>
    <row r="9" spans="1:9">
      <c r="A9" s="11"/>
      <c r="B9" s="10"/>
      <c r="C9" s="9"/>
      <c r="D9" s="8"/>
      <c r="E9" s="7"/>
      <c r="F9" s="7"/>
      <c r="G9" s="18" t="s">
        <v>80</v>
      </c>
      <c r="H9" s="19">
        <v>7199.99</v>
      </c>
      <c r="I9" s="20" t="str">
        <f t="shared" si="0"/>
        <v>N/A</v>
      </c>
    </row>
    <row r="10" spans="1:9">
      <c r="A10" s="11"/>
      <c r="B10" s="10"/>
      <c r="C10" s="9"/>
      <c r="D10" s="8"/>
      <c r="E10" s="7"/>
      <c r="F10" s="7"/>
      <c r="G10" s="18" t="s">
        <v>81</v>
      </c>
      <c r="H10" s="19">
        <v>7200</v>
      </c>
      <c r="I10" s="20" t="str">
        <f t="shared" si="0"/>
        <v>N/A</v>
      </c>
    </row>
    <row r="11" spans="1:9">
      <c r="A11" s="11"/>
      <c r="B11" s="10"/>
      <c r="C11" s="9"/>
      <c r="D11" s="8"/>
      <c r="E11" s="7"/>
      <c r="F11" s="7"/>
      <c r="G11" s="18" t="s">
        <v>82</v>
      </c>
      <c r="H11" s="19">
        <v>8950</v>
      </c>
      <c r="I11" s="20" t="str">
        <f t="shared" si="0"/>
        <v>N/A</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1076.1937634139672</v>
      </c>
      <c r="B20" s="31">
        <f>COUNT(H3:H17)</f>
        <v>9</v>
      </c>
      <c r="C20" s="32">
        <f>IF(B20&lt;2,"N/A",(A20/D20))</f>
        <v>0.16293819810292437</v>
      </c>
      <c r="D20" s="33">
        <f>ROUND(AVERAGE(H3:H17),2)</f>
        <v>6604.92</v>
      </c>
      <c r="E20" s="34" t="str">
        <f>IFERROR(ROUND(IF(B20&lt;2,"N/A",(IF(C20&lt;=25%,"N/A",AVERAGE(I3:I17)))),2),"N/A")</f>
        <v>N/A</v>
      </c>
      <c r="F20" s="34">
        <f>ROUND(MEDIAN(H3:H17),2)</f>
        <v>6481</v>
      </c>
      <c r="G20" s="35" t="str">
        <f>INDEX(G3:G17,MATCH(H20,H3:H17,0))</f>
        <v>J. C. M. NITEROI REFRIGERACAO LTDA</v>
      </c>
      <c r="H20" s="36">
        <f>MIN(H3:H17)</f>
        <v>5543.3</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6604.92</v>
      </c>
    </row>
    <row r="23" spans="1:11">
      <c r="B23" s="37"/>
      <c r="C23" s="37"/>
      <c r="D23" s="5"/>
      <c r="E23" s="5"/>
      <c r="F23" s="45"/>
      <c r="G23" s="16" t="s">
        <v>24</v>
      </c>
      <c r="H23" s="36">
        <f>ROUND(H22,2)*D3</f>
        <v>224567.28</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102</v>
      </c>
      <c r="B2" s="14" t="s">
        <v>2</v>
      </c>
      <c r="C2" s="14" t="s">
        <v>3</v>
      </c>
      <c r="D2" s="14" t="s">
        <v>4</v>
      </c>
      <c r="E2" s="15" t="s">
        <v>5</v>
      </c>
      <c r="F2" s="15" t="s">
        <v>6</v>
      </c>
      <c r="G2" s="14" t="s">
        <v>7</v>
      </c>
      <c r="H2" s="16" t="s">
        <v>8</v>
      </c>
      <c r="I2" s="17" t="s">
        <v>9</v>
      </c>
    </row>
    <row r="3" spans="1:9" ht="12.75" customHeight="1">
      <c r="A3" s="11"/>
      <c r="B3" s="10" t="s">
        <v>84</v>
      </c>
      <c r="C3" s="9" t="s">
        <v>11</v>
      </c>
      <c r="D3" s="8">
        <v>15</v>
      </c>
      <c r="E3" s="7">
        <f>IF(C20&lt;=25%,D20,MIN(E20:F20))</f>
        <v>6200.5</v>
      </c>
      <c r="F3" s="7">
        <f>MIN(H3:H17)</f>
        <v>5733</v>
      </c>
      <c r="G3" s="18" t="s">
        <v>75</v>
      </c>
      <c r="H3" s="19">
        <v>5733</v>
      </c>
      <c r="I3" s="20">
        <f t="shared" ref="I3:I17" si="0">IF(H3="","",(IF($C$20&lt;25%,"N/A",IF(H3&lt;=($D$20+$A$20),H3,"Descartado"))))</f>
        <v>5733</v>
      </c>
    </row>
    <row r="4" spans="1:9">
      <c r="A4" s="11"/>
      <c r="B4" s="10"/>
      <c r="C4" s="9"/>
      <c r="D4" s="8"/>
      <c r="E4" s="7"/>
      <c r="F4" s="7"/>
      <c r="G4" s="18" t="s">
        <v>60</v>
      </c>
      <c r="H4" s="19">
        <v>6668</v>
      </c>
      <c r="I4" s="20">
        <f t="shared" si="0"/>
        <v>6668</v>
      </c>
    </row>
    <row r="5" spans="1:9">
      <c r="A5" s="11"/>
      <c r="B5" s="10"/>
      <c r="C5" s="9"/>
      <c r="D5" s="8"/>
      <c r="E5" s="7"/>
      <c r="F5" s="7"/>
      <c r="G5" s="18" t="s">
        <v>12</v>
      </c>
      <c r="H5" s="19">
        <v>11750</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3237.9324164246123</v>
      </c>
      <c r="B20" s="31">
        <f>COUNT(H3:H17)</f>
        <v>3</v>
      </c>
      <c r="C20" s="32">
        <f>IF(B20&lt;2,"N/A",(A20/D20))</f>
        <v>0.40221114121093327</v>
      </c>
      <c r="D20" s="33">
        <f>ROUND(AVERAGE(H3:H17),2)</f>
        <v>8050.33</v>
      </c>
      <c r="E20" s="34">
        <f>IFERROR(ROUND(IF(B20&lt;2,"N/A",(IF(C20&lt;=25%,"N/A",AVERAGE(I3:I17)))),2),"N/A")</f>
        <v>6200.5</v>
      </c>
      <c r="F20" s="34">
        <f>ROUND(MEDIAN(H3:H17),2)</f>
        <v>6668</v>
      </c>
      <c r="G20" s="35" t="str">
        <f>INDEX(G3:G17,MATCH(H20,H3:H17,0))</f>
        <v>FRIOLAR COMERCIO E SERVICOS DE ELETROELETRONICOS LTDA</v>
      </c>
      <c r="H20" s="36">
        <f>MIN(H3:H17)</f>
        <v>5733</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6200.5</v>
      </c>
    </row>
    <row r="23" spans="1:11">
      <c r="B23" s="37"/>
      <c r="C23" s="37"/>
      <c r="D23" s="5"/>
      <c r="E23" s="5"/>
      <c r="F23" s="45"/>
      <c r="G23" s="16" t="s">
        <v>24</v>
      </c>
      <c r="H23" s="36">
        <f>ROUND(H22,2)*D3</f>
        <v>93007.5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103</v>
      </c>
      <c r="B2" s="14" t="s">
        <v>2</v>
      </c>
      <c r="C2" s="14" t="s">
        <v>3</v>
      </c>
      <c r="D2" s="14" t="s">
        <v>4</v>
      </c>
      <c r="E2" s="15" t="s">
        <v>5</v>
      </c>
      <c r="F2" s="15" t="s">
        <v>6</v>
      </c>
      <c r="G2" s="14" t="s">
        <v>7</v>
      </c>
      <c r="H2" s="16" t="s">
        <v>8</v>
      </c>
      <c r="I2" s="17" t="s">
        <v>9</v>
      </c>
    </row>
    <row r="3" spans="1:9" ht="12.75" customHeight="1">
      <c r="A3" s="11"/>
      <c r="B3" s="10" t="s">
        <v>86</v>
      </c>
      <c r="C3" s="9" t="s">
        <v>11</v>
      </c>
      <c r="D3" s="8">
        <v>15</v>
      </c>
      <c r="E3" s="7">
        <f>IF(C20&lt;=25%,D20,MIN(E20:F20))</f>
        <v>7193.75</v>
      </c>
      <c r="F3" s="7">
        <f>MIN(H3:H17)</f>
        <v>6562</v>
      </c>
      <c r="G3" s="18" t="s">
        <v>75</v>
      </c>
      <c r="H3" s="19">
        <v>6562</v>
      </c>
      <c r="I3" s="20">
        <f t="shared" ref="I3:I17" si="0">IF(H3="","",(IF($C$20&lt;25%,"N/A",IF(H3&lt;=($D$20+$A$20),H3,"Descartado"))))</f>
        <v>6562</v>
      </c>
    </row>
    <row r="4" spans="1:9">
      <c r="A4" s="11"/>
      <c r="B4" s="10"/>
      <c r="C4" s="9"/>
      <c r="D4" s="8"/>
      <c r="E4" s="7"/>
      <c r="F4" s="7"/>
      <c r="G4" s="18" t="s">
        <v>87</v>
      </c>
      <c r="H4" s="19">
        <v>7238</v>
      </c>
      <c r="I4" s="20">
        <f t="shared" si="0"/>
        <v>7238</v>
      </c>
    </row>
    <row r="5" spans="1:9">
      <c r="A5" s="11"/>
      <c r="B5" s="10"/>
      <c r="C5" s="9"/>
      <c r="D5" s="8"/>
      <c r="E5" s="7"/>
      <c r="F5" s="7"/>
      <c r="G5" s="18" t="s">
        <v>12</v>
      </c>
      <c r="H5" s="19">
        <v>7284.98</v>
      </c>
      <c r="I5" s="20">
        <f t="shared" si="0"/>
        <v>7284.98</v>
      </c>
    </row>
    <row r="6" spans="1:9">
      <c r="A6" s="11"/>
      <c r="B6" s="10"/>
      <c r="C6" s="9"/>
      <c r="D6" s="8"/>
      <c r="E6" s="7"/>
      <c r="F6" s="7"/>
      <c r="G6" s="18" t="s">
        <v>45</v>
      </c>
      <c r="H6" s="19">
        <v>7690</v>
      </c>
      <c r="I6" s="20">
        <f t="shared" si="0"/>
        <v>7690</v>
      </c>
    </row>
    <row r="7" spans="1:9">
      <c r="A7" s="11"/>
      <c r="B7" s="10"/>
      <c r="C7" s="9"/>
      <c r="D7" s="8"/>
      <c r="E7" s="7"/>
      <c r="F7" s="7"/>
      <c r="G7" s="18" t="s">
        <v>82</v>
      </c>
      <c r="H7" s="19">
        <v>11900</v>
      </c>
      <c r="I7" s="20" t="str">
        <f t="shared" si="0"/>
        <v>Descartado</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2143.2873116033743</v>
      </c>
      <c r="B20" s="31">
        <f>COUNT(H3:H17)</f>
        <v>5</v>
      </c>
      <c r="C20" s="32">
        <f>IF(B20&lt;2,"N/A",(A20/D20))</f>
        <v>0.26346494303667783</v>
      </c>
      <c r="D20" s="33">
        <f>ROUND(AVERAGE(H3:H17),2)</f>
        <v>8135</v>
      </c>
      <c r="E20" s="34">
        <f>IFERROR(ROUND(IF(B20&lt;2,"N/A",(IF(C20&lt;=25%,"N/A",AVERAGE(I3:I17)))),2),"N/A")</f>
        <v>7193.75</v>
      </c>
      <c r="F20" s="34">
        <f>ROUND(MEDIAN(H3:H17),2)</f>
        <v>7284.98</v>
      </c>
      <c r="G20" s="35" t="str">
        <f>INDEX(G3:G17,MATCH(H20,H3:H17,0))</f>
        <v>FRIOLAR COMERCIO E SERVICOS DE ELETROELETRONICOS LTDA</v>
      </c>
      <c r="H20" s="36">
        <f>MIN(H3:H17)</f>
        <v>6562</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7193.75</v>
      </c>
    </row>
    <row r="23" spans="1:11">
      <c r="B23" s="37"/>
      <c r="C23" s="37"/>
      <c r="D23" s="5"/>
      <c r="E23" s="5"/>
      <c r="F23" s="45"/>
      <c r="G23" s="16" t="s">
        <v>24</v>
      </c>
      <c r="H23" s="36">
        <f>ROUND(H22,2)*D3</f>
        <v>107906.25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32</v>
      </c>
      <c r="B2" s="14" t="s">
        <v>2</v>
      </c>
      <c r="C2" s="14" t="s">
        <v>3</v>
      </c>
      <c r="D2" s="14" t="s">
        <v>4</v>
      </c>
      <c r="E2" s="15" t="s">
        <v>5</v>
      </c>
      <c r="F2" s="15" t="s">
        <v>6</v>
      </c>
      <c r="G2" s="14" t="s">
        <v>7</v>
      </c>
      <c r="H2" s="16" t="s">
        <v>8</v>
      </c>
      <c r="I2" s="17" t="s">
        <v>9</v>
      </c>
    </row>
    <row r="3" spans="1:9" ht="12.75" customHeight="1">
      <c r="A3" s="11"/>
      <c r="B3" s="10" t="s">
        <v>33</v>
      </c>
      <c r="C3" s="9" t="s">
        <v>11</v>
      </c>
      <c r="D3" s="8">
        <v>10</v>
      </c>
      <c r="E3" s="7">
        <f>IF(C20&lt;=25%,D20,MIN(E20:F20))</f>
        <v>1456.08</v>
      </c>
      <c r="F3" s="7">
        <f>MIN(H3:H17)</f>
        <v>1250</v>
      </c>
      <c r="G3" s="18" t="s">
        <v>34</v>
      </c>
      <c r="H3" s="19">
        <v>1250</v>
      </c>
      <c r="I3" s="20" t="str">
        <f t="shared" ref="I3:I17" si="0">IF(H3="","",(IF($C$20&lt;25%,"N/A",IF(H3&lt;=($D$20+$A$20),H3,"Descartado"))))</f>
        <v>N/A</v>
      </c>
    </row>
    <row r="4" spans="1:9">
      <c r="A4" s="11"/>
      <c r="B4" s="10"/>
      <c r="C4" s="9"/>
      <c r="D4" s="8"/>
      <c r="E4" s="7"/>
      <c r="F4" s="7"/>
      <c r="G4" s="18" t="s">
        <v>12</v>
      </c>
      <c r="H4" s="19">
        <v>1515</v>
      </c>
      <c r="I4" s="20" t="str">
        <f t="shared" si="0"/>
        <v>N/A</v>
      </c>
    </row>
    <row r="5" spans="1:9">
      <c r="A5" s="11"/>
      <c r="B5" s="10"/>
      <c r="C5" s="9"/>
      <c r="D5" s="8"/>
      <c r="E5" s="7"/>
      <c r="F5" s="7"/>
      <c r="G5" s="18" t="s">
        <v>35</v>
      </c>
      <c r="H5" s="19">
        <v>1529.3</v>
      </c>
      <c r="I5" s="20" t="str">
        <f t="shared" si="0"/>
        <v>N/A</v>
      </c>
    </row>
    <row r="6" spans="1:9">
      <c r="A6" s="11"/>
      <c r="B6" s="10"/>
      <c r="C6" s="9"/>
      <c r="D6" s="8"/>
      <c r="E6" s="7"/>
      <c r="F6" s="7"/>
      <c r="G6" s="18" t="s">
        <v>36</v>
      </c>
      <c r="H6" s="19">
        <v>1530</v>
      </c>
      <c r="I6" s="20" t="str">
        <f t="shared" si="0"/>
        <v>N/A</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137.55710026506566</v>
      </c>
      <c r="B20" s="31">
        <f>COUNT(H3:H17)</f>
        <v>4</v>
      </c>
      <c r="C20" s="32">
        <f>IF(B20&lt;2,"N/A",(A20/D20))</f>
        <v>9.447083969635299E-2</v>
      </c>
      <c r="D20" s="33">
        <f>ROUND(AVERAGE(H3:H17),2)</f>
        <v>1456.08</v>
      </c>
      <c r="E20" s="34" t="str">
        <f>IFERROR(ROUND(IF(B20&lt;2,"N/A",(IF(C20&lt;=25%,"N/A",AVERAGE(I3:I17)))),2),"N/A")</f>
        <v>N/A</v>
      </c>
      <c r="F20" s="34">
        <f>ROUND(MEDIAN(H3:H17),2)</f>
        <v>1522.15</v>
      </c>
      <c r="G20" s="35" t="str">
        <f>INDEX(G3:G17,MATCH(H20,H3:H17,0))</f>
        <v>INOVATTI COMERCIO E TURISMO LTDA</v>
      </c>
      <c r="H20" s="36">
        <f>MIN(H3:H17)</f>
        <v>1250</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1456.08</v>
      </c>
    </row>
    <row r="23" spans="1:11">
      <c r="B23" s="37"/>
      <c r="C23" s="37"/>
      <c r="D23" s="5"/>
      <c r="E23" s="5"/>
      <c r="F23" s="45"/>
      <c r="G23" s="16" t="s">
        <v>24</v>
      </c>
      <c r="H23" s="36">
        <f>ROUND(H22,2)*D3</f>
        <v>14560.8</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104</v>
      </c>
      <c r="B2" s="14" t="s">
        <v>2</v>
      </c>
      <c r="C2" s="14" t="s">
        <v>3</v>
      </c>
      <c r="D2" s="14" t="s">
        <v>4</v>
      </c>
      <c r="E2" s="15" t="s">
        <v>5</v>
      </c>
      <c r="F2" s="15" t="s">
        <v>6</v>
      </c>
      <c r="G2" s="14" t="s">
        <v>7</v>
      </c>
      <c r="H2" s="16" t="s">
        <v>8</v>
      </c>
      <c r="I2" s="17" t="s">
        <v>9</v>
      </c>
    </row>
    <row r="3" spans="1:9" ht="12.75" customHeight="1">
      <c r="A3" s="11"/>
      <c r="B3" s="10" t="s">
        <v>105</v>
      </c>
      <c r="C3" s="9" t="s">
        <v>11</v>
      </c>
      <c r="D3" s="8">
        <f>20000*0.75</f>
        <v>15000</v>
      </c>
      <c r="E3" s="7">
        <f>IF(C20&lt;=25%,D20,MIN(E20:F20))</f>
        <v>4.37</v>
      </c>
      <c r="F3" s="7">
        <f>MIN(H3:H17)</f>
        <v>1.49</v>
      </c>
      <c r="G3" s="18" t="s">
        <v>106</v>
      </c>
      <c r="H3" s="19">
        <v>1.49</v>
      </c>
      <c r="I3" s="20">
        <f t="shared" ref="I3:I17" si="0">IF(H3="","",(IF($C$20&lt;25%,"N/A",IF(H3&lt;=($D$20+$A$20),H3,"Descartado"))))</f>
        <v>1.49</v>
      </c>
    </row>
    <row r="4" spans="1:9">
      <c r="A4" s="11"/>
      <c r="B4" s="10"/>
      <c r="C4" s="9"/>
      <c r="D4" s="8"/>
      <c r="E4" s="7"/>
      <c r="F4" s="7"/>
      <c r="G4" s="18" t="s">
        <v>107</v>
      </c>
      <c r="H4" s="19">
        <v>9</v>
      </c>
      <c r="I4" s="20" t="str">
        <f t="shared" si="0"/>
        <v>Descartado</v>
      </c>
    </row>
    <row r="5" spans="1:9">
      <c r="A5" s="11"/>
      <c r="B5" s="10"/>
      <c r="C5" s="9"/>
      <c r="D5" s="8"/>
      <c r="E5" s="7"/>
      <c r="F5" s="7"/>
      <c r="G5" s="18" t="s">
        <v>108</v>
      </c>
      <c r="H5" s="19">
        <v>5.65</v>
      </c>
      <c r="I5" s="20">
        <f t="shared" si="0"/>
        <v>5.65</v>
      </c>
    </row>
    <row r="6" spans="1:9">
      <c r="A6" s="11"/>
      <c r="B6" s="10"/>
      <c r="C6" s="9"/>
      <c r="D6" s="8"/>
      <c r="E6" s="7"/>
      <c r="F6" s="7"/>
      <c r="G6" s="18" t="s">
        <v>109</v>
      </c>
      <c r="H6" s="19">
        <v>3.95</v>
      </c>
      <c r="I6" s="20">
        <f t="shared" si="0"/>
        <v>3.95</v>
      </c>
    </row>
    <row r="7" spans="1:9">
      <c r="A7" s="11"/>
      <c r="B7" s="10"/>
      <c r="C7" s="9"/>
      <c r="D7" s="8"/>
      <c r="E7" s="7"/>
      <c r="F7" s="7"/>
      <c r="G7" s="18" t="s">
        <v>110</v>
      </c>
      <c r="H7" s="19">
        <v>2.2000000000000002</v>
      </c>
      <c r="I7" s="20">
        <f t="shared" si="0"/>
        <v>2.2000000000000002</v>
      </c>
    </row>
    <row r="8" spans="1:9">
      <c r="A8" s="11"/>
      <c r="B8" s="10"/>
      <c r="C8" s="9"/>
      <c r="D8" s="8"/>
      <c r="E8" s="7"/>
      <c r="F8" s="7"/>
      <c r="G8" s="18" t="s">
        <v>111</v>
      </c>
      <c r="H8" s="19">
        <v>6.1</v>
      </c>
      <c r="I8" s="20">
        <f t="shared" si="0"/>
        <v>6.1</v>
      </c>
    </row>
    <row r="9" spans="1:9">
      <c r="A9" s="11"/>
      <c r="B9" s="10"/>
      <c r="C9" s="9"/>
      <c r="D9" s="8"/>
      <c r="E9" s="7"/>
      <c r="F9" s="7"/>
      <c r="G9" s="18" t="s">
        <v>112</v>
      </c>
      <c r="H9" s="19">
        <v>4.66</v>
      </c>
      <c r="I9" s="20">
        <f t="shared" si="0"/>
        <v>4.66</v>
      </c>
    </row>
    <row r="10" spans="1:9">
      <c r="A10" s="11"/>
      <c r="B10" s="10"/>
      <c r="C10" s="9"/>
      <c r="D10" s="8"/>
      <c r="E10" s="7"/>
      <c r="F10" s="7"/>
      <c r="G10" s="18" t="s">
        <v>15</v>
      </c>
      <c r="H10" s="19">
        <v>6.53</v>
      </c>
      <c r="I10" s="20">
        <f t="shared" si="0"/>
        <v>6.53</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2.4298603722377603</v>
      </c>
      <c r="B20" s="31">
        <f>COUNT(H3:H17)</f>
        <v>8</v>
      </c>
      <c r="C20" s="32">
        <f>IF(B20&lt;2,"N/A",(A20/D20))</f>
        <v>0.49088088328035562</v>
      </c>
      <c r="D20" s="33">
        <f>ROUND(AVERAGE(H3:H17),2)</f>
        <v>4.95</v>
      </c>
      <c r="E20" s="34">
        <f>IFERROR(ROUND(IF(B20&lt;2,"N/A",(IF(C20&lt;=25%,"N/A",AVERAGE(I3:I17)))),2),"N/A")</f>
        <v>4.37</v>
      </c>
      <c r="F20" s="34">
        <f>ROUND(MEDIAN(H3:H17),2)</f>
        <v>5.16</v>
      </c>
      <c r="G20" s="35" t="str">
        <f>INDEX(G3:G17,MATCH(H20,H3:H17,0))</f>
        <v>RAFA PAPER DISTRIBUIDORA EIRELI</v>
      </c>
      <c r="H20" s="36">
        <f>MIN(H3:H17)</f>
        <v>1.49</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4.37</v>
      </c>
    </row>
    <row r="23" spans="1:11">
      <c r="B23" s="37"/>
      <c r="C23" s="37"/>
      <c r="D23" s="5"/>
      <c r="E23" s="5"/>
      <c r="F23" s="45"/>
      <c r="G23" s="16" t="s">
        <v>24</v>
      </c>
      <c r="H23" s="36">
        <f>ROUND(H22,2)*D3</f>
        <v>65550</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113</v>
      </c>
      <c r="B2" s="14" t="s">
        <v>2</v>
      </c>
      <c r="C2" s="14" t="s">
        <v>3</v>
      </c>
      <c r="D2" s="14" t="s">
        <v>4</v>
      </c>
      <c r="E2" s="15" t="s">
        <v>5</v>
      </c>
      <c r="F2" s="15" t="s">
        <v>6</v>
      </c>
      <c r="G2" s="14" t="s">
        <v>7</v>
      </c>
      <c r="H2" s="16" t="s">
        <v>8</v>
      </c>
      <c r="I2" s="17" t="s">
        <v>9</v>
      </c>
    </row>
    <row r="3" spans="1:9" ht="12.75" customHeight="1">
      <c r="A3" s="11"/>
      <c r="B3" s="10" t="s">
        <v>114</v>
      </c>
      <c r="C3" s="9" t="s">
        <v>11</v>
      </c>
      <c r="D3" s="8">
        <f>40000*0.75</f>
        <v>30000</v>
      </c>
      <c r="E3" s="7">
        <f>IF(C20&lt;=25%,D20,MIN(E20:F20))</f>
        <v>5</v>
      </c>
      <c r="F3" s="7">
        <f>MIN(H3:H17)</f>
        <v>3.4</v>
      </c>
      <c r="G3" s="18" t="s">
        <v>115</v>
      </c>
      <c r="H3" s="19">
        <v>6</v>
      </c>
      <c r="I3" s="20">
        <f t="shared" ref="I3:I17" si="0">IF(H3="","",(IF($C$20&lt;25%,"N/A",IF(H3&lt;=($D$20+$A$20),H3,"Descartado"))))</f>
        <v>6</v>
      </c>
    </row>
    <row r="4" spans="1:9">
      <c r="A4" s="11"/>
      <c r="B4" s="10"/>
      <c r="C4" s="9"/>
      <c r="D4" s="8"/>
      <c r="E4" s="7"/>
      <c r="F4" s="7"/>
      <c r="G4" s="18" t="s">
        <v>116</v>
      </c>
      <c r="H4" s="19">
        <v>5.01</v>
      </c>
      <c r="I4" s="20">
        <f t="shared" si="0"/>
        <v>5.01</v>
      </c>
    </row>
    <row r="5" spans="1:9">
      <c r="A5" s="11"/>
      <c r="B5" s="10"/>
      <c r="C5" s="9"/>
      <c r="D5" s="8"/>
      <c r="E5" s="7"/>
      <c r="F5" s="7"/>
      <c r="G5" s="18" t="s">
        <v>109</v>
      </c>
      <c r="H5" s="19">
        <v>6.84</v>
      </c>
      <c r="I5" s="20" t="str">
        <f t="shared" si="0"/>
        <v>Descartado</v>
      </c>
    </row>
    <row r="6" spans="1:9">
      <c r="A6" s="11"/>
      <c r="B6" s="10"/>
      <c r="C6" s="9"/>
      <c r="D6" s="8"/>
      <c r="E6" s="7"/>
      <c r="F6" s="7"/>
      <c r="G6" s="18" t="s">
        <v>117</v>
      </c>
      <c r="H6" s="19">
        <v>4.04</v>
      </c>
      <c r="I6" s="20">
        <f t="shared" si="0"/>
        <v>4.04</v>
      </c>
    </row>
    <row r="7" spans="1:9">
      <c r="A7" s="11"/>
      <c r="B7" s="10"/>
      <c r="C7" s="9"/>
      <c r="D7" s="8"/>
      <c r="E7" s="7"/>
      <c r="F7" s="7"/>
      <c r="G7" s="18" t="s">
        <v>118</v>
      </c>
      <c r="H7" s="19">
        <v>6.55</v>
      </c>
      <c r="I7" s="20">
        <f t="shared" si="0"/>
        <v>6.55</v>
      </c>
    </row>
    <row r="8" spans="1:9">
      <c r="A8" s="11"/>
      <c r="B8" s="10"/>
      <c r="C8" s="9"/>
      <c r="D8" s="8"/>
      <c r="E8" s="7"/>
      <c r="F8" s="7"/>
      <c r="G8" s="18" t="s">
        <v>119</v>
      </c>
      <c r="H8" s="19">
        <v>3.4</v>
      </c>
      <c r="I8" s="20">
        <f t="shared" si="0"/>
        <v>3.4</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1.393236041260296</v>
      </c>
      <c r="B20" s="31">
        <f>COUNT(H3:H17)</f>
        <v>6</v>
      </c>
      <c r="C20" s="32">
        <f>IF(B20&lt;2,"N/A",(A20/D20))</f>
        <v>0.26237966878724972</v>
      </c>
      <c r="D20" s="33">
        <f>ROUND(AVERAGE(H3:H17),2)</f>
        <v>5.31</v>
      </c>
      <c r="E20" s="34">
        <f>IFERROR(ROUND(IF(B20&lt;2,"N/A",(IF(C20&lt;=25%,"N/A",AVERAGE(I3:I17)))),2),"N/A")</f>
        <v>5</v>
      </c>
      <c r="F20" s="34">
        <f>ROUND(MEDIAN(H3:H17),2)</f>
        <v>5.51</v>
      </c>
      <c r="G20" s="35" t="str">
        <f>INDEX(G3:G17,MATCH(H20,H3:H17,0))</f>
        <v>MARILANA STEFANINI MESSA 30003195813</v>
      </c>
      <c r="H20" s="36">
        <f>MIN(H3:H17)</f>
        <v>3.4</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5</v>
      </c>
    </row>
    <row r="23" spans="1:11">
      <c r="B23" s="37"/>
      <c r="C23" s="37"/>
      <c r="D23" s="5"/>
      <c r="E23" s="5"/>
      <c r="F23" s="45"/>
      <c r="G23" s="16" t="s">
        <v>24</v>
      </c>
      <c r="H23" s="36">
        <f>ROUND(H22,2)*D3</f>
        <v>150000</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120</v>
      </c>
      <c r="B2" s="14" t="s">
        <v>2</v>
      </c>
      <c r="C2" s="14" t="s">
        <v>3</v>
      </c>
      <c r="D2" s="14" t="s">
        <v>4</v>
      </c>
      <c r="E2" s="15" t="s">
        <v>5</v>
      </c>
      <c r="F2" s="15" t="s">
        <v>6</v>
      </c>
      <c r="G2" s="14" t="s">
        <v>7</v>
      </c>
      <c r="H2" s="16" t="s">
        <v>8</v>
      </c>
      <c r="I2" s="17" t="s">
        <v>9</v>
      </c>
    </row>
    <row r="3" spans="1:9" ht="12.75" customHeight="1">
      <c r="A3" s="11"/>
      <c r="B3" s="10" t="s">
        <v>121</v>
      </c>
      <c r="C3" s="9" t="s">
        <v>11</v>
      </c>
      <c r="D3" s="8">
        <f>30000*0.75</f>
        <v>22500</v>
      </c>
      <c r="E3" s="7">
        <f>IF(C20&lt;=25%,D20,MIN(E20:F20))</f>
        <v>5.33</v>
      </c>
      <c r="F3" s="7">
        <f>MIN(H3:H17)</f>
        <v>4.04</v>
      </c>
      <c r="G3" s="18" t="s">
        <v>115</v>
      </c>
      <c r="H3" s="19">
        <v>4.7</v>
      </c>
      <c r="I3" s="20" t="str">
        <f t="shared" ref="I3:I17" si="0">IF(H3="","",(IF($C$20&lt;25%,"N/A",IF(H3&lt;=($D$20+$A$20),H3,"Descartado"))))</f>
        <v>N/A</v>
      </c>
    </row>
    <row r="4" spans="1:9">
      <c r="A4" s="11"/>
      <c r="B4" s="10"/>
      <c r="C4" s="9"/>
      <c r="D4" s="8"/>
      <c r="E4" s="7"/>
      <c r="F4" s="7"/>
      <c r="G4" s="18" t="s">
        <v>122</v>
      </c>
      <c r="H4" s="19">
        <v>6.03</v>
      </c>
      <c r="I4" s="20" t="str">
        <f t="shared" si="0"/>
        <v>N/A</v>
      </c>
    </row>
    <row r="5" spans="1:9">
      <c r="A5" s="11"/>
      <c r="B5" s="10"/>
      <c r="C5" s="9"/>
      <c r="D5" s="8"/>
      <c r="E5" s="7"/>
      <c r="F5" s="7"/>
      <c r="G5" s="18" t="s">
        <v>117</v>
      </c>
      <c r="H5" s="19">
        <v>4.04</v>
      </c>
      <c r="I5" s="20" t="str">
        <f t="shared" si="0"/>
        <v>N/A</v>
      </c>
    </row>
    <row r="6" spans="1:9">
      <c r="A6" s="11"/>
      <c r="B6" s="10"/>
      <c r="C6" s="9"/>
      <c r="D6" s="8"/>
      <c r="E6" s="7"/>
      <c r="F6" s="7"/>
      <c r="G6" s="18" t="s">
        <v>118</v>
      </c>
      <c r="H6" s="19">
        <v>6.55</v>
      </c>
      <c r="I6" s="20" t="str">
        <f t="shared" si="0"/>
        <v>N/A</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1.1603735030871187</v>
      </c>
      <c r="B20" s="31">
        <f>COUNT(H3:H17)</f>
        <v>4</v>
      </c>
      <c r="C20" s="32">
        <f>IF(B20&lt;2,"N/A",(A20/D20))</f>
        <v>0.21770609814017236</v>
      </c>
      <c r="D20" s="33">
        <f>ROUND(AVERAGE(H3:H17),2)</f>
        <v>5.33</v>
      </c>
      <c r="E20" s="34" t="str">
        <f>IFERROR(ROUND(IF(B20&lt;2,"N/A",(IF(C20&lt;=25%,"N/A",AVERAGE(I3:I17)))),2),"N/A")</f>
        <v>N/A</v>
      </c>
      <c r="F20" s="34">
        <f>ROUND(MEDIAN(H3:H17),2)</f>
        <v>5.37</v>
      </c>
      <c r="G20" s="35" t="str">
        <f>INDEX(G3:G17,MATCH(H20,H3:H17,0))</f>
        <v>NZB EMBALAGENS</v>
      </c>
      <c r="H20" s="36">
        <f>MIN(H3:H17)</f>
        <v>4.04</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5.33</v>
      </c>
    </row>
    <row r="23" spans="1:11">
      <c r="B23" s="37"/>
      <c r="C23" s="37"/>
      <c r="D23" s="5"/>
      <c r="E23" s="5"/>
      <c r="F23" s="45"/>
      <c r="G23" s="16" t="s">
        <v>24</v>
      </c>
      <c r="H23" s="36">
        <f>ROUND(H22,2)*D3</f>
        <v>119925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123</v>
      </c>
      <c r="B2" s="14" t="s">
        <v>2</v>
      </c>
      <c r="C2" s="14" t="s">
        <v>3</v>
      </c>
      <c r="D2" s="14" t="s">
        <v>4</v>
      </c>
      <c r="E2" s="15" t="s">
        <v>5</v>
      </c>
      <c r="F2" s="15" t="s">
        <v>6</v>
      </c>
      <c r="G2" s="14" t="s">
        <v>7</v>
      </c>
      <c r="H2" s="16" t="s">
        <v>8</v>
      </c>
      <c r="I2" s="17" t="s">
        <v>9</v>
      </c>
    </row>
    <row r="3" spans="1:9" ht="12.75" customHeight="1">
      <c r="A3" s="11"/>
      <c r="B3" s="10" t="s">
        <v>124</v>
      </c>
      <c r="C3" s="9" t="s">
        <v>11</v>
      </c>
      <c r="D3" s="8">
        <f>30000*0.75</f>
        <v>22500</v>
      </c>
      <c r="E3" s="7">
        <f>IF(C20&lt;=25%,D20,MIN(E20:F20))</f>
        <v>3.48</v>
      </c>
      <c r="F3" s="7">
        <f>MIN(H3:H17)</f>
        <v>3.48</v>
      </c>
      <c r="G3" s="18" t="s">
        <v>125</v>
      </c>
      <c r="H3" s="19">
        <v>3.48</v>
      </c>
      <c r="I3" s="20" t="e">
        <f t="shared" ref="I3:I17" si="0">IF(H3="","",(IF($C$20&lt;25%,"N/A",IF(H3&lt;=($D$20+$A$20),H3,"Descartado"))))</f>
        <v>#VALUE!</v>
      </c>
    </row>
    <row r="4" spans="1:9">
      <c r="A4" s="11"/>
      <c r="B4" s="10"/>
      <c r="C4" s="9"/>
      <c r="D4" s="8"/>
      <c r="E4" s="7"/>
      <c r="F4" s="7"/>
      <c r="G4" s="18"/>
      <c r="H4" s="19"/>
      <c r="I4" s="20" t="str">
        <f t="shared" si="0"/>
        <v/>
      </c>
    </row>
    <row r="5" spans="1:9">
      <c r="A5" s="11"/>
      <c r="B5" s="10"/>
      <c r="C5" s="9"/>
      <c r="D5" s="8"/>
      <c r="E5" s="7"/>
      <c r="F5" s="7"/>
      <c r="G5" s="18"/>
      <c r="H5" s="19"/>
      <c r="I5" s="20" t="str">
        <f t="shared" si="0"/>
        <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t="str">
        <f>IF(B20&lt;2,"N/A",(STDEV(H3:H17)))</f>
        <v>N/A</v>
      </c>
      <c r="B20" s="31">
        <f>COUNT(H3:H17)</f>
        <v>1</v>
      </c>
      <c r="C20" s="32" t="str">
        <f>IF(B20&lt;2,"N/A",(A20/D20))</f>
        <v>N/A</v>
      </c>
      <c r="D20" s="33">
        <f>ROUND(AVERAGE(H3:H17),2)</f>
        <v>3.48</v>
      </c>
      <c r="E20" s="34" t="str">
        <f>IFERROR(ROUND(IF(B20&lt;2,"N/A",(IF(C20&lt;=25%,"N/A",AVERAGE(I3:I17)))),2),"N/A")</f>
        <v>N/A</v>
      </c>
      <c r="F20" s="34">
        <f>ROUND(MEDIAN(H3:H17),2)</f>
        <v>3.48</v>
      </c>
      <c r="G20" s="35" t="str">
        <f>INDEX(G3:G17,MATCH(H20,H3:H17,0))</f>
        <v>MÁXIMO INDÚSTRIA E COMÉRCIO EIRELI</v>
      </c>
      <c r="H20" s="36">
        <f>MIN(H3:H17)</f>
        <v>3.48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3.48</v>
      </c>
    </row>
    <row r="23" spans="1:11">
      <c r="B23" s="37"/>
      <c r="C23" s="37"/>
      <c r="D23" s="5"/>
      <c r="E23" s="5"/>
      <c r="F23" s="45"/>
      <c r="G23" s="16" t="s">
        <v>24</v>
      </c>
      <c r="H23" s="36">
        <f>ROUND(H22,2)*D3</f>
        <v>78300</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126</v>
      </c>
      <c r="B2" s="14" t="s">
        <v>2</v>
      </c>
      <c r="C2" s="14" t="s">
        <v>3</v>
      </c>
      <c r="D2" s="14" t="s">
        <v>4</v>
      </c>
      <c r="E2" s="15" t="s">
        <v>5</v>
      </c>
      <c r="F2" s="15" t="s">
        <v>6</v>
      </c>
      <c r="G2" s="14" t="s">
        <v>7</v>
      </c>
      <c r="H2" s="16" t="s">
        <v>8</v>
      </c>
      <c r="I2" s="17" t="s">
        <v>9</v>
      </c>
    </row>
    <row r="3" spans="1:9" ht="12.75" customHeight="1">
      <c r="A3" s="11"/>
      <c r="B3" s="10" t="s">
        <v>127</v>
      </c>
      <c r="C3" s="9" t="s">
        <v>11</v>
      </c>
      <c r="D3" s="8">
        <f>400*0.75</f>
        <v>300</v>
      </c>
      <c r="E3" s="7">
        <f>IF(C20&lt;=25%,D20,MIN(E20:F20))</f>
        <v>212.58</v>
      </c>
      <c r="F3" s="7">
        <f>MIN(H3:H17)</f>
        <v>212.58</v>
      </c>
      <c r="G3" s="18" t="s">
        <v>128</v>
      </c>
      <c r="H3" s="19">
        <v>212.58</v>
      </c>
      <c r="I3" s="20" t="e">
        <f t="shared" ref="I3:I17" si="0">IF(H3="","",(IF($C$20&lt;25%,"N/A",IF(H3&lt;=($D$20+$A$20),H3,"Descartado"))))</f>
        <v>#VALUE!</v>
      </c>
    </row>
    <row r="4" spans="1:9">
      <c r="A4" s="11"/>
      <c r="B4" s="10"/>
      <c r="C4" s="9"/>
      <c r="D4" s="8"/>
      <c r="E4" s="7"/>
      <c r="F4" s="7"/>
      <c r="G4" s="18"/>
      <c r="H4" s="19"/>
      <c r="I4" s="20" t="str">
        <f t="shared" si="0"/>
        <v/>
      </c>
    </row>
    <row r="5" spans="1:9">
      <c r="A5" s="11"/>
      <c r="B5" s="10"/>
      <c r="C5" s="9"/>
      <c r="D5" s="8"/>
      <c r="E5" s="7"/>
      <c r="F5" s="7"/>
      <c r="G5" s="18"/>
      <c r="H5" s="19"/>
      <c r="I5" s="20" t="str">
        <f t="shared" si="0"/>
        <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t="str">
        <f>IF(B20&lt;2,"N/A",(STDEV(H3:H17)))</f>
        <v>N/A</v>
      </c>
      <c r="B20" s="31">
        <f>COUNT(H3:H17)</f>
        <v>1</v>
      </c>
      <c r="C20" s="32" t="str">
        <f>IF(B20&lt;2,"N/A",(A20/D20))</f>
        <v>N/A</v>
      </c>
      <c r="D20" s="33">
        <f>ROUND(AVERAGE(H3:H17),2)</f>
        <v>212.58</v>
      </c>
      <c r="E20" s="34" t="str">
        <f>IFERROR(ROUND(IF(B20&lt;2,"N/A",(IF(C20&lt;=25%,"N/A",AVERAGE(I3:I17)))),2),"N/A")</f>
        <v>N/A</v>
      </c>
      <c r="F20" s="34">
        <f>ROUND(MEDIAN(H3:H17),2)</f>
        <v>212.58</v>
      </c>
      <c r="G20" s="35" t="str">
        <f>INDEX(G3:G17,MATCH(H20,H3:H17,0))</f>
        <v>FABRICIO RACHADEL COSTA</v>
      </c>
      <c r="H20" s="36">
        <f>MIN(H3:H17)</f>
        <v>212.58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212.58</v>
      </c>
    </row>
    <row r="23" spans="1:11">
      <c r="B23" s="37"/>
      <c r="C23" s="37"/>
      <c r="D23" s="5"/>
      <c r="E23" s="5"/>
      <c r="F23" s="45"/>
      <c r="G23" s="16" t="s">
        <v>24</v>
      </c>
      <c r="H23" s="36">
        <f>ROUND(H22,2)*D3</f>
        <v>63774.000000000007</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129</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134</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135</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136</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137</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B1" zoomScaleNormal="100" workbookViewId="0">
      <selection activeCell="G12" sqref="G12"/>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37</v>
      </c>
      <c r="B2" s="14" t="s">
        <v>2</v>
      </c>
      <c r="C2" s="14" t="s">
        <v>3</v>
      </c>
      <c r="D2" s="14" t="s">
        <v>4</v>
      </c>
      <c r="E2" s="15" t="s">
        <v>5</v>
      </c>
      <c r="F2" s="15" t="s">
        <v>6</v>
      </c>
      <c r="G2" s="14" t="s">
        <v>7</v>
      </c>
      <c r="H2" s="16" t="s">
        <v>8</v>
      </c>
      <c r="I2" s="17" t="s">
        <v>9</v>
      </c>
    </row>
    <row r="3" spans="1:9" ht="12.75" customHeight="1">
      <c r="A3" s="11"/>
      <c r="B3" s="10" t="s">
        <v>38</v>
      </c>
      <c r="C3" s="9" t="s">
        <v>11</v>
      </c>
      <c r="D3" s="8">
        <v>10</v>
      </c>
      <c r="E3" s="7">
        <f>IF(C20&lt;=25%,D20,MIN(E20:F20))</f>
        <v>2292.9299999999998</v>
      </c>
      <c r="F3" s="7">
        <f>MIN(H3:H17)</f>
        <v>2026.6</v>
      </c>
      <c r="G3" s="18" t="s">
        <v>39</v>
      </c>
      <c r="H3" s="19">
        <v>2026.6</v>
      </c>
      <c r="I3" s="20" t="str">
        <f t="shared" ref="I3:I17" si="0">IF(H3="","",(IF($C$20&lt;25%,"N/A",IF(H3&lt;=($D$20+$A$20),H3,"Descartado"))))</f>
        <v>N/A</v>
      </c>
    </row>
    <row r="4" spans="1:9">
      <c r="A4" s="11"/>
      <c r="B4" s="10"/>
      <c r="C4" s="9"/>
      <c r="D4" s="8"/>
      <c r="E4" s="7"/>
      <c r="F4" s="7"/>
      <c r="G4" s="18" t="s">
        <v>40</v>
      </c>
      <c r="H4" s="19">
        <v>2064</v>
      </c>
      <c r="I4" s="20" t="str">
        <f t="shared" si="0"/>
        <v>N/A</v>
      </c>
    </row>
    <row r="5" spans="1:9">
      <c r="A5" s="11"/>
      <c r="B5" s="10"/>
      <c r="C5" s="9"/>
      <c r="D5" s="8"/>
      <c r="E5" s="7"/>
      <c r="F5" s="7"/>
      <c r="G5" s="18" t="s">
        <v>41</v>
      </c>
      <c r="H5" s="19">
        <v>2100</v>
      </c>
      <c r="I5" s="20" t="str">
        <f t="shared" si="0"/>
        <v>N/A</v>
      </c>
    </row>
    <row r="6" spans="1:9">
      <c r="A6" s="11"/>
      <c r="B6" s="10"/>
      <c r="C6" s="9"/>
      <c r="D6" s="8"/>
      <c r="E6" s="7"/>
      <c r="F6" s="7"/>
      <c r="G6" s="18" t="s">
        <v>42</v>
      </c>
      <c r="H6" s="19">
        <v>2206.9499999999998</v>
      </c>
      <c r="I6" s="20" t="str">
        <f t="shared" si="0"/>
        <v>N/A</v>
      </c>
    </row>
    <row r="7" spans="1:9">
      <c r="A7" s="11"/>
      <c r="B7" s="10"/>
      <c r="C7" s="9"/>
      <c r="D7" s="8"/>
      <c r="E7" s="7"/>
      <c r="F7" s="7"/>
      <c r="G7" s="18" t="s">
        <v>12</v>
      </c>
      <c r="H7" s="19">
        <v>2249</v>
      </c>
      <c r="I7" s="20" t="str">
        <f t="shared" si="0"/>
        <v>N/A</v>
      </c>
    </row>
    <row r="8" spans="1:9">
      <c r="A8" s="11"/>
      <c r="B8" s="10"/>
      <c r="C8" s="9"/>
      <c r="D8" s="8"/>
      <c r="E8" s="7"/>
      <c r="F8" s="7"/>
      <c r="G8" s="18" t="s">
        <v>43</v>
      </c>
      <c r="H8" s="19">
        <v>2300</v>
      </c>
      <c r="I8" s="20" t="str">
        <f t="shared" si="0"/>
        <v>N/A</v>
      </c>
    </row>
    <row r="9" spans="1:9">
      <c r="A9" s="11"/>
      <c r="B9" s="10"/>
      <c r="C9" s="9"/>
      <c r="D9" s="8"/>
      <c r="E9" s="7"/>
      <c r="F9" s="7"/>
      <c r="G9" s="18" t="s">
        <v>44</v>
      </c>
      <c r="H9" s="19">
        <v>2450</v>
      </c>
      <c r="I9" s="20" t="str">
        <f t="shared" si="0"/>
        <v>N/A</v>
      </c>
    </row>
    <row r="10" spans="1:9">
      <c r="A10" s="11"/>
      <c r="B10" s="10"/>
      <c r="C10" s="9"/>
      <c r="D10" s="8"/>
      <c r="E10" s="7"/>
      <c r="F10" s="7"/>
      <c r="G10" s="18" t="s">
        <v>45</v>
      </c>
      <c r="H10" s="19">
        <v>2480</v>
      </c>
      <c r="I10" s="20" t="str">
        <f t="shared" si="0"/>
        <v>N/A</v>
      </c>
    </row>
    <row r="11" spans="1:9">
      <c r="A11" s="11"/>
      <c r="B11" s="10"/>
      <c r="C11" s="9"/>
      <c r="D11" s="8"/>
      <c r="E11" s="7"/>
      <c r="F11" s="7"/>
      <c r="G11" s="18" t="s">
        <v>46</v>
      </c>
      <c r="H11" s="19">
        <v>2759.81</v>
      </c>
      <c r="I11" s="20" t="str">
        <f t="shared" si="0"/>
        <v>N/A</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236.53173494504097</v>
      </c>
      <c r="B20" s="31">
        <f>COUNT(H3:H17)</f>
        <v>9</v>
      </c>
      <c r="C20" s="32">
        <f>IF(B20&lt;2,"N/A",(A20/D20))</f>
        <v>0.10315698034612526</v>
      </c>
      <c r="D20" s="33">
        <f>ROUND(AVERAGE(H3:H17),2)</f>
        <v>2292.9299999999998</v>
      </c>
      <c r="E20" s="34" t="str">
        <f>IFERROR(ROUND(IF(B20&lt;2,"N/A",(IF(C20&lt;=25%,"N/A",AVERAGE(I3:I17)))),2),"N/A")</f>
        <v>N/A</v>
      </c>
      <c r="F20" s="34">
        <f>ROUND(MEDIAN(H3:H17),2)</f>
        <v>2249</v>
      </c>
      <c r="G20" s="35" t="str">
        <f>INDEX(G3:G17,MATCH(H20,H3:H17,0))</f>
        <v>FUTURA CLIMATIZACAO DISTRIBUIDORA COMERCIO E SERVICOS LTDA</v>
      </c>
      <c r="H20" s="36">
        <f>MIN(H3:H17)</f>
        <v>2026.6</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2292.9299999999998</v>
      </c>
    </row>
    <row r="23" spans="1:11">
      <c r="B23" s="37"/>
      <c r="C23" s="37"/>
      <c r="D23" s="5"/>
      <c r="E23" s="5"/>
      <c r="F23" s="45"/>
      <c r="G23" s="16" t="s">
        <v>24</v>
      </c>
      <c r="H23" s="36">
        <f>ROUND(H22,2)*D3</f>
        <v>22929.3</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138</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139</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140</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141</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142</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143</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144</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145</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146</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147</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B1" zoomScaleNormal="100" workbookViewId="0">
      <selection activeCell="G6" sqref="G6"/>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47</v>
      </c>
      <c r="B2" s="14" t="s">
        <v>2</v>
      </c>
      <c r="C2" s="14" t="s">
        <v>3</v>
      </c>
      <c r="D2" s="14" t="s">
        <v>4</v>
      </c>
      <c r="E2" s="15" t="s">
        <v>5</v>
      </c>
      <c r="F2" s="15" t="s">
        <v>6</v>
      </c>
      <c r="G2" s="14" t="s">
        <v>7</v>
      </c>
      <c r="H2" s="16" t="s">
        <v>8</v>
      </c>
      <c r="I2" s="17" t="s">
        <v>9</v>
      </c>
    </row>
    <row r="3" spans="1:9" ht="12.75" customHeight="1">
      <c r="A3" s="11"/>
      <c r="B3" s="10" t="s">
        <v>48</v>
      </c>
      <c r="C3" s="9" t="s">
        <v>11</v>
      </c>
      <c r="D3" s="8">
        <v>10</v>
      </c>
      <c r="E3" s="7">
        <f>IF(C20&lt;=25%,D20,MIN(E20:F20))</f>
        <v>3063.33</v>
      </c>
      <c r="F3" s="7">
        <f>MIN(H3:H17)</f>
        <v>2750</v>
      </c>
      <c r="G3" s="18" t="s">
        <v>12</v>
      </c>
      <c r="H3" s="19">
        <v>2750</v>
      </c>
      <c r="I3" s="20" t="str">
        <f t="shared" ref="I3:I17" si="0">IF(H3="","",(IF($C$20&lt;25%,"N/A",IF(H3&lt;=($D$20+$A$20),H3,"Descartado"))))</f>
        <v>N/A</v>
      </c>
    </row>
    <row r="4" spans="1:9">
      <c r="A4" s="11"/>
      <c r="B4" s="10"/>
      <c r="C4" s="9"/>
      <c r="D4" s="8"/>
      <c r="E4" s="7"/>
      <c r="F4" s="7"/>
      <c r="G4" s="18" t="s">
        <v>49</v>
      </c>
      <c r="H4" s="19">
        <v>3190</v>
      </c>
      <c r="I4" s="20" t="str">
        <f t="shared" si="0"/>
        <v>N/A</v>
      </c>
    </row>
    <row r="5" spans="1:9">
      <c r="A5" s="11"/>
      <c r="B5" s="10"/>
      <c r="C5" s="9"/>
      <c r="D5" s="8"/>
      <c r="E5" s="7"/>
      <c r="F5" s="7"/>
      <c r="G5" s="18" t="s">
        <v>36</v>
      </c>
      <c r="H5" s="19">
        <v>3250</v>
      </c>
      <c r="I5" s="20" t="str">
        <f t="shared" si="0"/>
        <v>N/A</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273.00793639257694</v>
      </c>
      <c r="B20" s="31">
        <f>COUNT(H3:H17)</f>
        <v>3</v>
      </c>
      <c r="C20" s="32">
        <f>IF(B20&lt;2,"N/A",(A20/D20))</f>
        <v>8.9121294928256808E-2</v>
      </c>
      <c r="D20" s="33">
        <f>ROUND(AVERAGE(H3:H17),2)</f>
        <v>3063.33</v>
      </c>
      <c r="E20" s="34" t="str">
        <f>IFERROR(ROUND(IF(B20&lt;2,"N/A",(IF(C20&lt;=25%,"N/A",AVERAGE(I3:I17)))),2),"N/A")</f>
        <v>N/A</v>
      </c>
      <c r="F20" s="34">
        <f>ROUND(MEDIAN(H3:H17),2)</f>
        <v>3190</v>
      </c>
      <c r="G20" s="35" t="str">
        <f>INDEX(G3:G17,MATCH(H20,H3:H17,0))</f>
        <v>UZZO COM E DISTRIBUICAO LTDA</v>
      </c>
      <c r="H20" s="36">
        <f>MIN(H3:H17)</f>
        <v>2750</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3063.33</v>
      </c>
    </row>
    <row r="23" spans="1:11">
      <c r="B23" s="37"/>
      <c r="C23" s="37"/>
      <c r="D23" s="5"/>
      <c r="E23" s="5"/>
      <c r="F23" s="45"/>
      <c r="G23" s="16" t="s">
        <v>24</v>
      </c>
      <c r="H23" s="36">
        <f>ROUND(H22,2)*D3</f>
        <v>30633.3</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148</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149</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150</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151</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152</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153</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154</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155</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156</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157</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topLeftCell="B1" zoomScaleNormal="100" workbookViewId="0">
      <selection activeCell="G6" sqref="G6"/>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50</v>
      </c>
      <c r="B2" s="14" t="s">
        <v>2</v>
      </c>
      <c r="C2" s="14" t="s">
        <v>3</v>
      </c>
      <c r="D2" s="14" t="s">
        <v>4</v>
      </c>
      <c r="E2" s="15" t="s">
        <v>5</v>
      </c>
      <c r="F2" s="15" t="s">
        <v>6</v>
      </c>
      <c r="G2" s="14" t="s">
        <v>7</v>
      </c>
      <c r="H2" s="16" t="s">
        <v>8</v>
      </c>
      <c r="I2" s="17" t="s">
        <v>9</v>
      </c>
    </row>
    <row r="3" spans="1:9" ht="12.75" customHeight="1">
      <c r="A3" s="11"/>
      <c r="B3" s="10" t="s">
        <v>51</v>
      </c>
      <c r="C3" s="9" t="s">
        <v>11</v>
      </c>
      <c r="D3" s="8">
        <v>10</v>
      </c>
      <c r="E3" s="7">
        <f>IF(C20&lt;=25%,D20,MIN(E20:F20))</f>
        <v>3973.43</v>
      </c>
      <c r="F3" s="7">
        <f>MIN(H3:H17)</f>
        <v>3950</v>
      </c>
      <c r="G3" s="18" t="s">
        <v>52</v>
      </c>
      <c r="H3" s="19">
        <v>3950</v>
      </c>
      <c r="I3" s="20" t="str">
        <f t="shared" ref="I3:I17" si="0">IF(H3="","",(IF($C$20&lt;25%,"N/A",IF(H3&lt;=($D$20+$A$20),H3,"Descartado"))))</f>
        <v>N/A</v>
      </c>
    </row>
    <row r="4" spans="1:9">
      <c r="A4" s="11"/>
      <c r="B4" s="10"/>
      <c r="C4" s="9"/>
      <c r="D4" s="8"/>
      <c r="E4" s="7"/>
      <c r="F4" s="7"/>
      <c r="G4" s="18" t="s">
        <v>53</v>
      </c>
      <c r="H4" s="19">
        <v>3950</v>
      </c>
      <c r="I4" s="20" t="str">
        <f t="shared" si="0"/>
        <v>N/A</v>
      </c>
    </row>
    <row r="5" spans="1:9">
      <c r="A5" s="11"/>
      <c r="B5" s="10"/>
      <c r="C5" s="9"/>
      <c r="D5" s="8"/>
      <c r="E5" s="7"/>
      <c r="F5" s="7"/>
      <c r="G5" s="18" t="s">
        <v>54</v>
      </c>
      <c r="H5" s="19">
        <v>4020.3</v>
      </c>
      <c r="I5" s="20" t="str">
        <f t="shared" si="0"/>
        <v>N/A</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40.587723924030797</v>
      </c>
      <c r="B20" s="31">
        <f>COUNT(H3:H17)</f>
        <v>3</v>
      </c>
      <c r="C20" s="32">
        <f>IF(B20&lt;2,"N/A",(A20/D20))</f>
        <v>1.0214782674925895E-2</v>
      </c>
      <c r="D20" s="33">
        <f>ROUND(AVERAGE(H3:H17),2)</f>
        <v>3973.43</v>
      </c>
      <c r="E20" s="34" t="str">
        <f>IFERROR(ROUND(IF(B20&lt;2,"N/A",(IF(C20&lt;=25%,"N/A",AVERAGE(I3:I17)))),2),"N/A")</f>
        <v>N/A</v>
      </c>
      <c r="F20" s="34">
        <f>ROUND(MEDIAN(H3:H17),2)</f>
        <v>3950</v>
      </c>
      <c r="G20" s="35" t="str">
        <f>INDEX(G3:G17,MATCH(H20,H3:H17,0))</f>
        <v>GABRIELLA PESSOA ANTUNES BICCHIERI 15543430701</v>
      </c>
      <c r="H20" s="36">
        <f>MIN(H3:H17)</f>
        <v>3950</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3973.43</v>
      </c>
    </row>
    <row r="23" spans="1:11">
      <c r="B23" s="37"/>
      <c r="C23" s="37"/>
      <c r="D23" s="5"/>
      <c r="E23" s="5"/>
      <c r="F23" s="45"/>
      <c r="G23" s="16" t="s">
        <v>24</v>
      </c>
      <c r="H23" s="36">
        <f>ROUND(H22,2)*D3</f>
        <v>39734.299999999996</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158</v>
      </c>
      <c r="B2" s="14" t="s">
        <v>2</v>
      </c>
      <c r="C2" s="14" t="s">
        <v>3</v>
      </c>
      <c r="D2" s="14" t="s">
        <v>4</v>
      </c>
      <c r="E2" s="15" t="s">
        <v>5</v>
      </c>
      <c r="F2" s="15" t="s">
        <v>6</v>
      </c>
      <c r="G2" s="14" t="s">
        <v>7</v>
      </c>
      <c r="H2" s="16" t="s">
        <v>8</v>
      </c>
      <c r="I2" s="17" t="s">
        <v>9</v>
      </c>
    </row>
    <row r="3" spans="1:9" ht="12.75" customHeight="1">
      <c r="A3" s="11"/>
      <c r="B3" s="10" t="s">
        <v>130</v>
      </c>
      <c r="C3" s="9" t="s">
        <v>11</v>
      </c>
      <c r="D3" s="8">
        <v>10</v>
      </c>
      <c r="E3" s="7">
        <f>IF(C20&lt;=25%,D20,MIN(E20:F20))</f>
        <v>757.25</v>
      </c>
      <c r="F3" s="7">
        <f>MIN(H3:H17)</f>
        <v>697.5</v>
      </c>
      <c r="G3" s="18" t="s">
        <v>131</v>
      </c>
      <c r="H3" s="19">
        <v>697.5</v>
      </c>
      <c r="I3" s="20">
        <f t="shared" ref="I3:I17" si="0">IF(H3="","",(IF($C$20&lt;25%,"N/A",IF(H3&lt;=($D$20+$A$20),H3,"Descartado"))))</f>
        <v>697.5</v>
      </c>
    </row>
    <row r="4" spans="1:9">
      <c r="A4" s="11"/>
      <c r="B4" s="10"/>
      <c r="C4" s="9"/>
      <c r="D4" s="8"/>
      <c r="E4" s="7"/>
      <c r="F4" s="7"/>
      <c r="G4" s="18" t="s">
        <v>132</v>
      </c>
      <c r="H4" s="19">
        <v>817</v>
      </c>
      <c r="I4" s="20">
        <f t="shared" si="0"/>
        <v>817</v>
      </c>
    </row>
    <row r="5" spans="1:9">
      <c r="A5" s="11"/>
      <c r="B5" s="10"/>
      <c r="C5" s="9"/>
      <c r="D5" s="8"/>
      <c r="E5" s="7"/>
      <c r="F5" s="7"/>
      <c r="G5" s="18" t="s">
        <v>133</v>
      </c>
      <c r="H5" s="19">
        <v>1125</v>
      </c>
      <c r="I5" s="20" t="str">
        <f t="shared" si="0"/>
        <v>Descartado</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220.56763890773564</v>
      </c>
      <c r="B20" s="31">
        <f>COUNT(H3:H17)</f>
        <v>3</v>
      </c>
      <c r="C20" s="32">
        <f>IF(B20&lt;2,"N/A",(A20/D20))</f>
        <v>0.25069347363437894</v>
      </c>
      <c r="D20" s="33">
        <f>ROUND(AVERAGE(H3:H17),2)</f>
        <v>879.83</v>
      </c>
      <c r="E20" s="34">
        <f>IFERROR(ROUND(IF(B20&lt;2,"N/A",(IF(C20&lt;=25%,"N/A",AVERAGE(I3:I17)))),2),"N/A")</f>
        <v>757.25</v>
      </c>
      <c r="F20" s="34">
        <f>ROUND(MEDIAN(H3:H17),2)</f>
        <v>817</v>
      </c>
      <c r="G20" s="35" t="str">
        <f>INDEX(G3:G17,MATCH(H20,H3:H17,0))</f>
        <v>NÃO ALTERE AS FÓRMULAS LTDA</v>
      </c>
      <c r="H20" s="36">
        <f>MIN(H3:H17)</f>
        <v>697.5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757.25</v>
      </c>
    </row>
    <row r="23" spans="1:11">
      <c r="B23" s="37"/>
      <c r="C23" s="37"/>
      <c r="D23" s="5"/>
      <c r="E23" s="5"/>
      <c r="F23" s="45"/>
      <c r="G23" s="16" t="s">
        <v>24</v>
      </c>
      <c r="H23" s="36">
        <f>ROUND(H22,2)*D3</f>
        <v>7572.5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9"/>
  <sheetViews>
    <sheetView view="pageBreakPreview" topLeftCell="A7" zoomScaleNormal="100" workbookViewId="0">
      <selection activeCell="A29" sqref="A29"/>
    </sheetView>
  </sheetViews>
  <sheetFormatPr defaultColWidth="9.140625" defaultRowHeight="12.75"/>
  <cols>
    <col min="1" max="1" width="9.140625" style="46"/>
    <col min="2" max="2" width="86.85546875" style="46" customWidth="1"/>
    <col min="3" max="5" width="13.28515625" style="46" customWidth="1"/>
    <col min="6" max="6" width="15.5703125" style="46" customWidth="1"/>
    <col min="7" max="14" width="9.140625" style="47"/>
    <col min="15" max="1024" width="9.140625" style="46"/>
  </cols>
  <sheetData>
    <row r="1" spans="1:7" ht="12.75" customHeight="1">
      <c r="A1" s="48"/>
      <c r="B1" s="48"/>
      <c r="C1" s="48"/>
      <c r="D1" s="48"/>
      <c r="E1" s="48"/>
      <c r="F1" s="48"/>
    </row>
    <row r="2" spans="1:7" ht="12.75" customHeight="1">
      <c r="A2" s="48"/>
      <c r="B2" s="48"/>
      <c r="C2" s="48"/>
      <c r="D2" s="48"/>
      <c r="E2" s="48"/>
      <c r="F2" s="48"/>
    </row>
    <row r="3" spans="1:7" ht="12.75" customHeight="1">
      <c r="A3" s="48"/>
      <c r="B3" s="48"/>
      <c r="C3" s="48"/>
      <c r="D3" s="48"/>
      <c r="E3" s="48"/>
      <c r="F3" s="48"/>
    </row>
    <row r="4" spans="1:7" ht="12.75" customHeight="1">
      <c r="A4" s="48"/>
      <c r="B4" s="48"/>
      <c r="C4" s="48"/>
      <c r="D4" s="48"/>
      <c r="E4" s="48"/>
      <c r="F4" s="48"/>
    </row>
    <row r="5" spans="1:7" ht="12.75" customHeight="1">
      <c r="A5" s="2" t="s">
        <v>159</v>
      </c>
      <c r="B5" s="2"/>
      <c r="C5" s="2"/>
      <c r="D5" s="2"/>
      <c r="E5" s="2"/>
      <c r="F5" s="2"/>
    </row>
    <row r="6" spans="1:7" ht="12.75" customHeight="1">
      <c r="A6" s="2" t="s">
        <v>160</v>
      </c>
      <c r="B6" s="2"/>
      <c r="C6" s="2"/>
      <c r="D6" s="2"/>
      <c r="E6" s="2"/>
      <c r="F6" s="2"/>
    </row>
    <row r="7" spans="1:7" ht="12.75" customHeight="1">
      <c r="A7" s="49"/>
      <c r="B7" s="49"/>
      <c r="C7" s="49"/>
      <c r="D7" s="49"/>
      <c r="E7" s="49"/>
      <c r="F7" s="49"/>
    </row>
    <row r="8" spans="1:7" ht="15.75" customHeight="1">
      <c r="A8" s="1" t="s">
        <v>161</v>
      </c>
      <c r="B8" s="1"/>
      <c r="C8" s="1"/>
      <c r="D8" s="1"/>
      <c r="E8" s="1"/>
      <c r="F8" s="1"/>
    </row>
    <row r="9" spans="1:7" ht="25.5">
      <c r="A9" s="50" t="s">
        <v>162</v>
      </c>
      <c r="B9" s="50" t="s">
        <v>163</v>
      </c>
      <c r="C9" s="50" t="s">
        <v>164</v>
      </c>
      <c r="D9" s="50" t="s">
        <v>165</v>
      </c>
      <c r="E9" s="50" t="s">
        <v>166</v>
      </c>
      <c r="F9" s="50" t="s">
        <v>167</v>
      </c>
    </row>
    <row r="10" spans="1:7" ht="51">
      <c r="A10" s="51">
        <v>1</v>
      </c>
      <c r="B10" s="52" t="str">
        <f>Item1!B3</f>
        <v>Condicionador de ar do tipo janela, com as seguintes especificações: Capacidade mínima de refrigeração de 10.000 BTU’s/h, eficiência energética mínima classe B (Inmetro/PBE), tensão elétrica: 127 V, defletores horizontais e verticais de direcionamento do fluxo de ar. Cor branca. Ciclo frio. Compressor rotativo. Fluido Refrigerante Ecológico.</v>
      </c>
      <c r="C10" s="51" t="str">
        <f>Item1!C3</f>
        <v>unidade</v>
      </c>
      <c r="D10" s="51">
        <f>Item1!D3</f>
        <v>10</v>
      </c>
      <c r="E10" s="53">
        <f>Item1!E3</f>
        <v>1511.19</v>
      </c>
      <c r="F10" s="53">
        <f t="shared" ref="F10:F28" si="0">(ROUND(E10,2)*D10)</f>
        <v>15111.900000000001</v>
      </c>
      <c r="G10" s="54" t="str">
        <f t="shared" ref="G10:G22" si="1">IF(F10&gt;=80000,"DIVIDIR","")</f>
        <v/>
      </c>
    </row>
    <row r="11" spans="1:7" ht="51">
      <c r="A11" s="51">
        <v>2</v>
      </c>
      <c r="B11" s="52" t="str">
        <f>Item2!B3</f>
        <v>Condicionador de ar do tipo janela, com as seguintes especificações: Capacidade mínima de refrigeração de 10.000 BTU’s/h, eficiência energética mínima classe B (Inmetro/PBE), tensão elétrica: 220 V, defletores horizontais e verticais de direcionamento do fluxo de ar. Cor branca. Ciclo frio. Compressor rotativo. Fluido Refrigerante Ecológico.</v>
      </c>
      <c r="C11" s="51" t="str">
        <f>Item2!C3</f>
        <v>unidade</v>
      </c>
      <c r="D11" s="51">
        <f>Item2!D3</f>
        <v>10</v>
      </c>
      <c r="E11" s="53">
        <f>Item2!E3</f>
        <v>1456.08</v>
      </c>
      <c r="F11" s="53">
        <f t="shared" si="0"/>
        <v>14560.8</v>
      </c>
      <c r="G11" s="54" t="str">
        <f t="shared" si="1"/>
        <v/>
      </c>
    </row>
    <row r="12" spans="1:7" ht="51">
      <c r="A12" s="51">
        <v>3</v>
      </c>
      <c r="B12" s="52" t="str">
        <f>Item3!B3</f>
        <v>Condicionador de ar do tipo janela, com as seguintes especificações: Capacidade mínima de refrigeração de 18.000 BTU’s/h, eficiência energética mínima classe B (Inmetro/PBE), tensão elétrica: 220V, defletores horizontais e verticais de direcionamento do fluxo de ar. Cor branca. Ciclo frio. Compressor rotativo. Fluido refrigerante ecológico.</v>
      </c>
      <c r="C12" s="51" t="str">
        <f>Item3!C3</f>
        <v>unidade</v>
      </c>
      <c r="D12" s="51">
        <f>Item3!D3</f>
        <v>10</v>
      </c>
      <c r="E12" s="53">
        <f>Item3!E3</f>
        <v>2292.9299999999998</v>
      </c>
      <c r="F12" s="53">
        <f t="shared" si="0"/>
        <v>22929.3</v>
      </c>
      <c r="G12" s="54" t="str">
        <f t="shared" si="1"/>
        <v/>
      </c>
    </row>
    <row r="13" spans="1:7" ht="51">
      <c r="A13" s="51">
        <v>4</v>
      </c>
      <c r="B13" s="52" t="str">
        <f>Item4!B3</f>
        <v xml:space="preserve">Condicionador de ar do tipo janela, com as seguintes especificações: Capacidade mínima de refrigeração de 21.000 BTU’s/h, eficiência energética mínima classe B (Inmetro/PBE), tensão elétrica: 220 V, defletores horizontais e verticais de direcionamento do fluxo de ar. Cor branca. Ciclo frio. Compressor rotativo. Fluido refrigerante ecológico R-410A. </v>
      </c>
      <c r="C13" s="51" t="str">
        <f>Item4!C3</f>
        <v>unidade</v>
      </c>
      <c r="D13" s="51">
        <f>Item4!D3</f>
        <v>10</v>
      </c>
      <c r="E13" s="53">
        <f>Item4!E3</f>
        <v>3063.33</v>
      </c>
      <c r="F13" s="53">
        <f t="shared" si="0"/>
        <v>30633.3</v>
      </c>
      <c r="G13" s="54" t="str">
        <f t="shared" si="1"/>
        <v/>
      </c>
    </row>
    <row r="14" spans="1:7" ht="51">
      <c r="A14" s="51">
        <v>5</v>
      </c>
      <c r="B14" s="52" t="str">
        <f>Item5!B3</f>
        <v>Condicionador de ar do tipo janela, com as seguintes especificações: Capacidade mínima de refrigeração de 27.000 BTU’s/h, eficiência energética mínima classe B (Inmetro/PBE), tensão elétrica: 220 V, defletores horizontais e verticais de direcionamento do fluxo de ar. Cor branca. Ciclo frio. Compressor rotativo. Fluido Refrigerante Ecológico.</v>
      </c>
      <c r="C14" s="51" t="str">
        <f>Item5!C3</f>
        <v>unidade</v>
      </c>
      <c r="D14" s="51">
        <f>Item5!D3</f>
        <v>10</v>
      </c>
      <c r="E14" s="53">
        <f>Item5!E3</f>
        <v>3973.43</v>
      </c>
      <c r="F14" s="53">
        <f t="shared" si="0"/>
        <v>39734.299999999996</v>
      </c>
      <c r="G14" s="54" t="str">
        <f t="shared" si="1"/>
        <v/>
      </c>
    </row>
    <row r="15" spans="1:7" ht="63.75">
      <c r="A15" s="51">
        <v>6</v>
      </c>
      <c r="B15" s="52" t="str">
        <f>Item6!B3</f>
        <v xml:space="preserve">Condicionador de ar “split system” do tipo “Hi Wall”, com as seguintes especificações: Capacidade mínima de refrigeração de 12.000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15" s="51" t="str">
        <f>Item6!C3</f>
        <v>unidade</v>
      </c>
      <c r="D15" s="51">
        <f>Item6!D3</f>
        <v>17</v>
      </c>
      <c r="E15" s="53">
        <f>Item6!E3</f>
        <v>1717.88</v>
      </c>
      <c r="F15" s="53">
        <f t="shared" si="0"/>
        <v>29203.960000000003</v>
      </c>
      <c r="G15" s="54" t="str">
        <f t="shared" si="1"/>
        <v/>
      </c>
    </row>
    <row r="16" spans="1:7" ht="63.75">
      <c r="A16" s="51">
        <v>7</v>
      </c>
      <c r="B16" s="52" t="str">
        <f>Item7!B3</f>
        <v xml:space="preserve">Condicionador de ar “split system” do tipo “Hi Wall”, com as seguintes especificações: Capacidade mínima de refrigeração de 18.000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16" s="51" t="str">
        <f>Item7!C3</f>
        <v>unidade</v>
      </c>
      <c r="D16" s="51">
        <f>Item7!D3</f>
        <v>25</v>
      </c>
      <c r="E16" s="53">
        <f>Item7!E3</f>
        <v>1965.11</v>
      </c>
      <c r="F16" s="53">
        <f t="shared" si="0"/>
        <v>49127.75</v>
      </c>
      <c r="G16" s="54" t="str">
        <f t="shared" si="1"/>
        <v/>
      </c>
    </row>
    <row r="17" spans="1:7" ht="63.75">
      <c r="A17" s="51">
        <v>8</v>
      </c>
      <c r="B17" s="52" t="str">
        <f>Item8!B3</f>
        <v>Condicionador de ar “split system” do tipo “Hi Wall”, com as seguintes especificações: Capacidade mínima de refrigeração de 24.000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v>
      </c>
      <c r="C17" s="51" t="str">
        <f>Item8!C3</f>
        <v>unidade</v>
      </c>
      <c r="D17" s="51">
        <f>Item8!D3</f>
        <v>17</v>
      </c>
      <c r="E17" s="53">
        <f>Item8!E3</f>
        <v>3071.57</v>
      </c>
      <c r="F17" s="53">
        <f t="shared" si="0"/>
        <v>52216.69</v>
      </c>
      <c r="G17" s="54" t="str">
        <f t="shared" si="1"/>
        <v/>
      </c>
    </row>
    <row r="18" spans="1:7" ht="63.75">
      <c r="A18" s="51">
        <v>9</v>
      </c>
      <c r="B18" s="52" t="str">
        <f>Item9!B3</f>
        <v>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18" s="51" t="str">
        <f>Item9!C3</f>
        <v>unidade</v>
      </c>
      <c r="D18" s="51">
        <f>Item9!D3</f>
        <v>11</v>
      </c>
      <c r="E18" s="53">
        <f>Item9!E3</f>
        <v>6604.92</v>
      </c>
      <c r="F18" s="53">
        <f t="shared" si="0"/>
        <v>72654.12</v>
      </c>
      <c r="G18" s="54" t="str">
        <f t="shared" si="1"/>
        <v/>
      </c>
    </row>
    <row r="19" spans="1:7" ht="63.75">
      <c r="A19" s="51">
        <v>10</v>
      </c>
      <c r="B19" s="52" t="str">
        <f>Item10!B3</f>
        <v>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19" s="51" t="str">
        <f>Item10!C3</f>
        <v>unidade</v>
      </c>
      <c r="D19" s="51">
        <f>Item10!D3</f>
        <v>5</v>
      </c>
      <c r="E19" s="53">
        <f>Item10!E3</f>
        <v>6200.5</v>
      </c>
      <c r="F19" s="53">
        <f t="shared" si="0"/>
        <v>31002.5</v>
      </c>
      <c r="G19" s="54" t="str">
        <f t="shared" si="1"/>
        <v/>
      </c>
    </row>
    <row r="20" spans="1:7" ht="63.75">
      <c r="A20" s="51">
        <v>11</v>
      </c>
      <c r="B20" s="52" t="str">
        <f>Item11!B3</f>
        <v>Condicionador de ar “split system” do tipo “Piso-Teto”, com as seguintes especificações: Capacidade mínima de refrigeração de 54.000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0" s="51" t="str">
        <f>Item11!C3</f>
        <v>unidade</v>
      </c>
      <c r="D20" s="51">
        <f>Item11!D3</f>
        <v>5</v>
      </c>
      <c r="E20" s="53">
        <f>Item11!E3</f>
        <v>7193.75</v>
      </c>
      <c r="F20" s="53">
        <f t="shared" si="0"/>
        <v>35968.75</v>
      </c>
      <c r="G20" s="54" t="str">
        <f t="shared" si="1"/>
        <v/>
      </c>
    </row>
    <row r="21" spans="1:7" ht="51">
      <c r="A21" s="51">
        <v>12</v>
      </c>
      <c r="B21" s="52" t="str">
        <f>Item12!B3</f>
        <v>Condicionador de ar portátil, com as seguintes especificações: Capacidade mínima de refrigeração de 10.000 BTU’s/h, tensão elétrica 127V, ciclo frio, fluido refrigerante ecológico, Cor Branca, Controle remoto sem fio. Recipiente interno de acumulo de água, saída traseira de ar quente. Filtros removíveis. Kit de instalação completo.</v>
      </c>
      <c r="C21" s="51" t="str">
        <f>Item12!C3</f>
        <v>unidade</v>
      </c>
      <c r="D21" s="51">
        <f>Item12!D3</f>
        <v>20</v>
      </c>
      <c r="E21" s="53">
        <f>Item12!E3</f>
        <v>1943.62</v>
      </c>
      <c r="F21" s="53">
        <f t="shared" si="0"/>
        <v>38872.399999999994</v>
      </c>
      <c r="G21" s="54" t="str">
        <f t="shared" si="1"/>
        <v/>
      </c>
    </row>
    <row r="22" spans="1:7" ht="51">
      <c r="A22" s="51">
        <v>13</v>
      </c>
      <c r="B22" s="52" t="str">
        <f>Item13!B3</f>
        <v>Condicionador de ar portátil, com as seguintes especificações: Capacidade mínima de refrigeração de 10.000 BTU’s/h, tensão elétrica 220V, ciclo frio, fluido refrigerante ecológico, Cor Branca, Controle remoto sem fio. Recipiente interno de acumulo de água, saída traseira de ar quente. Filtros removíveis. Kit de instalação completo.</v>
      </c>
      <c r="C22" s="51" t="str">
        <f>Item13!C3</f>
        <v>unidade</v>
      </c>
      <c r="D22" s="51">
        <f>Item13!D3</f>
        <v>20</v>
      </c>
      <c r="E22" s="53">
        <f>Item13!E3</f>
        <v>1896</v>
      </c>
      <c r="F22" s="53">
        <f t="shared" si="0"/>
        <v>37920</v>
      </c>
      <c r="G22" s="54" t="str">
        <f t="shared" si="1"/>
        <v/>
      </c>
    </row>
    <row r="23" spans="1:7" ht="63.75">
      <c r="A23" s="51">
        <v>14</v>
      </c>
      <c r="B23" s="52" t="str">
        <f>Item14!B3</f>
        <v xml:space="preserve">Condicionador de ar “split system” do tipo “Hi Wall”, com as seguintes especificações: Capacidade mínima de refrigeração de 12.000 BTU’s/h, tecnologia inverter,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23" s="51" t="str">
        <f>Item14!C3</f>
        <v>unidade</v>
      </c>
      <c r="D23" s="51">
        <f>Item14!D3</f>
        <v>53</v>
      </c>
      <c r="E23" s="53">
        <f>Item14!E3</f>
        <v>1717.88</v>
      </c>
      <c r="F23" s="53">
        <f t="shared" si="0"/>
        <v>91047.64</v>
      </c>
    </row>
    <row r="24" spans="1:7" ht="63.75">
      <c r="A24" s="51">
        <v>15</v>
      </c>
      <c r="B24" s="52" t="str">
        <f>Item15!B3</f>
        <v xml:space="preserve">Condicionador de ar “split system” do tipo “Hi Wall”, com as seguintes especificações: Capacidade mínima de refrigeração de 18.000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24" s="51" t="str">
        <f>Item15!C3</f>
        <v>unidade</v>
      </c>
      <c r="D24" s="51">
        <f>Item15!D3</f>
        <v>75</v>
      </c>
      <c r="E24" s="53">
        <f>Item15!E3</f>
        <v>1965.11</v>
      </c>
      <c r="F24" s="53">
        <f t="shared" si="0"/>
        <v>147383.25</v>
      </c>
    </row>
    <row r="25" spans="1:7" ht="63.75">
      <c r="A25" s="51">
        <v>16</v>
      </c>
      <c r="B25" s="52" t="str">
        <f>Item16!B3</f>
        <v>Condicionador de ar “split system” do tipo “Hi Wall”, com as seguintes especificações: Capacidade mínima de refrigeração de 24.000 BTU’s/h, tecnologia inverter,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v>
      </c>
      <c r="C25" s="51" t="str">
        <f>Item16!C3</f>
        <v>unidade</v>
      </c>
      <c r="D25" s="51">
        <f>Item16!D3</f>
        <v>53</v>
      </c>
      <c r="E25" s="53">
        <f>Item16!E3</f>
        <v>3071.57</v>
      </c>
      <c r="F25" s="53">
        <f t="shared" si="0"/>
        <v>162793.21000000002</v>
      </c>
    </row>
    <row r="26" spans="1:7" ht="63.75">
      <c r="A26" s="51">
        <v>17</v>
      </c>
      <c r="B26" s="52" t="str">
        <f>Item17!B3</f>
        <v>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6" s="51" t="str">
        <f>Item17!C3</f>
        <v>unidade</v>
      </c>
      <c r="D26" s="51">
        <f>Item17!D3</f>
        <v>34</v>
      </c>
      <c r="E26" s="53">
        <f>Item17!E3</f>
        <v>6604.92</v>
      </c>
      <c r="F26" s="53">
        <f t="shared" si="0"/>
        <v>224567.28</v>
      </c>
    </row>
    <row r="27" spans="1:7" ht="63.75">
      <c r="A27" s="51">
        <v>18</v>
      </c>
      <c r="B27" s="52" t="str">
        <f>Item18!B3</f>
        <v>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7" s="51" t="str">
        <f>Item18!C3</f>
        <v>unidade</v>
      </c>
      <c r="D27" s="51">
        <f>Item18!D3</f>
        <v>15</v>
      </c>
      <c r="E27" s="53">
        <f>Item18!E3</f>
        <v>6200.5</v>
      </c>
      <c r="F27" s="53">
        <f t="shared" si="0"/>
        <v>93007.5</v>
      </c>
    </row>
    <row r="28" spans="1:7" ht="63.75">
      <c r="A28" s="51">
        <v>19</v>
      </c>
      <c r="B28" s="52" t="str">
        <f>Item19!B3</f>
        <v>Condicionador de ar “split system” do tipo “Piso-Teto”, com as seguintes especificações: Capacidade mínima de refrigeração de 54.000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8" s="51" t="str">
        <f>Item19!C3</f>
        <v>unidade</v>
      </c>
      <c r="D28" s="51">
        <f>Item19!D3</f>
        <v>15</v>
      </c>
      <c r="E28" s="53">
        <f>Item19!E3</f>
        <v>7193.75</v>
      </c>
      <c r="F28" s="53">
        <f t="shared" si="0"/>
        <v>107906.25</v>
      </c>
    </row>
    <row r="29" spans="1:7" ht="15.75" customHeight="1">
      <c r="A29" s="55"/>
      <c r="B29" s="55"/>
      <c r="C29" s="1" t="s">
        <v>168</v>
      </c>
      <c r="D29" s="1"/>
      <c r="E29" s="1"/>
      <c r="F29" s="56">
        <f>SUM(F10:F28)</f>
        <v>1296640.9000000001</v>
      </c>
    </row>
  </sheetData>
  <mergeCells count="4">
    <mergeCell ref="A5:F5"/>
    <mergeCell ref="A6:F6"/>
    <mergeCell ref="A8:F8"/>
    <mergeCell ref="C29:E29"/>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55</v>
      </c>
      <c r="B2" s="14" t="s">
        <v>2</v>
      </c>
      <c r="C2" s="14" t="s">
        <v>3</v>
      </c>
      <c r="D2" s="14" t="s">
        <v>4</v>
      </c>
      <c r="E2" s="15" t="s">
        <v>5</v>
      </c>
      <c r="F2" s="15" t="s">
        <v>6</v>
      </c>
      <c r="G2" s="14" t="s">
        <v>7</v>
      </c>
      <c r="H2" s="16" t="s">
        <v>8</v>
      </c>
      <c r="I2" s="17" t="s">
        <v>9</v>
      </c>
    </row>
    <row r="3" spans="1:9" ht="12.75" customHeight="1">
      <c r="A3" s="11"/>
      <c r="B3" s="10" t="s">
        <v>56</v>
      </c>
      <c r="C3" s="9" t="s">
        <v>11</v>
      </c>
      <c r="D3" s="8">
        <v>17</v>
      </c>
      <c r="E3" s="7">
        <f>IF(C20&lt;=25%,D20,MIN(E20:F20))</f>
        <v>1717.88</v>
      </c>
      <c r="F3" s="7">
        <f>MIN(H3:H17)</f>
        <v>1317.88</v>
      </c>
      <c r="G3" s="18" t="s">
        <v>57</v>
      </c>
      <c r="H3" s="19">
        <v>1317.88</v>
      </c>
      <c r="I3" s="20">
        <f t="shared" ref="I3:I17" si="0">IF(H3="","",(IF($C$20&lt;25%,"N/A",IF(H3&lt;=($D$20+$A$20),H3,"Descartado"))))</f>
        <v>1317.88</v>
      </c>
    </row>
    <row r="4" spans="1:9">
      <c r="A4" s="11"/>
      <c r="B4" s="10"/>
      <c r="C4" s="9"/>
      <c r="D4" s="8"/>
      <c r="E4" s="7"/>
      <c r="F4" s="7"/>
      <c r="G4" s="18" t="s">
        <v>36</v>
      </c>
      <c r="H4" s="19">
        <v>1398</v>
      </c>
      <c r="I4" s="20">
        <f t="shared" si="0"/>
        <v>1398</v>
      </c>
    </row>
    <row r="5" spans="1:9">
      <c r="A5" s="11"/>
      <c r="B5" s="10"/>
      <c r="C5" s="9"/>
      <c r="D5" s="8"/>
      <c r="E5" s="7"/>
      <c r="F5" s="7"/>
      <c r="G5" s="18" t="s">
        <v>58</v>
      </c>
      <c r="H5" s="19">
        <v>1540.26</v>
      </c>
      <c r="I5" s="20">
        <f t="shared" si="0"/>
        <v>1540.26</v>
      </c>
    </row>
    <row r="6" spans="1:9">
      <c r="A6" s="11"/>
      <c r="B6" s="10"/>
      <c r="C6" s="9"/>
      <c r="D6" s="8"/>
      <c r="E6" s="7"/>
      <c r="F6" s="7"/>
      <c r="G6" s="18" t="s">
        <v>59</v>
      </c>
      <c r="H6" s="19">
        <v>1566.48</v>
      </c>
      <c r="I6" s="20">
        <f t="shared" si="0"/>
        <v>1566.48</v>
      </c>
    </row>
    <row r="7" spans="1:9">
      <c r="A7" s="11"/>
      <c r="B7" s="10"/>
      <c r="C7" s="9"/>
      <c r="D7" s="8"/>
      <c r="E7" s="7"/>
      <c r="F7" s="7"/>
      <c r="G7" s="18" t="s">
        <v>60</v>
      </c>
      <c r="H7" s="19">
        <v>1580</v>
      </c>
      <c r="I7" s="20">
        <f t="shared" si="0"/>
        <v>1580</v>
      </c>
    </row>
    <row r="8" spans="1:9">
      <c r="A8" s="11"/>
      <c r="B8" s="10"/>
      <c r="C8" s="9"/>
      <c r="D8" s="8"/>
      <c r="E8" s="7"/>
      <c r="F8" s="7"/>
      <c r="G8" s="18" t="s">
        <v>61</v>
      </c>
      <c r="H8" s="19">
        <v>1596.77</v>
      </c>
      <c r="I8" s="20">
        <f t="shared" si="0"/>
        <v>1596.77</v>
      </c>
    </row>
    <row r="9" spans="1:9">
      <c r="A9" s="11"/>
      <c r="B9" s="10"/>
      <c r="C9" s="9"/>
      <c r="D9" s="8"/>
      <c r="E9" s="7"/>
      <c r="F9" s="7"/>
      <c r="G9" s="18" t="s">
        <v>62</v>
      </c>
      <c r="H9" s="19">
        <v>1715</v>
      </c>
      <c r="I9" s="20">
        <f t="shared" si="0"/>
        <v>1715</v>
      </c>
    </row>
    <row r="10" spans="1:9">
      <c r="A10" s="11"/>
      <c r="B10" s="10"/>
      <c r="C10" s="9"/>
      <c r="D10" s="8"/>
      <c r="E10" s="7"/>
      <c r="F10" s="7"/>
      <c r="G10" s="18" t="s">
        <v>63</v>
      </c>
      <c r="H10" s="19">
        <v>1810</v>
      </c>
      <c r="I10" s="20">
        <f t="shared" si="0"/>
        <v>1810</v>
      </c>
    </row>
    <row r="11" spans="1:9">
      <c r="A11" s="11"/>
      <c r="B11" s="10"/>
      <c r="C11" s="9"/>
      <c r="D11" s="8"/>
      <c r="E11" s="7"/>
      <c r="F11" s="7"/>
      <c r="G11" s="18" t="s">
        <v>64</v>
      </c>
      <c r="H11" s="19">
        <v>1847.5</v>
      </c>
      <c r="I11" s="20">
        <f t="shared" si="0"/>
        <v>1847.5</v>
      </c>
    </row>
    <row r="12" spans="1:9">
      <c r="A12" s="11"/>
      <c r="B12" s="10"/>
      <c r="C12" s="9"/>
      <c r="D12" s="8"/>
      <c r="E12" s="7"/>
      <c r="F12" s="7"/>
      <c r="G12" s="18" t="s">
        <v>65</v>
      </c>
      <c r="H12" s="19">
        <v>1912.64</v>
      </c>
      <c r="I12" s="20">
        <f t="shared" si="0"/>
        <v>1912.64</v>
      </c>
    </row>
    <row r="13" spans="1:9">
      <c r="A13" s="11"/>
      <c r="B13" s="10"/>
      <c r="C13" s="9"/>
      <c r="D13" s="8"/>
      <c r="E13" s="7"/>
      <c r="F13" s="7"/>
      <c r="G13" s="18" t="s">
        <v>40</v>
      </c>
      <c r="H13" s="19">
        <v>2030</v>
      </c>
      <c r="I13" s="20">
        <f t="shared" si="0"/>
        <v>2030</v>
      </c>
    </row>
    <row r="14" spans="1:9">
      <c r="A14" s="11"/>
      <c r="B14" s="10"/>
      <c r="C14" s="9"/>
      <c r="D14" s="8"/>
      <c r="E14" s="7"/>
      <c r="F14" s="7"/>
      <c r="G14" s="18" t="s">
        <v>66</v>
      </c>
      <c r="H14" s="19">
        <v>2300</v>
      </c>
      <c r="I14" s="20">
        <f t="shared" si="0"/>
        <v>2300</v>
      </c>
    </row>
    <row r="15" spans="1:9">
      <c r="A15" s="11"/>
      <c r="B15" s="10"/>
      <c r="C15" s="9"/>
      <c r="D15" s="8"/>
      <c r="E15" s="7"/>
      <c r="F15" s="7"/>
      <c r="G15" s="18" t="s">
        <v>67</v>
      </c>
      <c r="H15" s="19">
        <v>2900</v>
      </c>
      <c r="I15" s="20" t="str">
        <f t="shared" si="0"/>
        <v>Descartado</v>
      </c>
    </row>
    <row r="16" spans="1:9">
      <c r="A16" s="11"/>
      <c r="B16" s="10"/>
      <c r="C16" s="9"/>
      <c r="D16" s="8"/>
      <c r="E16" s="7"/>
      <c r="F16" s="7"/>
      <c r="G16" s="18" t="s">
        <v>46</v>
      </c>
      <c r="H16" s="19">
        <v>3356</v>
      </c>
      <c r="I16" s="20" t="str">
        <f t="shared" si="0"/>
        <v>Descartado</v>
      </c>
    </row>
    <row r="17" spans="1:11">
      <c r="A17" s="11"/>
      <c r="B17" s="10"/>
      <c r="C17" s="9"/>
      <c r="D17" s="8"/>
      <c r="E17" s="7"/>
      <c r="F17" s="7"/>
      <c r="G17" s="18" t="s">
        <v>68</v>
      </c>
      <c r="H17" s="19">
        <v>4080</v>
      </c>
      <c r="I17" s="20" t="str">
        <f t="shared" si="0"/>
        <v>Descartado</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789.21307036880296</v>
      </c>
      <c r="B20" s="31">
        <f>COUNT(H3:H17)</f>
        <v>15</v>
      </c>
      <c r="C20" s="32">
        <f>IF(B20&lt;2,"N/A",(A20/D20))</f>
        <v>0.38248742124233803</v>
      </c>
      <c r="D20" s="33">
        <f>ROUND(AVERAGE(H3:H17),2)</f>
        <v>2063.37</v>
      </c>
      <c r="E20" s="34">
        <f>IFERROR(ROUND(IF(B20&lt;2,"N/A",(IF(C20&lt;=25%,"N/A",AVERAGE(I3:I17)))),2),"N/A")</f>
        <v>1717.88</v>
      </c>
      <c r="F20" s="34">
        <f>ROUND(MEDIAN(H3:H17),2)</f>
        <v>1810</v>
      </c>
      <c r="G20" s="35" t="str">
        <f>INDEX(G3:G17,MATCH(H20,H3:H17,0))</f>
        <v>VENTISOL DA AMAZONIA INDUSTRIA DE APARELHOS ELETRICOS LTDA</v>
      </c>
      <c r="H20" s="36">
        <f>MIN(H3:H17)</f>
        <v>1317.88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1717.88</v>
      </c>
    </row>
    <row r="23" spans="1:11">
      <c r="B23" s="37"/>
      <c r="C23" s="37"/>
      <c r="D23" s="5"/>
      <c r="E23" s="5"/>
      <c r="F23" s="45"/>
      <c r="G23" s="16" t="s">
        <v>24</v>
      </c>
      <c r="H23" s="36">
        <f>ROUND(H22,2)*D3</f>
        <v>29203.960000000003</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69</v>
      </c>
      <c r="B2" s="14" t="s">
        <v>2</v>
      </c>
      <c r="C2" s="14" t="s">
        <v>3</v>
      </c>
      <c r="D2" s="14" t="s">
        <v>4</v>
      </c>
      <c r="E2" s="15" t="s">
        <v>5</v>
      </c>
      <c r="F2" s="15" t="s">
        <v>6</v>
      </c>
      <c r="G2" s="14" t="s">
        <v>7</v>
      </c>
      <c r="H2" s="16" t="s">
        <v>8</v>
      </c>
      <c r="I2" s="17" t="s">
        <v>9</v>
      </c>
    </row>
    <row r="3" spans="1:9" ht="12.75" customHeight="1">
      <c r="A3" s="11"/>
      <c r="B3" s="10" t="s">
        <v>70</v>
      </c>
      <c r="C3" s="9" t="s">
        <v>11</v>
      </c>
      <c r="D3" s="8">
        <v>25</v>
      </c>
      <c r="E3" s="7">
        <f>IF(C20&lt;=25%,D20,MIN(E20:F20))</f>
        <v>1965.11</v>
      </c>
      <c r="F3" s="7">
        <f>MIN(H3:H17)</f>
        <v>1845</v>
      </c>
      <c r="G3" s="18" t="s">
        <v>57</v>
      </c>
      <c r="H3" s="19">
        <v>1845</v>
      </c>
      <c r="I3" s="20" t="str">
        <f t="shared" ref="I3:I17" si="0">IF(H3="","",(IF($C$20&lt;25%,"N/A",IF(H3&lt;=($D$20+$A$20),H3,"Descartado"))))</f>
        <v>N/A</v>
      </c>
    </row>
    <row r="4" spans="1:9">
      <c r="A4" s="11"/>
      <c r="B4" s="10"/>
      <c r="C4" s="9"/>
      <c r="D4" s="8"/>
      <c r="E4" s="7"/>
      <c r="F4" s="7"/>
      <c r="G4" s="18" t="s">
        <v>52</v>
      </c>
      <c r="H4" s="19">
        <v>1998.33</v>
      </c>
      <c r="I4" s="20" t="str">
        <f t="shared" si="0"/>
        <v>N/A</v>
      </c>
    </row>
    <row r="5" spans="1:9">
      <c r="A5" s="11"/>
      <c r="B5" s="10"/>
      <c r="C5" s="9"/>
      <c r="D5" s="8"/>
      <c r="E5" s="7"/>
      <c r="F5" s="7"/>
      <c r="G5" s="18" t="s">
        <v>71</v>
      </c>
      <c r="H5" s="19">
        <v>2052</v>
      </c>
      <c r="I5" s="20" t="str">
        <f t="shared" si="0"/>
        <v>N/A</v>
      </c>
    </row>
    <row r="6" spans="1:9">
      <c r="A6" s="11"/>
      <c r="B6" s="10"/>
      <c r="C6" s="9"/>
      <c r="D6" s="8"/>
      <c r="E6" s="7"/>
      <c r="F6" s="7"/>
      <c r="G6" s="18"/>
      <c r="H6" s="19"/>
      <c r="I6" s="20" t="str">
        <f t="shared" si="0"/>
        <v/>
      </c>
    </row>
    <row r="7" spans="1:9">
      <c r="A7" s="11"/>
      <c r="B7" s="10"/>
      <c r="C7" s="9"/>
      <c r="D7" s="8"/>
      <c r="E7" s="7"/>
      <c r="F7" s="7"/>
      <c r="G7" s="18"/>
      <c r="H7" s="19"/>
      <c r="I7" s="20" t="str">
        <f t="shared" si="0"/>
        <v/>
      </c>
    </row>
    <row r="8" spans="1:9">
      <c r="A8" s="11"/>
      <c r="B8" s="10"/>
      <c r="C8" s="9"/>
      <c r="D8" s="8"/>
      <c r="E8" s="7"/>
      <c r="F8" s="7"/>
      <c r="G8" s="18"/>
      <c r="H8" s="19"/>
      <c r="I8" s="20" t="str">
        <f t="shared" si="0"/>
        <v/>
      </c>
    </row>
    <row r="9" spans="1:9">
      <c r="A9" s="11"/>
      <c r="B9" s="10"/>
      <c r="C9" s="9"/>
      <c r="D9" s="8"/>
      <c r="E9" s="7"/>
      <c r="F9" s="7"/>
      <c r="G9" s="18"/>
      <c r="H9" s="19"/>
      <c r="I9" s="20" t="str">
        <f t="shared" si="0"/>
        <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107.4240489834562</v>
      </c>
      <c r="B20" s="31">
        <f>COUNT(H3:H17)</f>
        <v>3</v>
      </c>
      <c r="C20" s="32">
        <f>IF(B20&lt;2,"N/A",(A20/D20))</f>
        <v>5.4665667053475996E-2</v>
      </c>
      <c r="D20" s="33">
        <f>ROUND(AVERAGE(H3:H17),2)</f>
        <v>1965.11</v>
      </c>
      <c r="E20" s="34" t="str">
        <f>IFERROR(ROUND(IF(B20&lt;2,"N/A",(IF(C20&lt;=25%,"N/A",AVERAGE(I3:I17)))),2),"N/A")</f>
        <v>N/A</v>
      </c>
      <c r="F20" s="34">
        <f>ROUND(MEDIAN(H3:H17),2)</f>
        <v>1998.33</v>
      </c>
      <c r="G20" s="35" t="str">
        <f>INDEX(G3:G17,MATCH(H20,H3:H17,0))</f>
        <v>VENTISOL DA AMAZONIA INDUSTRIA DE APARELHOS ELETRICOS LTDA</v>
      </c>
      <c r="H20" s="36">
        <f>MIN(H3:H17)</f>
        <v>1845</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1965.11</v>
      </c>
    </row>
    <row r="23" spans="1:11">
      <c r="B23" s="37"/>
      <c r="C23" s="37"/>
      <c r="D23" s="5"/>
      <c r="E23" s="5"/>
      <c r="F23" s="45"/>
      <c r="G23" s="16" t="s">
        <v>24</v>
      </c>
      <c r="H23" s="36">
        <f>ROUND(H22,2)*D3</f>
        <v>49127.75</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72</v>
      </c>
      <c r="B2" s="14" t="s">
        <v>2</v>
      </c>
      <c r="C2" s="14" t="s">
        <v>3</v>
      </c>
      <c r="D2" s="14" t="s">
        <v>4</v>
      </c>
      <c r="E2" s="15" t="s">
        <v>5</v>
      </c>
      <c r="F2" s="15" t="s">
        <v>6</v>
      </c>
      <c r="G2" s="14" t="s">
        <v>7</v>
      </c>
      <c r="H2" s="16" t="s">
        <v>8</v>
      </c>
      <c r="I2" s="17" t="s">
        <v>9</v>
      </c>
    </row>
    <row r="3" spans="1:9" ht="12.75" customHeight="1">
      <c r="A3" s="11"/>
      <c r="B3" s="10" t="s">
        <v>73</v>
      </c>
      <c r="C3" s="9" t="s">
        <v>11</v>
      </c>
      <c r="D3" s="8">
        <v>17</v>
      </c>
      <c r="E3" s="7">
        <f>IF(C20&lt;=25%,D20,MIN(E20:F20))</f>
        <v>3071.57</v>
      </c>
      <c r="F3" s="7">
        <f>MIN(H3:H17)</f>
        <v>2498</v>
      </c>
      <c r="G3" s="18" t="s">
        <v>74</v>
      </c>
      <c r="H3" s="19">
        <v>2498</v>
      </c>
      <c r="I3" s="20" t="str">
        <f t="shared" ref="I3:I17" si="0">IF(H3="","",(IF($C$20&lt;25%,"N/A",IF(H3&lt;=($D$20+$A$20),H3,"Descartado"))))</f>
        <v>N/A</v>
      </c>
    </row>
    <row r="4" spans="1:9">
      <c r="A4" s="11"/>
      <c r="B4" s="10"/>
      <c r="C4" s="9"/>
      <c r="D4" s="8"/>
      <c r="E4" s="7"/>
      <c r="F4" s="7"/>
      <c r="G4" s="18" t="s">
        <v>39</v>
      </c>
      <c r="H4" s="19">
        <v>2680</v>
      </c>
      <c r="I4" s="20" t="str">
        <f t="shared" si="0"/>
        <v>N/A</v>
      </c>
    </row>
    <row r="5" spans="1:9">
      <c r="A5" s="11"/>
      <c r="B5" s="10"/>
      <c r="C5" s="9"/>
      <c r="D5" s="8"/>
      <c r="E5" s="7"/>
      <c r="F5" s="7"/>
      <c r="G5" s="18" t="s">
        <v>62</v>
      </c>
      <c r="H5" s="19">
        <v>2710</v>
      </c>
      <c r="I5" s="20" t="str">
        <f t="shared" si="0"/>
        <v>N/A</v>
      </c>
    </row>
    <row r="6" spans="1:9">
      <c r="A6" s="11"/>
      <c r="B6" s="10"/>
      <c r="C6" s="9"/>
      <c r="D6" s="8"/>
      <c r="E6" s="7"/>
      <c r="F6" s="7"/>
      <c r="G6" s="18" t="s">
        <v>60</v>
      </c>
      <c r="H6" s="19">
        <v>2798</v>
      </c>
      <c r="I6" s="20" t="str">
        <f t="shared" si="0"/>
        <v>N/A</v>
      </c>
    </row>
    <row r="7" spans="1:9">
      <c r="A7" s="11"/>
      <c r="B7" s="10"/>
      <c r="C7" s="9"/>
      <c r="D7" s="8"/>
      <c r="E7" s="7"/>
      <c r="F7" s="7"/>
      <c r="G7" s="18" t="s">
        <v>75</v>
      </c>
      <c r="H7" s="19">
        <v>2810</v>
      </c>
      <c r="I7" s="20" t="str">
        <f t="shared" si="0"/>
        <v>N/A</v>
      </c>
    </row>
    <row r="8" spans="1:9">
      <c r="A8" s="11"/>
      <c r="B8" s="10"/>
      <c r="C8" s="9"/>
      <c r="D8" s="8"/>
      <c r="E8" s="7"/>
      <c r="F8" s="7"/>
      <c r="G8" s="18" t="s">
        <v>76</v>
      </c>
      <c r="H8" s="19">
        <v>3955</v>
      </c>
      <c r="I8" s="20" t="str">
        <f t="shared" si="0"/>
        <v>N/A</v>
      </c>
    </row>
    <row r="9" spans="1:9">
      <c r="A9" s="11"/>
      <c r="B9" s="10"/>
      <c r="C9" s="9"/>
      <c r="D9" s="8"/>
      <c r="E9" s="7"/>
      <c r="F9" s="7"/>
      <c r="G9" s="18" t="s">
        <v>12</v>
      </c>
      <c r="H9" s="19">
        <v>4050</v>
      </c>
      <c r="I9" s="20" t="str">
        <f t="shared" si="0"/>
        <v>N/A</v>
      </c>
    </row>
    <row r="10" spans="1:9">
      <c r="A10" s="11"/>
      <c r="B10" s="10"/>
      <c r="C10" s="9"/>
      <c r="D10" s="8"/>
      <c r="E10" s="7"/>
      <c r="F10" s="7"/>
      <c r="G10" s="18"/>
      <c r="H10" s="19"/>
      <c r="I10" s="20" t="str">
        <f t="shared" si="0"/>
        <v/>
      </c>
    </row>
    <row r="11" spans="1:9">
      <c r="A11" s="11"/>
      <c r="B11" s="10"/>
      <c r="C11" s="9"/>
      <c r="D11" s="8"/>
      <c r="E11" s="7"/>
      <c r="F11" s="7"/>
      <c r="G11" s="18"/>
      <c r="H11" s="19"/>
      <c r="I11" s="20" t="str">
        <f t="shared" si="0"/>
        <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644.73194873085515</v>
      </c>
      <c r="B20" s="31">
        <f>COUNT(H3:H17)</f>
        <v>7</v>
      </c>
      <c r="C20" s="32">
        <f>IF(B20&lt;2,"N/A",(A20/D20))</f>
        <v>0.20990306218997293</v>
      </c>
      <c r="D20" s="33">
        <f>ROUND(AVERAGE(H3:H17),2)</f>
        <v>3071.57</v>
      </c>
      <c r="E20" s="34" t="str">
        <f>IFERROR(ROUND(IF(B20&lt;2,"N/A",(IF(C20&lt;=25%,"N/A",AVERAGE(I3:I17)))),2),"N/A")</f>
        <v>N/A</v>
      </c>
      <c r="F20" s="34">
        <f>ROUND(MEDIAN(H3:H17),2)</f>
        <v>2798</v>
      </c>
      <c r="G20" s="35" t="str">
        <f>INDEX(G3:G17,MATCH(H20,H3:H17,0))</f>
        <v>TECMIX DISTRIBUIDORA DE ARTIGOS DE ESCRITORIO E DE PAPELARIA EIRELI</v>
      </c>
      <c r="H20" s="36">
        <f>MIN(H3:H17)</f>
        <v>2498</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3071.57</v>
      </c>
    </row>
    <row r="23" spans="1:11">
      <c r="B23" s="37"/>
      <c r="C23" s="37"/>
      <c r="D23" s="5"/>
      <c r="E23" s="5"/>
      <c r="F23" s="45"/>
      <c r="G23" s="16" t="s">
        <v>24</v>
      </c>
      <c r="H23" s="36">
        <f>ROUND(H22,2)*D3</f>
        <v>52216.69</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3" customWidth="1"/>
    <col min="2" max="2" width="28.5703125" style="13" customWidth="1"/>
    <col min="3" max="6" width="12.7109375" style="13" customWidth="1"/>
    <col min="7" max="7" width="33.5703125" style="13" customWidth="1"/>
    <col min="8" max="9" width="12.7109375" style="13" customWidth="1"/>
    <col min="10" max="11" width="10.28515625" style="13" customWidth="1"/>
    <col min="12" max="1024" width="9.140625" style="13"/>
  </cols>
  <sheetData>
    <row r="1" spans="1:9" ht="15.75">
      <c r="A1" s="12" t="s">
        <v>0</v>
      </c>
      <c r="B1" s="12"/>
      <c r="C1" s="12"/>
      <c r="D1" s="12"/>
      <c r="E1" s="12"/>
      <c r="F1" s="12"/>
      <c r="G1" s="12"/>
      <c r="H1" s="12"/>
      <c r="I1" s="12"/>
    </row>
    <row r="2" spans="1:9" ht="25.5">
      <c r="A2" s="11" t="s">
        <v>77</v>
      </c>
      <c r="B2" s="14" t="s">
        <v>2</v>
      </c>
      <c r="C2" s="14" t="s">
        <v>3</v>
      </c>
      <c r="D2" s="14" t="s">
        <v>4</v>
      </c>
      <c r="E2" s="15" t="s">
        <v>5</v>
      </c>
      <c r="F2" s="15" t="s">
        <v>6</v>
      </c>
      <c r="G2" s="14" t="s">
        <v>7</v>
      </c>
      <c r="H2" s="16" t="s">
        <v>8</v>
      </c>
      <c r="I2" s="17" t="s">
        <v>9</v>
      </c>
    </row>
    <row r="3" spans="1:9" ht="12.75" customHeight="1">
      <c r="A3" s="11"/>
      <c r="B3" s="10" t="s">
        <v>78</v>
      </c>
      <c r="C3" s="9" t="s">
        <v>11</v>
      </c>
      <c r="D3" s="8">
        <f>45-34</f>
        <v>11</v>
      </c>
      <c r="E3" s="7">
        <f>IF(C20&lt;=25%,D20,MIN(E20:F20))</f>
        <v>6604.92</v>
      </c>
      <c r="F3" s="7">
        <f>MIN(H3:H17)</f>
        <v>5543.3</v>
      </c>
      <c r="G3" s="18" t="s">
        <v>79</v>
      </c>
      <c r="H3" s="19">
        <v>5543.3</v>
      </c>
      <c r="I3" s="20" t="str">
        <f t="shared" ref="I3:I17" si="0">IF(H3="","",(IF($C$20&lt;25%,"N/A",IF(H3&lt;=($D$20+$A$20),H3,"Descartado"))))</f>
        <v>N/A</v>
      </c>
    </row>
    <row r="4" spans="1:9">
      <c r="A4" s="11"/>
      <c r="B4" s="10"/>
      <c r="C4" s="9"/>
      <c r="D4" s="8"/>
      <c r="E4" s="7"/>
      <c r="F4" s="7"/>
      <c r="G4" s="18" t="s">
        <v>63</v>
      </c>
      <c r="H4" s="19">
        <v>5780</v>
      </c>
      <c r="I4" s="20" t="str">
        <f t="shared" si="0"/>
        <v>N/A</v>
      </c>
    </row>
    <row r="5" spans="1:9">
      <c r="A5" s="11"/>
      <c r="B5" s="10"/>
      <c r="C5" s="9"/>
      <c r="D5" s="8"/>
      <c r="E5" s="7"/>
      <c r="F5" s="7"/>
      <c r="G5" s="18" t="s">
        <v>39</v>
      </c>
      <c r="H5" s="19">
        <v>5800</v>
      </c>
      <c r="I5" s="20" t="str">
        <f t="shared" si="0"/>
        <v>N/A</v>
      </c>
    </row>
    <row r="6" spans="1:9">
      <c r="A6" s="11"/>
      <c r="B6" s="10"/>
      <c r="C6" s="9"/>
      <c r="D6" s="8"/>
      <c r="E6" s="7"/>
      <c r="F6" s="7"/>
      <c r="G6" s="18" t="s">
        <v>45</v>
      </c>
      <c r="H6" s="19">
        <v>5840</v>
      </c>
      <c r="I6" s="20" t="str">
        <f t="shared" si="0"/>
        <v>N/A</v>
      </c>
    </row>
    <row r="7" spans="1:9">
      <c r="A7" s="11"/>
      <c r="B7" s="10"/>
      <c r="C7" s="9"/>
      <c r="D7" s="8"/>
      <c r="E7" s="7"/>
      <c r="F7" s="7"/>
      <c r="G7" s="18" t="s">
        <v>59</v>
      </c>
      <c r="H7" s="19">
        <v>6481</v>
      </c>
      <c r="I7" s="20" t="str">
        <f t="shared" si="0"/>
        <v>N/A</v>
      </c>
    </row>
    <row r="8" spans="1:9">
      <c r="A8" s="11"/>
      <c r="B8" s="10"/>
      <c r="C8" s="9"/>
      <c r="D8" s="8"/>
      <c r="E8" s="7"/>
      <c r="F8" s="7"/>
      <c r="G8" s="18" t="s">
        <v>12</v>
      </c>
      <c r="H8" s="19">
        <v>6649.98</v>
      </c>
      <c r="I8" s="20" t="str">
        <f t="shared" si="0"/>
        <v>N/A</v>
      </c>
    </row>
    <row r="9" spans="1:9">
      <c r="A9" s="11"/>
      <c r="B9" s="10"/>
      <c r="C9" s="9"/>
      <c r="D9" s="8"/>
      <c r="E9" s="7"/>
      <c r="F9" s="7"/>
      <c r="G9" s="18" t="s">
        <v>80</v>
      </c>
      <c r="H9" s="19">
        <v>7199.99</v>
      </c>
      <c r="I9" s="20" t="str">
        <f t="shared" si="0"/>
        <v>N/A</v>
      </c>
    </row>
    <row r="10" spans="1:9">
      <c r="A10" s="11"/>
      <c r="B10" s="10"/>
      <c r="C10" s="9"/>
      <c r="D10" s="8"/>
      <c r="E10" s="7"/>
      <c r="F10" s="7"/>
      <c r="G10" s="18" t="s">
        <v>81</v>
      </c>
      <c r="H10" s="19">
        <v>7200</v>
      </c>
      <c r="I10" s="20" t="str">
        <f t="shared" si="0"/>
        <v>N/A</v>
      </c>
    </row>
    <row r="11" spans="1:9">
      <c r="A11" s="11"/>
      <c r="B11" s="10"/>
      <c r="C11" s="9"/>
      <c r="D11" s="8"/>
      <c r="E11" s="7"/>
      <c r="F11" s="7"/>
      <c r="G11" s="18" t="s">
        <v>82</v>
      </c>
      <c r="H11" s="19">
        <v>8950</v>
      </c>
      <c r="I11" s="20" t="str">
        <f t="shared" si="0"/>
        <v>N/A</v>
      </c>
    </row>
    <row r="12" spans="1:9">
      <c r="A12" s="11"/>
      <c r="B12" s="10"/>
      <c r="C12" s="9"/>
      <c r="D12" s="8"/>
      <c r="E12" s="7"/>
      <c r="F12" s="7"/>
      <c r="G12" s="18"/>
      <c r="H12" s="19"/>
      <c r="I12" s="20" t="str">
        <f t="shared" si="0"/>
        <v/>
      </c>
    </row>
    <row r="13" spans="1:9">
      <c r="A13" s="11"/>
      <c r="B13" s="10"/>
      <c r="C13" s="9"/>
      <c r="D13" s="8"/>
      <c r="E13" s="7"/>
      <c r="F13" s="7"/>
      <c r="G13" s="18"/>
      <c r="H13" s="19"/>
      <c r="I13" s="20" t="str">
        <f t="shared" si="0"/>
        <v/>
      </c>
    </row>
    <row r="14" spans="1:9">
      <c r="A14" s="11"/>
      <c r="B14" s="10"/>
      <c r="C14" s="9"/>
      <c r="D14" s="8"/>
      <c r="E14" s="7"/>
      <c r="F14" s="7"/>
      <c r="G14" s="18"/>
      <c r="H14" s="19"/>
      <c r="I14" s="20" t="str">
        <f t="shared" si="0"/>
        <v/>
      </c>
    </row>
    <row r="15" spans="1:9">
      <c r="A15" s="11"/>
      <c r="B15" s="10"/>
      <c r="C15" s="9"/>
      <c r="D15" s="8"/>
      <c r="E15" s="7"/>
      <c r="F15" s="7"/>
      <c r="G15" s="18"/>
      <c r="H15" s="19"/>
      <c r="I15" s="20" t="str">
        <f t="shared" si="0"/>
        <v/>
      </c>
    </row>
    <row r="16" spans="1:9">
      <c r="A16" s="11"/>
      <c r="B16" s="10"/>
      <c r="C16" s="9"/>
      <c r="D16" s="8"/>
      <c r="E16" s="7"/>
      <c r="F16" s="7"/>
      <c r="G16" s="18"/>
      <c r="H16" s="19"/>
      <c r="I16" s="20" t="str">
        <f t="shared" si="0"/>
        <v/>
      </c>
    </row>
    <row r="17" spans="1:11">
      <c r="A17" s="11"/>
      <c r="B17" s="10"/>
      <c r="C17" s="9"/>
      <c r="D17" s="8"/>
      <c r="E17" s="7"/>
      <c r="F17" s="7"/>
      <c r="G17" s="18"/>
      <c r="H17" s="19"/>
      <c r="I17" s="20" t="str">
        <f t="shared" si="0"/>
        <v/>
      </c>
    </row>
    <row r="18" spans="1:11">
      <c r="A18" s="21"/>
      <c r="B18" s="22"/>
      <c r="C18" s="23"/>
      <c r="D18" s="23"/>
      <c r="E18" s="24"/>
      <c r="F18" s="24"/>
      <c r="G18" s="25"/>
      <c r="H18" s="25"/>
      <c r="I18" s="26"/>
      <c r="J18" s="27"/>
      <c r="K18" s="27"/>
    </row>
    <row r="19" spans="1:11" ht="25.5">
      <c r="A19" s="17" t="s">
        <v>16</v>
      </c>
      <c r="B19" s="17" t="s">
        <v>17</v>
      </c>
      <c r="C19" s="16" t="s">
        <v>18</v>
      </c>
      <c r="D19" s="28" t="s">
        <v>19</v>
      </c>
      <c r="E19" s="29" t="s">
        <v>20</v>
      </c>
      <c r="F19" s="28" t="s">
        <v>21</v>
      </c>
      <c r="G19" s="6" t="s">
        <v>22</v>
      </c>
      <c r="H19" s="6"/>
      <c r="I19" s="30"/>
    </row>
    <row r="20" spans="1:11">
      <c r="A20" s="31">
        <f>IF(B20&lt;2,"N/A",(STDEV(H3:H17)))</f>
        <v>1076.1937634139672</v>
      </c>
      <c r="B20" s="31">
        <f>COUNT(H3:H17)</f>
        <v>9</v>
      </c>
      <c r="C20" s="32">
        <f>IF(B20&lt;2,"N/A",(A20/D20))</f>
        <v>0.16293819810292437</v>
      </c>
      <c r="D20" s="33">
        <f>ROUND(AVERAGE(H3:H17),2)</f>
        <v>6604.92</v>
      </c>
      <c r="E20" s="34" t="str">
        <f>IFERROR(ROUND(IF(B20&lt;2,"N/A",(IF(C20&lt;=25%,"N/A",AVERAGE(I3:I17)))),2),"N/A")</f>
        <v>N/A</v>
      </c>
      <c r="F20" s="34">
        <f>ROUND(MEDIAN(H3:H17),2)</f>
        <v>6481</v>
      </c>
      <c r="G20" s="35" t="str">
        <f>INDEX(G3:G17,MATCH(H20,H3:H17,0))</f>
        <v>J. C. M. NITEROI REFRIGERACAO LTDA</v>
      </c>
      <c r="H20" s="36">
        <f>MIN(H3:H17)</f>
        <v>5543.3</v>
      </c>
      <c r="I20" s="30"/>
    </row>
    <row r="21" spans="1:11">
      <c r="A21" s="37"/>
      <c r="B21" s="30"/>
      <c r="C21" s="38"/>
      <c r="D21" s="38"/>
      <c r="E21" s="38"/>
      <c r="F21" s="38"/>
      <c r="G21" s="30"/>
      <c r="H21" s="39"/>
      <c r="I21" s="40"/>
      <c r="J21" s="40"/>
      <c r="K21" s="40"/>
    </row>
    <row r="22" spans="1:11">
      <c r="B22" s="37"/>
      <c r="C22" s="37"/>
      <c r="D22" s="5"/>
      <c r="E22" s="5"/>
      <c r="F22" s="42"/>
      <c r="G22" s="43" t="s">
        <v>23</v>
      </c>
      <c r="H22" s="44">
        <f>IF(C20&lt;=25%,D20,MIN(E20:F20))</f>
        <v>6604.92</v>
      </c>
    </row>
    <row r="23" spans="1:11">
      <c r="B23" s="37"/>
      <c r="C23" s="37"/>
      <c r="D23" s="5"/>
      <c r="E23" s="5"/>
      <c r="F23" s="45"/>
      <c r="G23" s="16" t="s">
        <v>24</v>
      </c>
      <c r="H23" s="36">
        <f>ROUND(H22,2)*D3</f>
        <v>72654.12</v>
      </c>
    </row>
    <row r="24" spans="1:11">
      <c r="B24" s="41"/>
      <c r="C24" s="41"/>
      <c r="D24" s="30"/>
      <c r="E24" s="30"/>
    </row>
    <row r="26" spans="1:11" ht="12.75" customHeight="1">
      <c r="A26" s="4" t="s">
        <v>25</v>
      </c>
      <c r="B26" s="4"/>
      <c r="C26" s="4"/>
      <c r="D26" s="4"/>
      <c r="E26" s="4"/>
      <c r="F26" s="4"/>
      <c r="G26" s="4"/>
      <c r="H26" s="4"/>
      <c r="I26" s="4"/>
    </row>
    <row r="27" spans="1:11" ht="12.75" customHeight="1">
      <c r="A27" s="4" t="s">
        <v>26</v>
      </c>
      <c r="B27" s="4"/>
      <c r="C27" s="4"/>
      <c r="D27" s="4"/>
      <c r="E27" s="4"/>
      <c r="F27" s="4"/>
      <c r="G27" s="4"/>
      <c r="H27" s="4"/>
      <c r="I27" s="4"/>
    </row>
    <row r="28" spans="1:11" ht="12.75" customHeight="1">
      <c r="A28" s="4" t="s">
        <v>27</v>
      </c>
      <c r="B28" s="4"/>
      <c r="C28" s="4"/>
      <c r="D28" s="4"/>
      <c r="E28" s="4"/>
      <c r="F28" s="4"/>
      <c r="G28" s="4"/>
      <c r="H28" s="4"/>
      <c r="I28" s="4"/>
    </row>
    <row r="29" spans="1:11" ht="12.75" customHeight="1">
      <c r="A29" s="4" t="s">
        <v>28</v>
      </c>
      <c r="B29" s="4"/>
      <c r="C29" s="4"/>
      <c r="D29" s="4"/>
      <c r="E29" s="4"/>
      <c r="F29" s="4"/>
      <c r="G29" s="4"/>
      <c r="H29" s="4"/>
      <c r="I29" s="4"/>
    </row>
    <row r="30" spans="1:11" ht="12.75" customHeight="1">
      <c r="A30" s="4" t="s">
        <v>29</v>
      </c>
      <c r="B30" s="4"/>
      <c r="C30" s="4"/>
      <c r="D30" s="4"/>
      <c r="E30" s="4"/>
      <c r="F30" s="4"/>
      <c r="G30" s="4"/>
      <c r="H30" s="4"/>
      <c r="I30" s="4"/>
    </row>
    <row r="31" spans="1:11" ht="12.75" customHeight="1">
      <c r="A31" s="4" t="s">
        <v>30</v>
      </c>
      <c r="B31" s="4"/>
      <c r="C31" s="4"/>
      <c r="D31" s="4"/>
      <c r="E31" s="4"/>
      <c r="F31" s="4"/>
      <c r="G31" s="4"/>
      <c r="H31" s="4"/>
      <c r="I31" s="4"/>
    </row>
    <row r="32" spans="1:11" ht="24.75" customHeight="1">
      <c r="A32" s="3" t="s">
        <v>31</v>
      </c>
      <c r="B32" s="3"/>
      <c r="C32" s="3"/>
      <c r="D32" s="3"/>
      <c r="E32" s="3"/>
      <c r="F32" s="3"/>
      <c r="G32" s="3"/>
      <c r="H32" s="3"/>
      <c r="I32" s="3"/>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1166</TotalTime>
  <Application>Microsoft Excel</Application>
  <DocSecurity>0</DocSecurity>
  <ScaleCrop>false</ScaleCrop>
  <HeadingPairs>
    <vt:vector size="4" baseType="variant">
      <vt:variant>
        <vt:lpstr>Planilhas</vt:lpstr>
      </vt:variant>
      <vt:variant>
        <vt:i4>51</vt:i4>
      </vt:variant>
      <vt:variant>
        <vt:lpstr>Intervalos nomeados</vt:lpstr>
      </vt:variant>
      <vt:variant>
        <vt:i4>2</vt:i4>
      </vt:variant>
    </vt:vector>
  </HeadingPairs>
  <TitlesOfParts>
    <vt:vector size="53"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71</cp:revision>
  <cp:lastPrinted>2021-02-04T11:05:54Z</cp:lastPrinted>
  <dcterms:created xsi:type="dcterms:W3CDTF">2019-01-16T20:04:04Z</dcterms:created>
  <dcterms:modified xsi:type="dcterms:W3CDTF">2021-09-08T16:56:28Z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