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5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TOTAL" sheetId="7" r:id="rId7"/>
    <sheet name="menores" sheetId="8" r:id="rId8"/>
  </sheets>
  <definedNames>
    <definedName name="_xlnm.Print_Area" localSheetId="7">menores!$A$1:$F$15</definedName>
    <definedName name="_xlnm.Print_Area" localSheetId="6">TOTAL!$A$1:$F$16</definedName>
    <definedName name="Print_Area_0" localSheetId="6">TOTAL!$A$8:$F$16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4" i="8" l="1"/>
  <c r="C14" i="8"/>
  <c r="B14" i="8"/>
  <c r="D12" i="8"/>
  <c r="C12" i="8"/>
  <c r="B12" i="8"/>
  <c r="D10" i="8"/>
  <c r="C10" i="8"/>
  <c r="B10" i="8"/>
  <c r="D8" i="8"/>
  <c r="C8" i="8"/>
  <c r="B8" i="8"/>
  <c r="D6" i="8"/>
  <c r="C6" i="8"/>
  <c r="B6" i="8"/>
  <c r="D4" i="8"/>
  <c r="C4" i="8"/>
  <c r="B4" i="8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H20" i="6"/>
  <c r="G20" i="6"/>
  <c r="B13" i="8" s="1"/>
  <c r="F20" i="6"/>
  <c r="D20" i="6"/>
  <c r="B20" i="6"/>
  <c r="A20" i="6"/>
  <c r="C20" i="6" s="1"/>
  <c r="I8" i="6" s="1"/>
  <c r="I17" i="6"/>
  <c r="I16" i="6"/>
  <c r="I15" i="6"/>
  <c r="I14" i="6"/>
  <c r="I13" i="6"/>
  <c r="I12" i="6"/>
  <c r="I11" i="6"/>
  <c r="I10" i="6"/>
  <c r="I9" i="6"/>
  <c r="F3" i="6"/>
  <c r="E14" i="8" s="1"/>
  <c r="F14" i="8" s="1"/>
  <c r="H20" i="5"/>
  <c r="G20" i="5"/>
  <c r="B11" i="8" s="1"/>
  <c r="F20" i="5"/>
  <c r="D20" i="5"/>
  <c r="B20" i="5"/>
  <c r="A20" i="5"/>
  <c r="C20" i="5" s="1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F3" i="5"/>
  <c r="E12" i="8" s="1"/>
  <c r="F12" i="8" s="1"/>
  <c r="H20" i="4"/>
  <c r="G20" i="4"/>
  <c r="B9" i="8" s="1"/>
  <c r="F20" i="4"/>
  <c r="D20" i="4"/>
  <c r="B20" i="4"/>
  <c r="A20" i="4"/>
  <c r="C20" i="4" s="1"/>
  <c r="I17" i="4"/>
  <c r="I16" i="4"/>
  <c r="I15" i="4"/>
  <c r="I14" i="4"/>
  <c r="I13" i="4"/>
  <c r="I12" i="4"/>
  <c r="I11" i="4"/>
  <c r="F3" i="4"/>
  <c r="E10" i="8" s="1"/>
  <c r="F10" i="8" s="1"/>
  <c r="H20" i="3"/>
  <c r="G20" i="3"/>
  <c r="B7" i="8" s="1"/>
  <c r="F20" i="3"/>
  <c r="D20" i="3"/>
  <c r="B20" i="3"/>
  <c r="A20" i="3"/>
  <c r="C20" i="3" s="1"/>
  <c r="I17" i="3"/>
  <c r="I16" i="3"/>
  <c r="I15" i="3"/>
  <c r="F3" i="3"/>
  <c r="E8" i="8" s="1"/>
  <c r="F8" i="8" s="1"/>
  <c r="H20" i="2"/>
  <c r="G20" i="2"/>
  <c r="B5" i="8" s="1"/>
  <c r="F20" i="2"/>
  <c r="D20" i="2"/>
  <c r="B20" i="2"/>
  <c r="A20" i="2"/>
  <c r="C20" i="2" s="1"/>
  <c r="I17" i="2"/>
  <c r="I16" i="2"/>
  <c r="I15" i="2"/>
  <c r="I14" i="2"/>
  <c r="I13" i="2"/>
  <c r="I12" i="2"/>
  <c r="I11" i="2"/>
  <c r="I10" i="2"/>
  <c r="I9" i="2"/>
  <c r="I8" i="2"/>
  <c r="I7" i="2"/>
  <c r="F3" i="2"/>
  <c r="E6" i="8" s="1"/>
  <c r="F6" i="8" s="1"/>
  <c r="H20" i="1"/>
  <c r="G20" i="1"/>
  <c r="B3" i="8" s="1"/>
  <c r="F20" i="1"/>
  <c r="D20" i="1"/>
  <c r="B20" i="1"/>
  <c r="A20" i="1"/>
  <c r="C20" i="1" s="1"/>
  <c r="I17" i="1"/>
  <c r="I16" i="1"/>
  <c r="I15" i="1"/>
  <c r="I14" i="1"/>
  <c r="I13" i="1"/>
  <c r="I12" i="1"/>
  <c r="I11" i="1"/>
  <c r="I10" i="1"/>
  <c r="I9" i="1"/>
  <c r="I8" i="1"/>
  <c r="I7" i="1"/>
  <c r="F3" i="1"/>
  <c r="E4" i="8" s="1"/>
  <c r="F4" i="8" s="1"/>
  <c r="F15" i="8" l="1"/>
  <c r="E20" i="4"/>
  <c r="I5" i="6"/>
  <c r="I4" i="6"/>
  <c r="I3" i="6"/>
  <c r="I7" i="6"/>
  <c r="I6" i="6"/>
  <c r="H22" i="3"/>
  <c r="H23" i="3" s="1"/>
  <c r="I14" i="3"/>
  <c r="I8" i="3"/>
  <c r="I13" i="3"/>
  <c r="I7" i="3"/>
  <c r="E3" i="3"/>
  <c r="E12" i="7" s="1"/>
  <c r="F12" i="7" s="1"/>
  <c r="I12" i="3"/>
  <c r="I6" i="3"/>
  <c r="I11" i="3"/>
  <c r="I5" i="3"/>
  <c r="I9" i="3"/>
  <c r="I3" i="3"/>
  <c r="E20" i="3"/>
  <c r="I10" i="3"/>
  <c r="I4" i="3"/>
  <c r="H22" i="1"/>
  <c r="H23" i="1" s="1"/>
  <c r="E3" i="1"/>
  <c r="E10" i="7" s="1"/>
  <c r="F10" i="7" s="1"/>
  <c r="I6" i="1"/>
  <c r="I3" i="1"/>
  <c r="I5" i="1"/>
  <c r="E20" i="1"/>
  <c r="I4" i="1"/>
  <c r="I5" i="2"/>
  <c r="I4" i="2"/>
  <c r="I3" i="2"/>
  <c r="E20" i="2" s="1"/>
  <c r="I6" i="2"/>
  <c r="I5" i="4"/>
  <c r="I10" i="4"/>
  <c r="I4" i="4"/>
  <c r="I9" i="4"/>
  <c r="I3" i="4"/>
  <c r="H22" i="4"/>
  <c r="H23" i="4" s="1"/>
  <c r="I8" i="4"/>
  <c r="I7" i="4"/>
  <c r="E3" i="4"/>
  <c r="E13" i="7" s="1"/>
  <c r="F13" i="7" s="1"/>
  <c r="I6" i="4"/>
  <c r="H22" i="5"/>
  <c r="H23" i="5" s="1"/>
  <c r="E3" i="5"/>
  <c r="E14" i="7" s="1"/>
  <c r="F14" i="7" s="1"/>
  <c r="E20" i="5"/>
  <c r="I4" i="5"/>
  <c r="I3" i="5"/>
  <c r="E20" i="6" l="1"/>
  <c r="E3" i="6"/>
  <c r="E15" i="7" s="1"/>
  <c r="F15" i="7" s="1"/>
  <c r="H22" i="6"/>
  <c r="H23" i="6" s="1"/>
  <c r="H22" i="2"/>
  <c r="H23" i="2" s="1"/>
  <c r="E3" i="2"/>
  <c r="E11" i="7" s="1"/>
  <c r="F11" i="7" s="1"/>
  <c r="F16" i="7" l="1"/>
</calcChain>
</file>

<file path=xl/sharedStrings.xml><?xml version="1.0" encoding="utf-8"?>
<sst xmlns="http://schemas.openxmlformats.org/spreadsheetml/2006/main" count="228" uniqueCount="72">
  <si>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</si>
  <si>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</si>
  <si>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</si>
  <si>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</si>
  <si>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</si>
  <si>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</si>
  <si>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</si>
  <si>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</si>
  <si>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</si>
  <si>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</si>
  <si>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 xml:space="preserve">MINI DESKTOP  Processador de 9ª (nona) geração ou superior com índice de, no mínimo, 5.500 pontos para o desempenho, tendo como referência a base de dados Passmark CPU Mark disponível no site http://www.cpubenchmark.net/cpu_list.php;  Memória RAM de 8 GB, em 2 (dois) módulos de 4 GB, do tipo SDRAM DDR4 e velocidade de no mínimo 2400 Mhz ou superior;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 Interface de rede Ethernet com 01 (uma) porta RJ-45 compatível com padrão 10/100/1000 Base-T;  Interface wireless padrão 802.11 b/g/n e ac. Não serão aceitas soluções externa; Controladora de vídeo integrada,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1,5 litros que permita a abertura do equipamento e a troca dos módulos de memória RAM sem a utilização de ferramentas (tool less);  Fonte de alimentação externa de 110/220 Vac, chaveada automaticamente, com capacidade para suportar a máxima configuração interna, permitida pela placa mãe (Motherboard), possuindo potência máxima de até 75 Watts;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t>
  </si>
  <si>
    <t>unidade</t>
  </si>
  <si>
    <t>Chip</t>
  </si>
  <si>
    <t>Mega Byte</t>
  </si>
  <si>
    <t>TORINO INFORMATICA LTDA</t>
  </si>
  <si>
    <t>TECH FÁCIL INFORMÁTICA E COMUNICAÇÃO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</si>
  <si>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</si>
  <si>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</si>
  <si>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</si>
  <si>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</si>
  <si>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</si>
  <si>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</si>
  <si>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</si>
  <si>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</si>
  <si>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</si>
  <si>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</si>
  <si>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</si>
  <si>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</si>
  <si>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</si>
  <si>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</si>
  <si>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</si>
  <si>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</si>
  <si>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</si>
  <si>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DESKTOP  Processador de 9ª (nona) geração ou superior com índice de, no mínimo, 10.000 pontos para o desempenho, tendo como referência a base de dados Passmark CPU Mark disponível no site http://www.cpubenchmark.net/cpu_list.php;  Memória RAM de 16 GB, em 2 (dois) módulos de 8 GB, do tipo SDRAM DDR4 e velocidade de no mínimo 2400 Mhz ou superior;  Unidade de disco rígido interna de, no mínimo, 1TB e 7.200 RPM;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Interface de rede Ethernet com 01 (uma) porta RJ-45 compatível com padrão 10/100/1000 Base-T;  Interface wireless padrão 802.11 b/g/n e ac. Não serão aceitas soluções externa;  Controladora de vídeo de, no mínimo, 4GB de memória 128bits do tipo DDR5 ou superior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9 litros que permita a abertura do equipamento e a troca dos módulos de memória RAM sem a utilização de ferramentas (tool less);  Fonte de alimentação com tensão de entrada 110/220 VAC, com potência mínima de 190W, com eficiência mínima de 92%;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</t>
  </si>
  <si>
    <t>ITEM 3</t>
  </si>
  <si>
    <t>MONITOR DE VÍDEO  Tela antirreflexiva, de LED ou LCD de 21.5 Polegadas ou superior;  Giro de 90 graus (retrato/paisagem);  Ajuste de altura de 10 cm;  Resolução de 1920x1080 a uma frequência de 60Hz;  Deverá possuir as seguintes Interfaces de video DisplayPort, HDMI e VGA; Certificação EPEAT 2.0 Bronze, comprovado através do link https://epeat.sourcemap.com/?category=pcsdisplays;  Garantia do Fabricante de, no mínimo, 12 (doze) meses.</t>
  </si>
  <si>
    <t>Americanas</t>
  </si>
  <si>
    <t>Informática Virtual</t>
  </si>
  <si>
    <t>Kabum</t>
  </si>
  <si>
    <t>HP Store</t>
  </si>
  <si>
    <t>Lenovo</t>
  </si>
  <si>
    <t>Loja Daniele</t>
  </si>
  <si>
    <t>Magazine Luiza</t>
  </si>
  <si>
    <t>Gazin</t>
  </si>
  <si>
    <t>Syma Solutions</t>
  </si>
  <si>
    <t>ITEM 4</t>
  </si>
  <si>
    <t>TABLET  Processador Octa Core de 1.6 GHz, ou superior;  Memória RAM de, no mínimo, 2 GB;  Unidade de armazenamento interna de, no mínimo, 32 GB;  Tela de, no mínimo, 8";  Câmera traseira de 8.0 Mega Pixels com foco automático;  Interface wireless;  Carregador Bivolt 110/220 Vac;  Cabo de dados  Sistema Operacional Android versão 9.0 no mínimo;  Todos os equipamentos deverão ser idênticos, ou seja, de mesma marca e modelo;  Garantia do Fabricante de, no mínimo, 12 (doze) meses.</t>
  </si>
  <si>
    <t>Extra</t>
  </si>
  <si>
    <t>DHCP Informática</t>
  </si>
  <si>
    <t>Oficina dos Bits</t>
  </si>
  <si>
    <t>Loja Vivo</t>
  </si>
  <si>
    <t>Colombo</t>
  </si>
  <si>
    <t>Kalunga</t>
  </si>
  <si>
    <t>ITEM 5</t>
  </si>
  <si>
    <t xml:space="preserve">NOTEBOOK  Processador de 8ª (oitava) geração ou superior com índice de, no mínimo, 5.000 pontos para o desempenho, tendo como referência a base de dados Passmark CPU Mark disponível no site http://www.cpubenchmark.net/cpu_list.php;  Memória RAM de 8 GB do tipo SDRAM DDR4 e velocidade de no mínimo 2400 Mhz ou superior;  Unidade de armazenamento interna do tipo SSD de, no mínimo, 256 GB;  Tela antirreflexiva, de LED ou LCD de 15,6 Polegadas ou superior;  A BIOS deverá ser desenvolvida pelo mesmo fabricante do equipamento ou esse com direitos (copyright) sobre a BIOS. Serão aceitas soluções em regime de O&amp;M ou personalizadas, desde que o fabricante possua direitos totais (copyright) sobre a BIOS;  Mínimo de 2 (duas) portas USB na versão 3.0 ou superior e 1 (uma) porta USB Type-C, não sendo utilizado hubs, placas ou adaptadores;  Interface de rede Ethernet com 01 (uma) porta RJ-45 compatível com padrão 10/100/1000 Base-T;  Interface wireless padrão 802.11 b/g/n e ac. Não serão aceitas soluções externa;  Controladora de vídeo integrada, com suporte à resolução mínima de 1920 x 1080 @ 60 Hz e presença de 1 (uma) interface HDMI;  Controladora de áudio integrada à placa mãe com alto-falante integrado e com conectores para fone de ouvido e microfone;  Fonte de alimentação externa de 110/220 Vac, chaveada automaticamente, potência máxima de até 70 Watts;  Dispositivo apontador: Tipo Touchpad;  Teclado do equipamento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t>
  </si>
  <si>
    <t>ITEM 6</t>
  </si>
  <si>
    <t>WEBCAM  Resolução mínima para gravação e streaming de vídeo de 720p @ 30fps;  Microfone integrado;  Conexão USB 2.0 ou superior;  Compatível com Windows 10;  Todos os equipamentos deverão ser idênticos, ou seja, de mesma marca e modelo;  Garantia do Fabricante de, no mínimo, 12 (doze) meses.</t>
  </si>
  <si>
    <t>Fastshop</t>
  </si>
  <si>
    <t>TRIBUNAL REGIONAL ELEITORAL DA BAHIA</t>
  </si>
  <si>
    <t>Seção de Análise e Aquisições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</si>
  <si>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</si>
  <si>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</si>
  <si>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</si>
  <si>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</si>
  <si>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</si>
  <si>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</si>
  <si>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</si>
  <si>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</si>
  <si>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</si>
  <si>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</si>
  <si>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</si>
  <si>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Chip &amp; 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</si>
</sst>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86">
    <xf numFmtId="0" fontId="0" fillId="0" borderId="0" xfId="0"/>
    <xf numFmtId="0" fontId="10" fillId="10" borderId="6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 applyProtection="1">
      <alignment horizontal="center"/>
    </xf>
    <xf numFmtId="0" fontId="10" fillId="10" borderId="2" xfId="0" applyFont="1" applyFill="1" applyBorder="1" applyAlignment="1">
      <alignment wrapText="1"/>
    </xf>
    <xf numFmtId="0" fontId="10" fillId="10" borderId="6" xfId="0" applyFont="1" applyFill="1" applyBorder="1" applyAlignment="1">
      <alignment wrapText="1"/>
    </xf>
    <xf numFmtId="0" fontId="12" fillId="0" borderId="0" xfId="0" applyFont="1" applyBorder="1" applyAlignment="1" applyProtection="1">
      <alignment horizontal="center"/>
      <protection locked="0"/>
    </xf>
    <xf numFmtId="0" fontId="12" fillId="10" borderId="2" xfId="0" applyFont="1" applyFill="1" applyBorder="1" applyAlignment="1">
      <alignment horizontal="center" vertical="center"/>
    </xf>
    <xf numFmtId="164" fontId="14" fillId="10" borderId="2" xfId="0" applyNumberFormat="1" applyFont="1" applyFill="1" applyBorder="1" applyAlignment="1">
      <alignment horizontal="center" vertical="center" shrinkToFit="1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1" fillId="9" borderId="2" xfId="0" applyFont="1" applyFill="1" applyBorder="1" applyAlignment="1">
      <alignment horizontal="center"/>
    </xf>
    <xf numFmtId="0" fontId="10" fillId="0" borderId="0" xfId="0" applyFont="1" applyProtection="1">
      <protection locked="0"/>
    </xf>
    <xf numFmtId="0" fontId="12" fillId="10" borderId="3" xfId="0" applyFont="1" applyFill="1" applyBorder="1" applyAlignment="1">
      <alignment horizontal="center" vertical="center"/>
    </xf>
    <xf numFmtId="0" fontId="12" fillId="10" borderId="3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Alignment="1" applyProtection="1">
      <alignment horizontal="center"/>
      <protection locked="0"/>
    </xf>
    <xf numFmtId="0" fontId="14" fillId="10" borderId="2" xfId="0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 wrapText="1"/>
    </xf>
    <xf numFmtId="164" fontId="10" fillId="0" borderId="0" xfId="0" applyNumberFormat="1" applyFont="1" applyAlignment="1" applyProtection="1">
      <alignment horizontal="left"/>
      <protection locked="0"/>
    </xf>
    <xf numFmtId="0" fontId="10" fillId="10" borderId="2" xfId="0" applyFont="1" applyFill="1" applyBorder="1" applyAlignment="1">
      <alignment horizontal="center"/>
    </xf>
    <xf numFmtId="10" fontId="10" fillId="10" borderId="6" xfId="0" applyNumberFormat="1" applyFont="1" applyFill="1" applyBorder="1" applyAlignment="1">
      <alignment horizontal="center"/>
    </xf>
    <xf numFmtId="164" fontId="13" fillId="10" borderId="4" xfId="0" applyNumberFormat="1" applyFont="1" applyFill="1" applyBorder="1" applyAlignment="1">
      <alignment horizontal="center" shrinkToFit="1"/>
    </xf>
    <xf numFmtId="164" fontId="13" fillId="10" borderId="2" xfId="0" applyNumberFormat="1" applyFont="1" applyFill="1" applyBorder="1" applyAlignment="1">
      <alignment horizontal="center" shrinkToFit="1"/>
    </xf>
    <xf numFmtId="164" fontId="12" fillId="10" borderId="2" xfId="0" applyNumberFormat="1" applyFont="1" applyFill="1" applyBorder="1" applyAlignment="1">
      <alignment horizontal="left"/>
    </xf>
    <xf numFmtId="164" fontId="10" fillId="10" borderId="2" xfId="0" applyNumberFormat="1" applyFont="1" applyFill="1" applyBorder="1" applyAlignment="1">
      <alignment horizontal="right" shrinkToFit="1"/>
    </xf>
    <xf numFmtId="0" fontId="12" fillId="0" borderId="0" xfId="0" applyFo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Alignment="1" applyProtection="1">
      <alignment horizontal="right"/>
      <protection locked="0"/>
    </xf>
    <xf numFmtId="164" fontId="10" fillId="0" borderId="0" xfId="0" applyNumberFormat="1" applyFo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Protection="1">
      <protection locked="0"/>
    </xf>
    <xf numFmtId="164" fontId="14" fillId="10" borderId="2" xfId="0" applyNumberFormat="1" applyFont="1" applyFill="1" applyBorder="1" applyAlignment="1">
      <alignment horizontal="center" vertical="center"/>
    </xf>
    <xf numFmtId="164" fontId="13" fillId="10" borderId="2" xfId="0" applyNumberFormat="1" applyFont="1" applyFill="1" applyBorder="1" applyAlignment="1">
      <alignment horizontal="right" shrinkToFit="1"/>
    </xf>
    <xf numFmtId="164" fontId="14" fillId="0" borderId="0" xfId="0" applyNumberFormat="1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164" fontId="14" fillId="10" borderId="2" xfId="0" applyNumberFormat="1" applyFont="1" applyFill="1" applyBorder="1" applyAlignment="1" applyProtection="1">
      <alignment horizontal="center" shrinkToFit="1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 applyProtection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4395600</xdr:colOff>
      <xdr:row>0</xdr:row>
      <xdr:rowOff>0</xdr:rowOff>
    </xdr:from>
    <xdr:to>
      <xdr:col>1</xdr:col>
      <xdr:colOff>5148360</xdr:colOff>
      <xdr:row>4</xdr:row>
      <xdr:rowOff>106200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39280" y="0"/>
          <a:ext cx="752760" cy="7563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H5" sqref="H5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10</v>
      </c>
      <c r="C3" s="11" t="s">
        <v>11</v>
      </c>
      <c r="D3" s="10">
        <v>750</v>
      </c>
      <c r="E3" s="9">
        <f>IF(C20&lt;=25%,D20,MIN(E20:F20))</f>
        <v>5393.08</v>
      </c>
      <c r="F3" s="9">
        <f>MIN(H3:H17)</f>
        <v>4676</v>
      </c>
      <c r="G3" s="20" t="s">
        <v>12</v>
      </c>
      <c r="H3" s="21">
        <v>6396.32</v>
      </c>
      <c r="I3" s="22" t="str">
        <f t="shared" ref="I3:I17" si="0">IF(H3="","",(IF($C$20&lt;25%,"N/A",IF(H3&lt;=($D$20+$A$20),H3,"Descartado"))))</f>
        <v>N/A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4700</v>
      </c>
      <c r="I4" s="22" t="str">
        <f t="shared" si="0"/>
        <v>N/A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5800</v>
      </c>
      <c r="I5" s="22" t="str">
        <f t="shared" si="0"/>
        <v>N/A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4676</v>
      </c>
      <c r="I6" s="22" t="str">
        <f t="shared" si="0"/>
        <v>N/A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16</v>
      </c>
      <c r="B19" s="19" t="s">
        <v>17</v>
      </c>
      <c r="C19" s="18" t="s">
        <v>18</v>
      </c>
      <c r="D19" s="30" t="s">
        <v>19</v>
      </c>
      <c r="E19" s="31" t="s">
        <v>20</v>
      </c>
      <c r="F19" s="30" t="s">
        <v>21</v>
      </c>
      <c r="G19" s="8" t="s">
        <v>22</v>
      </c>
      <c r="H19" s="8"/>
      <c r="I19" s="32"/>
    </row>
    <row r="20" spans="1:11">
      <c r="A20" s="33">
        <f>IF(B20&lt;2,"N/A",(STDEV(H3:H17)))</f>
        <v>849.83096295675284</v>
      </c>
      <c r="B20" s="33">
        <f>COUNT(H3:H17)</f>
        <v>4</v>
      </c>
      <c r="C20" s="34">
        <f>IF(B20&lt;2,"N/A",(A20/D20))</f>
        <v>0.15757803758830813</v>
      </c>
      <c r="D20" s="35">
        <f>ROUND(AVERAGE(H3:H17),2)</f>
        <v>5393.08</v>
      </c>
      <c r="E20" s="36" t="str">
        <f>IFERROR(ROUND(IF(B20&lt;2,"N/A",(IF(C20&lt;=25%,"N/A",AVERAGE(I3:I17)))),2),"N/A")</f>
        <v>N/A</v>
      </c>
      <c r="F20" s="36">
        <f>ROUND(MEDIAN(H3:H17),2)</f>
        <v>5250</v>
      </c>
      <c r="G20" s="37" t="str">
        <f>INDEX(G3:G17,MATCH(H20,H3:H17,0))</f>
        <v>TECH FÁCIL INFORMÁTICA E COMUNICAÇÃO</v>
      </c>
      <c r="H20" s="38">
        <f>MIN(H3:H17)</f>
        <v>4676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23</v>
      </c>
      <c r="H22" s="46">
        <f>IF(C20&lt;=25%,D20,MIN(E20:F20))</f>
        <v>5393.08</v>
      </c>
    </row>
    <row r="23" spans="1:11">
      <c r="B23" s="39"/>
      <c r="C23" s="39"/>
      <c r="D23" s="7"/>
      <c r="E23" s="7"/>
      <c r="F23" s="47"/>
      <c r="G23" s="18" t="s">
        <v>24</v>
      </c>
      <c r="H23" s="38">
        <f>ROUND(H22,2)*D3</f>
        <v>4044810</v>
      </c>
    </row>
    <row r="24" spans="1:11">
      <c r="B24" s="48"/>
      <c r="C24" s="48"/>
      <c r="D24" s="32"/>
      <c r="E24" s="32"/>
    </row>
    <row r="26" spans="1:11" ht="12.75" customHeight="1">
      <c r="A26" s="6" t="s">
        <v>25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26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27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28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29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30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31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6" sqref="G6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32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33</v>
      </c>
      <c r="C3" s="11" t="s">
        <v>11</v>
      </c>
      <c r="D3" s="10">
        <v>50</v>
      </c>
      <c r="E3" s="9">
        <f>IF(C20&lt;=25%,D20,MIN(E20:F20))</f>
        <v>7863.33</v>
      </c>
      <c r="F3" s="9">
        <f>MIN(H3:H17)</f>
        <v>6840</v>
      </c>
      <c r="G3" s="20" t="s">
        <v>12</v>
      </c>
      <c r="H3" s="21">
        <v>12528.29</v>
      </c>
      <c r="I3" s="22" t="str">
        <f t="shared" ref="I3:I17" si="0">IF(H3="","",(IF($C$20&lt;25%,"N/A",IF(H3&lt;=($D$20+$A$20),H3,"Descartado"))))</f>
        <v>Descartado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9300</v>
      </c>
      <c r="I4" s="22">
        <f t="shared" si="0"/>
        <v>9300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7450</v>
      </c>
      <c r="I5" s="22">
        <f t="shared" si="0"/>
        <v>7450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6840</v>
      </c>
      <c r="I6" s="22">
        <f t="shared" si="0"/>
        <v>6840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16</v>
      </c>
      <c r="B19" s="19" t="s">
        <v>17</v>
      </c>
      <c r="C19" s="18" t="s">
        <v>18</v>
      </c>
      <c r="D19" s="30" t="s">
        <v>19</v>
      </c>
      <c r="E19" s="31" t="s">
        <v>20</v>
      </c>
      <c r="F19" s="30" t="s">
        <v>21</v>
      </c>
      <c r="G19" s="8" t="s">
        <v>22</v>
      </c>
      <c r="H19" s="8"/>
      <c r="I19" s="32"/>
    </row>
    <row r="20" spans="1:11">
      <c r="A20" s="33">
        <f>IF(B20&lt;2,"N/A",(STDEV(H3:H17)))</f>
        <v>2556.2623882715302</v>
      </c>
      <c r="B20" s="33">
        <f>COUNT(H3:H17)</f>
        <v>4</v>
      </c>
      <c r="C20" s="34">
        <f>IF(B20&lt;2,"N/A",(A20/D20))</f>
        <v>0.28309901670528387</v>
      </c>
      <c r="D20" s="35">
        <f>ROUND(AVERAGE(H3:H17),2)</f>
        <v>9029.57</v>
      </c>
      <c r="E20" s="36">
        <f>IFERROR(ROUND(IF(B20&lt;2,"N/A",(IF(C20&lt;=25%,"N/A",AVERAGE(I3:I17)))),2),"N/A")</f>
        <v>7863.33</v>
      </c>
      <c r="F20" s="36">
        <f>ROUND(MEDIAN(H3:H17),2)</f>
        <v>8375</v>
      </c>
      <c r="G20" s="37" t="str">
        <f>INDEX(G3:G17,MATCH(H20,H3:H17,0))</f>
        <v>TECH FÁCIL INFORMÁTICA E COMUNICAÇÃO</v>
      </c>
      <c r="H20" s="38">
        <f>MIN(H3:H17)</f>
        <v>6840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23</v>
      </c>
      <c r="H22" s="46">
        <f>IF(C20&lt;=25%,D20,MIN(E20:F20))</f>
        <v>7863.33</v>
      </c>
    </row>
    <row r="23" spans="1:11">
      <c r="B23" s="39"/>
      <c r="C23" s="39"/>
      <c r="D23" s="7"/>
      <c r="E23" s="7"/>
      <c r="F23" s="47"/>
      <c r="G23" s="18" t="s">
        <v>24</v>
      </c>
      <c r="H23" s="38">
        <f>ROUND(H22,2)*D3</f>
        <v>393166.5</v>
      </c>
    </row>
    <row r="24" spans="1:11">
      <c r="B24" s="48"/>
      <c r="C24" s="48"/>
      <c r="D24" s="32"/>
      <c r="E24" s="32"/>
    </row>
    <row r="26" spans="1:11" ht="12.75" customHeight="1">
      <c r="A26" s="6" t="s">
        <v>25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26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27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28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29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30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31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5" sqref="G15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25.5">
      <c r="A2" s="13" t="s">
        <v>34</v>
      </c>
      <c r="B2" s="49" t="s">
        <v>2</v>
      </c>
      <c r="C2" s="49" t="s">
        <v>3</v>
      </c>
      <c r="D2" s="49" t="s">
        <v>4</v>
      </c>
      <c r="E2" s="50" t="s">
        <v>5</v>
      </c>
      <c r="F2" s="50" t="s">
        <v>6</v>
      </c>
      <c r="G2" s="49" t="s">
        <v>7</v>
      </c>
      <c r="H2" s="51" t="s">
        <v>8</v>
      </c>
      <c r="I2" s="52" t="s">
        <v>9</v>
      </c>
    </row>
    <row r="3" spans="1:9" ht="12.75" customHeight="1">
      <c r="A3" s="13"/>
      <c r="B3" s="12" t="s">
        <v>35</v>
      </c>
      <c r="C3" s="11" t="s">
        <v>11</v>
      </c>
      <c r="D3" s="10">
        <v>350</v>
      </c>
      <c r="E3" s="3">
        <f>IF(C20&lt;=25%,D20,MIN(E20:F20))</f>
        <v>1122.5</v>
      </c>
      <c r="F3" s="3">
        <f>MIN(H3:H17)</f>
        <v>899</v>
      </c>
      <c r="G3" s="20" t="s">
        <v>12</v>
      </c>
      <c r="H3" s="21">
        <v>1151.55</v>
      </c>
      <c r="I3" s="53" t="str">
        <f t="shared" ref="I3:I17" si="0">IF(H3="","",(IF($C$20&lt;25%,"N/A",IF(H3&lt;=($D$20+$A$20),H3,"Descartado"))))</f>
        <v>N/A</v>
      </c>
    </row>
    <row r="4" spans="1:9">
      <c r="A4" s="13"/>
      <c r="B4" s="12"/>
      <c r="C4" s="11"/>
      <c r="D4" s="10"/>
      <c r="E4" s="3"/>
      <c r="F4" s="3"/>
      <c r="G4" s="20" t="s">
        <v>36</v>
      </c>
      <c r="H4" s="21">
        <v>1383.63</v>
      </c>
      <c r="I4" s="53" t="str">
        <f t="shared" si="0"/>
        <v>N/A</v>
      </c>
    </row>
    <row r="5" spans="1:9">
      <c r="A5" s="13"/>
      <c r="B5" s="12"/>
      <c r="C5" s="11"/>
      <c r="D5" s="10"/>
      <c r="E5" s="3"/>
      <c r="F5" s="3"/>
      <c r="G5" s="20" t="s">
        <v>37</v>
      </c>
      <c r="H5" s="21">
        <v>1390</v>
      </c>
      <c r="I5" s="53" t="str">
        <f t="shared" si="0"/>
        <v>N/A</v>
      </c>
    </row>
    <row r="6" spans="1:9">
      <c r="A6" s="13"/>
      <c r="B6" s="12"/>
      <c r="C6" s="11"/>
      <c r="D6" s="10"/>
      <c r="E6" s="3"/>
      <c r="F6" s="3"/>
      <c r="G6" s="20" t="s">
        <v>38</v>
      </c>
      <c r="H6" s="21">
        <v>910</v>
      </c>
      <c r="I6" s="53" t="str">
        <f t="shared" si="0"/>
        <v>N/A</v>
      </c>
    </row>
    <row r="7" spans="1:9">
      <c r="A7" s="13"/>
      <c r="B7" s="12"/>
      <c r="C7" s="11"/>
      <c r="D7" s="10"/>
      <c r="E7" s="3"/>
      <c r="F7" s="3"/>
      <c r="G7" s="20" t="s">
        <v>39</v>
      </c>
      <c r="H7" s="21">
        <v>969.03</v>
      </c>
      <c r="I7" s="53" t="str">
        <f t="shared" si="0"/>
        <v>N/A</v>
      </c>
    </row>
    <row r="8" spans="1:9">
      <c r="A8" s="13"/>
      <c r="B8" s="12"/>
      <c r="C8" s="11"/>
      <c r="D8" s="10"/>
      <c r="E8" s="3"/>
      <c r="F8" s="3"/>
      <c r="G8" s="20" t="s">
        <v>40</v>
      </c>
      <c r="H8" s="21">
        <v>1079</v>
      </c>
      <c r="I8" s="53" t="str">
        <f t="shared" si="0"/>
        <v>N/A</v>
      </c>
    </row>
    <row r="9" spans="1:9">
      <c r="A9" s="13"/>
      <c r="B9" s="12"/>
      <c r="C9" s="11"/>
      <c r="D9" s="10"/>
      <c r="E9" s="3"/>
      <c r="F9" s="3"/>
      <c r="G9" s="20" t="s">
        <v>41</v>
      </c>
      <c r="H9" s="21">
        <v>1206.49</v>
      </c>
      <c r="I9" s="53" t="str">
        <f t="shared" si="0"/>
        <v>N/A</v>
      </c>
    </row>
    <row r="10" spans="1:9">
      <c r="A10" s="13"/>
      <c r="B10" s="12"/>
      <c r="C10" s="11"/>
      <c r="D10" s="10"/>
      <c r="E10" s="3"/>
      <c r="F10" s="3"/>
      <c r="G10" s="20" t="s">
        <v>42</v>
      </c>
      <c r="H10" s="21">
        <v>949.05</v>
      </c>
      <c r="I10" s="53" t="str">
        <f t="shared" si="0"/>
        <v>N/A</v>
      </c>
    </row>
    <row r="11" spans="1:9">
      <c r="A11" s="13"/>
      <c r="B11" s="12"/>
      <c r="C11" s="11"/>
      <c r="D11" s="10"/>
      <c r="E11" s="3"/>
      <c r="F11" s="3"/>
      <c r="G11" s="20" t="s">
        <v>43</v>
      </c>
      <c r="H11" s="21">
        <v>1008</v>
      </c>
      <c r="I11" s="53" t="str">
        <f t="shared" si="0"/>
        <v>N/A</v>
      </c>
    </row>
    <row r="12" spans="1:9">
      <c r="A12" s="13"/>
      <c r="B12" s="12"/>
      <c r="C12" s="11"/>
      <c r="D12" s="10"/>
      <c r="E12" s="3"/>
      <c r="F12" s="3"/>
      <c r="G12" s="20" t="s">
        <v>44</v>
      </c>
      <c r="H12" s="21">
        <v>1134.22</v>
      </c>
      <c r="I12" s="53" t="str">
        <f t="shared" si="0"/>
        <v>N/A</v>
      </c>
    </row>
    <row r="13" spans="1:9">
      <c r="A13" s="13"/>
      <c r="B13" s="12"/>
      <c r="C13" s="11"/>
      <c r="D13" s="10"/>
      <c r="E13" s="3"/>
      <c r="F13" s="3"/>
      <c r="G13" s="20" t="s">
        <v>15</v>
      </c>
      <c r="H13" s="21">
        <v>899</v>
      </c>
      <c r="I13" s="53" t="str">
        <f t="shared" si="0"/>
        <v>N/A</v>
      </c>
    </row>
    <row r="14" spans="1:9">
      <c r="A14" s="13"/>
      <c r="B14" s="12"/>
      <c r="C14" s="11"/>
      <c r="D14" s="10"/>
      <c r="E14" s="3"/>
      <c r="F14" s="3"/>
      <c r="G14" s="20" t="s">
        <v>14</v>
      </c>
      <c r="H14" s="21">
        <v>1390</v>
      </c>
      <c r="I14" s="53" t="str">
        <f t="shared" si="0"/>
        <v>N/A</v>
      </c>
    </row>
    <row r="15" spans="1:9">
      <c r="A15" s="13"/>
      <c r="B15" s="12"/>
      <c r="C15" s="11"/>
      <c r="D15" s="10"/>
      <c r="E15" s="3"/>
      <c r="F15" s="3"/>
      <c r="G15" s="20"/>
      <c r="H15" s="21"/>
      <c r="I15" s="53" t="str">
        <f t="shared" si="0"/>
        <v/>
      </c>
    </row>
    <row r="16" spans="1:9">
      <c r="A16" s="13"/>
      <c r="B16" s="12"/>
      <c r="C16" s="11"/>
      <c r="D16" s="10"/>
      <c r="E16" s="3"/>
      <c r="F16" s="3"/>
      <c r="G16" s="20"/>
      <c r="H16" s="21"/>
      <c r="I16" s="53" t="str">
        <f t="shared" si="0"/>
        <v/>
      </c>
    </row>
    <row r="17" spans="1:11">
      <c r="A17" s="13"/>
      <c r="B17" s="12"/>
      <c r="C17" s="11"/>
      <c r="D17" s="10"/>
      <c r="E17" s="3"/>
      <c r="F17" s="3"/>
      <c r="G17" s="20"/>
      <c r="H17" s="21"/>
      <c r="I17" s="53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54"/>
      <c r="K18" s="54"/>
    </row>
    <row r="19" spans="1:11" ht="25.5">
      <c r="A19" s="52" t="s">
        <v>16</v>
      </c>
      <c r="B19" s="52" t="s">
        <v>17</v>
      </c>
      <c r="C19" s="51" t="s">
        <v>18</v>
      </c>
      <c r="D19" s="55" t="s">
        <v>19</v>
      </c>
      <c r="E19" s="56" t="s">
        <v>20</v>
      </c>
      <c r="F19" s="55" t="s">
        <v>21</v>
      </c>
      <c r="G19" s="2" t="s">
        <v>22</v>
      </c>
      <c r="H19" s="2"/>
      <c r="I19" s="57"/>
    </row>
    <row r="20" spans="1:11">
      <c r="A20" s="58">
        <f>IF(B20&lt;2,"N/A",(STDEV(H3:H17)))</f>
        <v>186.61723130636884</v>
      </c>
      <c r="B20" s="58">
        <f>COUNT(H3:H17)</f>
        <v>12</v>
      </c>
      <c r="C20" s="59">
        <f>IF(B20&lt;2,"N/A",(A20/D20))</f>
        <v>0.16625143100790096</v>
      </c>
      <c r="D20" s="60">
        <f>ROUND(AVERAGE(H3:H17),2)</f>
        <v>1122.5</v>
      </c>
      <c r="E20" s="61" t="str">
        <f>IFERROR(ROUND(IF(B20&lt;2,"N/A",(IF(C20&lt;=25%,"N/A",AVERAGE(I3:I17)))),2),"N/A")</f>
        <v>N/A</v>
      </c>
      <c r="F20" s="61">
        <f>ROUND(MEDIAN(H3:H17),2)</f>
        <v>1106.6099999999999</v>
      </c>
      <c r="G20" s="62" t="str">
        <f>INDEX(G3:G17,MATCH(H20,H3:H17,0))</f>
        <v>TECH FÁCIL INFORMÁTICA E COMUNICAÇÃO</v>
      </c>
      <c r="H20" s="63">
        <f>MIN(H3:H17)</f>
        <v>899</v>
      </c>
      <c r="I20" s="57"/>
    </row>
    <row r="21" spans="1:11">
      <c r="A21" s="64"/>
      <c r="B21" s="57"/>
      <c r="C21" s="40"/>
      <c r="D21" s="40"/>
      <c r="E21" s="40"/>
      <c r="F21" s="40"/>
      <c r="G21" s="57"/>
      <c r="H21" s="65"/>
      <c r="I21" s="66"/>
      <c r="J21" s="66"/>
      <c r="K21" s="66"/>
    </row>
    <row r="22" spans="1:11">
      <c r="B22" s="64"/>
      <c r="C22" s="64"/>
      <c r="D22" s="7"/>
      <c r="E22" s="7"/>
      <c r="F22" s="67"/>
      <c r="G22" s="68" t="s">
        <v>23</v>
      </c>
      <c r="H22" s="69">
        <f>IF(C20&lt;=25%,D20,MIN(E20:F20))</f>
        <v>1122.5</v>
      </c>
    </row>
    <row r="23" spans="1:11">
      <c r="B23" s="64"/>
      <c r="C23" s="64"/>
      <c r="D23" s="7"/>
      <c r="E23" s="7"/>
      <c r="F23" s="70"/>
      <c r="G23" s="51" t="s">
        <v>24</v>
      </c>
      <c r="H23" s="63">
        <f>ROUND(H22,2)*D3</f>
        <v>392875</v>
      </c>
    </row>
    <row r="24" spans="1:11">
      <c r="B24" s="43"/>
      <c r="C24" s="43"/>
      <c r="D24" s="57"/>
      <c r="E24" s="57"/>
    </row>
    <row r="26" spans="1:11" ht="12.75" customHeight="1">
      <c r="A26" s="1" t="s">
        <v>25</v>
      </c>
      <c r="B26" s="1"/>
      <c r="C26" s="1"/>
      <c r="D26" s="1"/>
      <c r="E26" s="1"/>
      <c r="F26" s="1"/>
      <c r="G26" s="1"/>
      <c r="H26" s="1"/>
      <c r="I26" s="1"/>
    </row>
    <row r="27" spans="1:11" ht="12.75" customHeight="1">
      <c r="A27" s="1" t="s">
        <v>26</v>
      </c>
      <c r="B27" s="1"/>
      <c r="C27" s="1"/>
      <c r="D27" s="1"/>
      <c r="E27" s="1"/>
      <c r="F27" s="1"/>
      <c r="G27" s="1"/>
      <c r="H27" s="1"/>
      <c r="I27" s="1"/>
    </row>
    <row r="28" spans="1:11" ht="12.75" customHeight="1">
      <c r="A28" s="1" t="s">
        <v>27</v>
      </c>
      <c r="B28" s="1"/>
      <c r="C28" s="1"/>
      <c r="D28" s="1"/>
      <c r="E28" s="1"/>
      <c r="F28" s="1"/>
      <c r="G28" s="1"/>
      <c r="H28" s="1"/>
      <c r="I28" s="1"/>
    </row>
    <row r="29" spans="1:11" ht="12.75" customHeight="1">
      <c r="A29" s="1" t="s">
        <v>28</v>
      </c>
      <c r="B29" s="1"/>
      <c r="C29" s="1"/>
      <c r="D29" s="1"/>
      <c r="E29" s="1"/>
      <c r="F29" s="1"/>
      <c r="G29" s="1"/>
      <c r="H29" s="1"/>
      <c r="I29" s="1"/>
    </row>
    <row r="30" spans="1:11" ht="12.75" customHeight="1">
      <c r="A30" s="1" t="s">
        <v>29</v>
      </c>
      <c r="B30" s="1"/>
      <c r="C30" s="1"/>
      <c r="D30" s="1"/>
      <c r="E30" s="1"/>
      <c r="F30" s="1"/>
      <c r="G30" s="1"/>
      <c r="H30" s="1"/>
      <c r="I30" s="1"/>
    </row>
    <row r="31" spans="1:11" ht="12.75" customHeight="1">
      <c r="A31" s="1" t="s">
        <v>30</v>
      </c>
      <c r="B31" s="1"/>
      <c r="C31" s="1"/>
      <c r="D31" s="1"/>
      <c r="E31" s="1"/>
      <c r="F31" s="1"/>
      <c r="G31" s="1"/>
      <c r="H31" s="1"/>
      <c r="I31" s="1"/>
    </row>
    <row r="32" spans="1:11" ht="24.75" customHeight="1">
      <c r="A32" s="81" t="s">
        <v>31</v>
      </c>
      <c r="B32" s="81"/>
      <c r="C32" s="81"/>
      <c r="D32" s="81"/>
      <c r="E32" s="81"/>
      <c r="F32" s="81"/>
      <c r="G32" s="81"/>
      <c r="H32" s="81"/>
      <c r="I32" s="81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B18" sqref="B1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25.5">
      <c r="A2" s="13" t="s">
        <v>45</v>
      </c>
      <c r="B2" s="49" t="s">
        <v>2</v>
      </c>
      <c r="C2" s="49" t="s">
        <v>3</v>
      </c>
      <c r="D2" s="49" t="s">
        <v>4</v>
      </c>
      <c r="E2" s="50" t="s">
        <v>5</v>
      </c>
      <c r="F2" s="50" t="s">
        <v>6</v>
      </c>
      <c r="G2" s="49" t="s">
        <v>7</v>
      </c>
      <c r="H2" s="51" t="s">
        <v>8</v>
      </c>
      <c r="I2" s="52" t="s">
        <v>9</v>
      </c>
    </row>
    <row r="3" spans="1:9" ht="12.75" customHeight="1">
      <c r="A3" s="13"/>
      <c r="B3" s="12" t="s">
        <v>46</v>
      </c>
      <c r="C3" s="11" t="s">
        <v>11</v>
      </c>
      <c r="D3" s="10">
        <v>30</v>
      </c>
      <c r="E3" s="3">
        <f>IF(C20&lt;=25%,D20,MIN(E20:F20))</f>
        <v>1601.19</v>
      </c>
      <c r="F3" s="3">
        <f>MIN(H3:H17)</f>
        <v>1459</v>
      </c>
      <c r="G3" s="20" t="s">
        <v>47</v>
      </c>
      <c r="H3" s="21">
        <v>1519.05</v>
      </c>
      <c r="I3" s="53" t="str">
        <f t="shared" ref="I3:I17" si="0">IF(H3="","",(IF($C$20&lt;25%,"N/A",IF(H3&lt;=($D$20+$A$20),H3,"Descartado"))))</f>
        <v>N/A</v>
      </c>
    </row>
    <row r="4" spans="1:9">
      <c r="A4" s="13"/>
      <c r="B4" s="12"/>
      <c r="C4" s="11"/>
      <c r="D4" s="10"/>
      <c r="E4" s="3"/>
      <c r="F4" s="3"/>
      <c r="G4" s="20" t="s">
        <v>48</v>
      </c>
      <c r="H4" s="21">
        <v>1673.07</v>
      </c>
      <c r="I4" s="53" t="str">
        <f t="shared" si="0"/>
        <v>N/A</v>
      </c>
    </row>
    <row r="5" spans="1:9">
      <c r="A5" s="13"/>
      <c r="B5" s="12"/>
      <c r="C5" s="11"/>
      <c r="D5" s="10"/>
      <c r="E5" s="3"/>
      <c r="F5" s="3"/>
      <c r="G5" s="20" t="s">
        <v>49</v>
      </c>
      <c r="H5" s="21">
        <v>1779</v>
      </c>
      <c r="I5" s="53" t="str">
        <f t="shared" si="0"/>
        <v>N/A</v>
      </c>
    </row>
    <row r="6" spans="1:9">
      <c r="A6" s="13"/>
      <c r="B6" s="12"/>
      <c r="C6" s="11"/>
      <c r="D6" s="10"/>
      <c r="E6" s="3"/>
      <c r="F6" s="3"/>
      <c r="G6" s="20" t="s">
        <v>50</v>
      </c>
      <c r="H6" s="21">
        <v>1669</v>
      </c>
      <c r="I6" s="53" t="str">
        <f t="shared" si="0"/>
        <v>N/A</v>
      </c>
    </row>
    <row r="7" spans="1:9">
      <c r="A7" s="13"/>
      <c r="B7" s="12"/>
      <c r="C7" s="11"/>
      <c r="D7" s="10"/>
      <c r="E7" s="3"/>
      <c r="F7" s="3"/>
      <c r="G7" s="20" t="s">
        <v>42</v>
      </c>
      <c r="H7" s="21">
        <v>1754.36</v>
      </c>
      <c r="I7" s="53" t="str">
        <f t="shared" si="0"/>
        <v>N/A</v>
      </c>
    </row>
    <row r="8" spans="1:9">
      <c r="A8" s="13"/>
      <c r="B8" s="12"/>
      <c r="C8" s="11"/>
      <c r="D8" s="10"/>
      <c r="E8" s="3"/>
      <c r="F8" s="3"/>
      <c r="G8" s="20" t="s">
        <v>36</v>
      </c>
      <c r="H8" s="21">
        <v>1484.1</v>
      </c>
      <c r="I8" s="53" t="str">
        <f t="shared" si="0"/>
        <v>N/A</v>
      </c>
    </row>
    <row r="9" spans="1:9">
      <c r="A9" s="13"/>
      <c r="B9" s="12"/>
      <c r="C9" s="11"/>
      <c r="D9" s="10"/>
      <c r="E9" s="3"/>
      <c r="F9" s="3"/>
      <c r="G9" s="20" t="s">
        <v>51</v>
      </c>
      <c r="H9" s="21">
        <v>1459</v>
      </c>
      <c r="I9" s="53" t="str">
        <f t="shared" si="0"/>
        <v>N/A</v>
      </c>
    </row>
    <row r="10" spans="1:9">
      <c r="A10" s="13"/>
      <c r="B10" s="12"/>
      <c r="C10" s="11"/>
      <c r="D10" s="10"/>
      <c r="E10" s="3"/>
      <c r="F10" s="3"/>
      <c r="G10" s="20" t="s">
        <v>52</v>
      </c>
      <c r="H10" s="21">
        <v>1471.91</v>
      </c>
      <c r="I10" s="53" t="str">
        <f t="shared" si="0"/>
        <v>N/A</v>
      </c>
    </row>
    <row r="11" spans="1:9">
      <c r="A11" s="13"/>
      <c r="B11" s="12"/>
      <c r="C11" s="11"/>
      <c r="D11" s="10"/>
      <c r="E11" s="3"/>
      <c r="F11" s="3"/>
      <c r="G11" s="20"/>
      <c r="H11" s="21"/>
      <c r="I11" s="53" t="str">
        <f t="shared" si="0"/>
        <v/>
      </c>
    </row>
    <row r="12" spans="1:9">
      <c r="A12" s="13"/>
      <c r="B12" s="12"/>
      <c r="C12" s="11"/>
      <c r="D12" s="10"/>
      <c r="E12" s="3"/>
      <c r="F12" s="3"/>
      <c r="G12" s="20"/>
      <c r="H12" s="21"/>
      <c r="I12" s="53" t="str">
        <f t="shared" si="0"/>
        <v/>
      </c>
    </row>
    <row r="13" spans="1:9">
      <c r="A13" s="13"/>
      <c r="B13" s="12"/>
      <c r="C13" s="11"/>
      <c r="D13" s="10"/>
      <c r="E13" s="3"/>
      <c r="F13" s="3"/>
      <c r="G13" s="20"/>
      <c r="H13" s="21"/>
      <c r="I13" s="53" t="str">
        <f t="shared" si="0"/>
        <v/>
      </c>
    </row>
    <row r="14" spans="1:9">
      <c r="A14" s="13"/>
      <c r="B14" s="12"/>
      <c r="C14" s="11"/>
      <c r="D14" s="10"/>
      <c r="E14" s="3"/>
      <c r="F14" s="3"/>
      <c r="G14" s="20"/>
      <c r="H14" s="21"/>
      <c r="I14" s="53" t="str">
        <f t="shared" si="0"/>
        <v/>
      </c>
    </row>
    <row r="15" spans="1:9">
      <c r="A15" s="13"/>
      <c r="B15" s="12"/>
      <c r="C15" s="11"/>
      <c r="D15" s="10"/>
      <c r="E15" s="3"/>
      <c r="F15" s="3"/>
      <c r="G15" s="20"/>
      <c r="H15" s="21"/>
      <c r="I15" s="53" t="str">
        <f t="shared" si="0"/>
        <v/>
      </c>
    </row>
    <row r="16" spans="1:9">
      <c r="A16" s="13"/>
      <c r="B16" s="12"/>
      <c r="C16" s="11"/>
      <c r="D16" s="10"/>
      <c r="E16" s="3"/>
      <c r="F16" s="3"/>
      <c r="G16" s="20"/>
      <c r="H16" s="21"/>
      <c r="I16" s="53" t="str">
        <f t="shared" si="0"/>
        <v/>
      </c>
    </row>
    <row r="17" spans="1:11">
      <c r="A17" s="13"/>
      <c r="B17" s="12"/>
      <c r="C17" s="11"/>
      <c r="D17" s="10"/>
      <c r="E17" s="3"/>
      <c r="F17" s="3"/>
      <c r="G17" s="20"/>
      <c r="H17" s="21"/>
      <c r="I17" s="53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54"/>
      <c r="K18" s="54"/>
    </row>
    <row r="19" spans="1:11" ht="25.5">
      <c r="A19" s="52" t="s">
        <v>16</v>
      </c>
      <c r="B19" s="52" t="s">
        <v>17</v>
      </c>
      <c r="C19" s="51" t="s">
        <v>18</v>
      </c>
      <c r="D19" s="55" t="s">
        <v>19</v>
      </c>
      <c r="E19" s="56" t="s">
        <v>20</v>
      </c>
      <c r="F19" s="55" t="s">
        <v>21</v>
      </c>
      <c r="G19" s="2" t="s">
        <v>22</v>
      </c>
      <c r="H19" s="2"/>
      <c r="I19" s="57"/>
    </row>
    <row r="20" spans="1:11">
      <c r="A20" s="58">
        <f>IF(B20&lt;2,"N/A",(STDEV(H3:H17)))</f>
        <v>132.14209753546152</v>
      </c>
      <c r="B20" s="58">
        <f>COUNT(H3:H17)</f>
        <v>8</v>
      </c>
      <c r="C20" s="59">
        <f>IF(B20&lt;2,"N/A",(A20/D20))</f>
        <v>8.2527431182721295E-2</v>
      </c>
      <c r="D20" s="60">
        <f>ROUND(AVERAGE(H3:H17),2)</f>
        <v>1601.19</v>
      </c>
      <c r="E20" s="61" t="str">
        <f>IFERROR(ROUND(IF(B20&lt;2,"N/A",(IF(C20&lt;=25%,"N/A",AVERAGE(I3:I17)))),2),"N/A")</f>
        <v>N/A</v>
      </c>
      <c r="F20" s="61">
        <f>ROUND(MEDIAN(H3:H17),2)</f>
        <v>1594.03</v>
      </c>
      <c r="G20" s="62" t="str">
        <f>INDEX(G3:G17,MATCH(H20,H3:H17,0))</f>
        <v>Colombo</v>
      </c>
      <c r="H20" s="63">
        <f>MIN(H3:H17)</f>
        <v>1459</v>
      </c>
      <c r="I20" s="57"/>
    </row>
    <row r="21" spans="1:11">
      <c r="A21" s="64"/>
      <c r="B21" s="57"/>
      <c r="C21" s="40"/>
      <c r="D21" s="40"/>
      <c r="E21" s="40"/>
      <c r="F21" s="40"/>
      <c r="G21" s="57"/>
      <c r="H21" s="65"/>
      <c r="I21" s="66"/>
      <c r="J21" s="66"/>
      <c r="K21" s="66"/>
    </row>
    <row r="22" spans="1:11">
      <c r="B22" s="64"/>
      <c r="C22" s="64"/>
      <c r="D22" s="7"/>
      <c r="E22" s="7"/>
      <c r="F22" s="67"/>
      <c r="G22" s="68" t="s">
        <v>23</v>
      </c>
      <c r="H22" s="69">
        <f>IF(C20&lt;=25%,D20,MIN(E20:F20))</f>
        <v>1601.19</v>
      </c>
    </row>
    <row r="23" spans="1:11">
      <c r="B23" s="64"/>
      <c r="C23" s="64"/>
      <c r="D23" s="7"/>
      <c r="E23" s="7"/>
      <c r="F23" s="70"/>
      <c r="G23" s="51" t="s">
        <v>24</v>
      </c>
      <c r="H23" s="63">
        <f>ROUND(H22,2)*D3</f>
        <v>48035.700000000004</v>
      </c>
    </row>
    <row r="24" spans="1:11">
      <c r="B24" s="43"/>
      <c r="C24" s="43"/>
      <c r="D24" s="57"/>
      <c r="E24" s="57"/>
    </row>
    <row r="26" spans="1:11" ht="12.75" customHeight="1">
      <c r="A26" s="1" t="s">
        <v>25</v>
      </c>
      <c r="B26" s="1"/>
      <c r="C26" s="1"/>
      <c r="D26" s="1"/>
      <c r="E26" s="1"/>
      <c r="F26" s="1"/>
      <c r="G26" s="1"/>
      <c r="H26" s="1"/>
      <c r="I26" s="1"/>
    </row>
    <row r="27" spans="1:11" ht="12.75" customHeight="1">
      <c r="A27" s="1" t="s">
        <v>26</v>
      </c>
      <c r="B27" s="1"/>
      <c r="C27" s="1"/>
      <c r="D27" s="1"/>
      <c r="E27" s="1"/>
      <c r="F27" s="1"/>
      <c r="G27" s="1"/>
      <c r="H27" s="1"/>
      <c r="I27" s="1"/>
    </row>
    <row r="28" spans="1:11" ht="12.75" customHeight="1">
      <c r="A28" s="1" t="s">
        <v>27</v>
      </c>
      <c r="B28" s="1"/>
      <c r="C28" s="1"/>
      <c r="D28" s="1"/>
      <c r="E28" s="1"/>
      <c r="F28" s="1"/>
      <c r="G28" s="1"/>
      <c r="H28" s="1"/>
      <c r="I28" s="1"/>
    </row>
    <row r="29" spans="1:11" ht="12.75" customHeight="1">
      <c r="A29" s="1" t="s">
        <v>28</v>
      </c>
      <c r="B29" s="1"/>
      <c r="C29" s="1"/>
      <c r="D29" s="1"/>
      <c r="E29" s="1"/>
      <c r="F29" s="1"/>
      <c r="G29" s="1"/>
      <c r="H29" s="1"/>
      <c r="I29" s="1"/>
    </row>
    <row r="30" spans="1:11" ht="12.75" customHeight="1">
      <c r="A30" s="1" t="s">
        <v>29</v>
      </c>
      <c r="B30" s="1"/>
      <c r="C30" s="1"/>
      <c r="D30" s="1"/>
      <c r="E30" s="1"/>
      <c r="F30" s="1"/>
      <c r="G30" s="1"/>
      <c r="H30" s="1"/>
      <c r="I30" s="1"/>
    </row>
    <row r="31" spans="1:11" ht="12.75" customHeight="1">
      <c r="A31" s="1" t="s">
        <v>30</v>
      </c>
      <c r="B31" s="1"/>
      <c r="C31" s="1"/>
      <c r="D31" s="1"/>
      <c r="E31" s="1"/>
      <c r="F31" s="1"/>
      <c r="G31" s="1"/>
      <c r="H31" s="1"/>
      <c r="I31" s="1"/>
    </row>
    <row r="32" spans="1:11" ht="24.75" customHeight="1">
      <c r="A32" s="81" t="s">
        <v>31</v>
      </c>
      <c r="B32" s="81"/>
      <c r="C32" s="81"/>
      <c r="D32" s="81"/>
      <c r="E32" s="81"/>
      <c r="F32" s="81"/>
      <c r="G32" s="81"/>
      <c r="H32" s="81"/>
      <c r="I32" s="81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5" sqref="G5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53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54</v>
      </c>
      <c r="C3" s="11" t="s">
        <v>11</v>
      </c>
      <c r="D3" s="10">
        <v>100</v>
      </c>
      <c r="E3" s="9">
        <f>IF(C20&lt;=25%,D20,MIN(E20:F20))</f>
        <v>7424.5</v>
      </c>
      <c r="F3" s="9">
        <f>MIN(H3:H17)</f>
        <v>7350</v>
      </c>
      <c r="G3" s="20" t="s">
        <v>15</v>
      </c>
      <c r="H3" s="21">
        <v>7499</v>
      </c>
      <c r="I3" s="22" t="str">
        <f t="shared" ref="I3:I17" si="0">IF(H3="","",(IF($C$20&lt;25%,"N/A",IF(H3&lt;=($D$20+$A$20),H3,"Descartado"))))</f>
        <v>N/A</v>
      </c>
    </row>
    <row r="4" spans="1:9">
      <c r="A4" s="13"/>
      <c r="B4" s="12"/>
      <c r="C4" s="11"/>
      <c r="D4" s="10"/>
      <c r="E4" s="9"/>
      <c r="F4" s="9"/>
      <c r="G4" s="20" t="s">
        <v>14</v>
      </c>
      <c r="H4" s="21">
        <v>7350</v>
      </c>
      <c r="I4" s="22" t="str">
        <f t="shared" si="0"/>
        <v>N/A</v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16</v>
      </c>
      <c r="B19" s="19" t="s">
        <v>17</v>
      </c>
      <c r="C19" s="18" t="s">
        <v>18</v>
      </c>
      <c r="D19" s="30" t="s">
        <v>19</v>
      </c>
      <c r="E19" s="31" t="s">
        <v>20</v>
      </c>
      <c r="F19" s="30" t="s">
        <v>21</v>
      </c>
      <c r="G19" s="8" t="s">
        <v>22</v>
      </c>
      <c r="H19" s="8"/>
      <c r="I19" s="32"/>
    </row>
    <row r="20" spans="1:11">
      <c r="A20" s="33">
        <f>IF(B20&lt;2,"N/A",(STDEV(H3:H17)))</f>
        <v>105.35891039679558</v>
      </c>
      <c r="B20" s="33">
        <f>COUNT(H3:H17)</f>
        <v>2</v>
      </c>
      <c r="C20" s="34">
        <f>IF(B20&lt;2,"N/A",(A20/D20))</f>
        <v>1.4190707845214571E-2</v>
      </c>
      <c r="D20" s="35">
        <f>ROUND(AVERAGE(H3:H17),2)</f>
        <v>7424.5</v>
      </c>
      <c r="E20" s="36" t="str">
        <f>IFERROR(ROUND(IF(B20&lt;2,"N/A",(IF(C20&lt;=25%,"N/A",AVERAGE(I3:I17)))),2),"N/A")</f>
        <v>N/A</v>
      </c>
      <c r="F20" s="36">
        <f>ROUND(MEDIAN(H3:H17),2)</f>
        <v>7424.5</v>
      </c>
      <c r="G20" s="37" t="str">
        <f>INDEX(G3:G17,MATCH(H20,H3:H17,0))</f>
        <v>TORINO INFORMATICA LTDA</v>
      </c>
      <c r="H20" s="38">
        <f>MIN(H3:H17)</f>
        <v>7350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23</v>
      </c>
      <c r="H22" s="46">
        <f>IF(C20&lt;=25%,D20,MIN(E20:F20))</f>
        <v>7424.5</v>
      </c>
    </row>
    <row r="23" spans="1:11">
      <c r="B23" s="39"/>
      <c r="C23" s="39"/>
      <c r="D23" s="7"/>
      <c r="E23" s="7"/>
      <c r="F23" s="47"/>
      <c r="G23" s="18" t="s">
        <v>24</v>
      </c>
      <c r="H23" s="38">
        <f>ROUND(H22,2)*D3</f>
        <v>742450</v>
      </c>
    </row>
    <row r="24" spans="1:11">
      <c r="B24" s="48"/>
      <c r="C24" s="48"/>
      <c r="D24" s="32"/>
      <c r="E24" s="32"/>
    </row>
    <row r="26" spans="1:11" ht="12.75" customHeight="1">
      <c r="A26" s="6" t="s">
        <v>25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26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27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28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29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30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31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Normal="100" workbookViewId="0">
      <selection activeCell="G22" sqref="G22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25.5">
      <c r="A2" s="13" t="s">
        <v>55</v>
      </c>
      <c r="B2" s="49" t="s">
        <v>2</v>
      </c>
      <c r="C2" s="49" t="s">
        <v>3</v>
      </c>
      <c r="D2" s="49" t="s">
        <v>4</v>
      </c>
      <c r="E2" s="50" t="s">
        <v>5</v>
      </c>
      <c r="F2" s="50" t="s">
        <v>6</v>
      </c>
      <c r="G2" s="49" t="s">
        <v>7</v>
      </c>
      <c r="H2" s="51" t="s">
        <v>8</v>
      </c>
      <c r="I2" s="52" t="s">
        <v>9</v>
      </c>
    </row>
    <row r="3" spans="1:9" ht="12.75" customHeight="1">
      <c r="A3" s="13"/>
      <c r="B3" s="12" t="s">
        <v>56</v>
      </c>
      <c r="C3" s="11" t="s">
        <v>11</v>
      </c>
      <c r="D3" s="10">
        <v>350</v>
      </c>
      <c r="E3" s="3">
        <f>IF(C20&lt;=25%,D20,MIN(E20:F20))</f>
        <v>321.98</v>
      </c>
      <c r="F3" s="3">
        <f>MIN(H3:H17)</f>
        <v>259</v>
      </c>
      <c r="G3" s="20" t="s">
        <v>36</v>
      </c>
      <c r="H3" s="21">
        <v>650</v>
      </c>
      <c r="I3" s="53" t="str">
        <f t="shared" ref="I3:I17" si="0">IF(H3="","",(IF($C$20&lt;25%,"N/A",IF(H3&lt;=($D$20+$A$20),H3,"Descartado"))))</f>
        <v>Descartado</v>
      </c>
    </row>
    <row r="4" spans="1:9">
      <c r="A4" s="13"/>
      <c r="B4" s="12"/>
      <c r="C4" s="11"/>
      <c r="D4" s="10"/>
      <c r="E4" s="3"/>
      <c r="F4" s="3"/>
      <c r="G4" s="20" t="s">
        <v>52</v>
      </c>
      <c r="H4" s="21">
        <v>259</v>
      </c>
      <c r="I4" s="53">
        <f t="shared" si="0"/>
        <v>259</v>
      </c>
    </row>
    <row r="5" spans="1:9">
      <c r="A5" s="13"/>
      <c r="B5" s="12"/>
      <c r="C5" s="11"/>
      <c r="D5" s="10"/>
      <c r="E5" s="3"/>
      <c r="F5" s="3"/>
      <c r="G5" s="20" t="s">
        <v>57</v>
      </c>
      <c r="H5" s="21">
        <v>288.91000000000003</v>
      </c>
      <c r="I5" s="53">
        <f t="shared" si="0"/>
        <v>288.91000000000003</v>
      </c>
    </row>
    <row r="6" spans="1:9">
      <c r="A6" s="13"/>
      <c r="B6" s="12"/>
      <c r="C6" s="11"/>
      <c r="D6" s="10"/>
      <c r="E6" s="3"/>
      <c r="F6" s="3"/>
      <c r="G6" s="20" t="s">
        <v>38</v>
      </c>
      <c r="H6" s="21">
        <v>635.17999999999995</v>
      </c>
      <c r="I6" s="53" t="str">
        <f t="shared" si="0"/>
        <v>Descartado</v>
      </c>
    </row>
    <row r="7" spans="1:9">
      <c r="A7" s="13"/>
      <c r="B7" s="12"/>
      <c r="C7" s="11"/>
      <c r="D7" s="10"/>
      <c r="E7" s="3"/>
      <c r="F7" s="3"/>
      <c r="G7" s="20" t="s">
        <v>42</v>
      </c>
      <c r="H7" s="21">
        <v>339.99</v>
      </c>
      <c r="I7" s="53">
        <f t="shared" si="0"/>
        <v>339.99</v>
      </c>
    </row>
    <row r="8" spans="1:9">
      <c r="A8" s="13"/>
      <c r="B8" s="12"/>
      <c r="C8" s="11"/>
      <c r="D8" s="10"/>
      <c r="E8" s="3"/>
      <c r="F8" s="3"/>
      <c r="G8" s="20" t="s">
        <v>71</v>
      </c>
      <c r="H8" s="21">
        <v>400</v>
      </c>
      <c r="I8" s="53">
        <f t="shared" si="0"/>
        <v>400</v>
      </c>
    </row>
    <row r="9" spans="1:9">
      <c r="A9" s="13"/>
      <c r="B9" s="12"/>
      <c r="C9" s="11"/>
      <c r="D9" s="10"/>
      <c r="E9" s="3"/>
      <c r="F9" s="3"/>
      <c r="G9" s="20"/>
      <c r="H9" s="21"/>
      <c r="I9" s="53" t="str">
        <f t="shared" si="0"/>
        <v/>
      </c>
    </row>
    <row r="10" spans="1:9">
      <c r="A10" s="13"/>
      <c r="B10" s="12"/>
      <c r="C10" s="11"/>
      <c r="D10" s="10"/>
      <c r="E10" s="3"/>
      <c r="F10" s="3"/>
      <c r="G10" s="20"/>
      <c r="H10" s="21"/>
      <c r="I10" s="53" t="str">
        <f t="shared" si="0"/>
        <v/>
      </c>
    </row>
    <row r="11" spans="1:9">
      <c r="A11" s="13"/>
      <c r="B11" s="12"/>
      <c r="C11" s="11"/>
      <c r="D11" s="10"/>
      <c r="E11" s="3"/>
      <c r="F11" s="3"/>
      <c r="G11" s="20"/>
      <c r="H11" s="21"/>
      <c r="I11" s="53" t="str">
        <f t="shared" si="0"/>
        <v/>
      </c>
    </row>
    <row r="12" spans="1:9">
      <c r="A12" s="13"/>
      <c r="B12" s="12"/>
      <c r="C12" s="11"/>
      <c r="D12" s="10"/>
      <c r="E12" s="3"/>
      <c r="F12" s="3"/>
      <c r="G12" s="20"/>
      <c r="H12" s="21"/>
      <c r="I12" s="53" t="str">
        <f t="shared" si="0"/>
        <v/>
      </c>
    </row>
    <row r="13" spans="1:9">
      <c r="A13" s="13"/>
      <c r="B13" s="12"/>
      <c r="C13" s="11"/>
      <c r="D13" s="10"/>
      <c r="E13" s="3"/>
      <c r="F13" s="3"/>
      <c r="G13" s="20"/>
      <c r="H13" s="21"/>
      <c r="I13" s="53" t="str">
        <f t="shared" si="0"/>
        <v/>
      </c>
    </row>
    <row r="14" spans="1:9">
      <c r="A14" s="13"/>
      <c r="B14" s="12"/>
      <c r="C14" s="11"/>
      <c r="D14" s="10"/>
      <c r="E14" s="3"/>
      <c r="F14" s="3"/>
      <c r="G14" s="20"/>
      <c r="H14" s="21"/>
      <c r="I14" s="53" t="str">
        <f t="shared" si="0"/>
        <v/>
      </c>
    </row>
    <row r="15" spans="1:9">
      <c r="A15" s="13"/>
      <c r="B15" s="12"/>
      <c r="C15" s="11"/>
      <c r="D15" s="10"/>
      <c r="E15" s="3"/>
      <c r="F15" s="3"/>
      <c r="G15" s="20"/>
      <c r="H15" s="21"/>
      <c r="I15" s="53" t="str">
        <f t="shared" si="0"/>
        <v/>
      </c>
    </row>
    <row r="16" spans="1:9">
      <c r="A16" s="13"/>
      <c r="B16" s="12"/>
      <c r="C16" s="11"/>
      <c r="D16" s="10"/>
      <c r="E16" s="3"/>
      <c r="F16" s="3"/>
      <c r="G16" s="20"/>
      <c r="H16" s="21"/>
      <c r="I16" s="53" t="str">
        <f t="shared" si="0"/>
        <v/>
      </c>
    </row>
    <row r="17" spans="1:11">
      <c r="A17" s="13"/>
      <c r="B17" s="12"/>
      <c r="C17" s="11"/>
      <c r="D17" s="10"/>
      <c r="E17" s="3"/>
      <c r="F17" s="3"/>
      <c r="G17" s="20"/>
      <c r="H17" s="21"/>
      <c r="I17" s="53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54"/>
      <c r="K18" s="54"/>
    </row>
    <row r="19" spans="1:11" ht="25.5">
      <c r="A19" s="52" t="s">
        <v>16</v>
      </c>
      <c r="B19" s="52" t="s">
        <v>17</v>
      </c>
      <c r="C19" s="51" t="s">
        <v>18</v>
      </c>
      <c r="D19" s="55" t="s">
        <v>19</v>
      </c>
      <c r="E19" s="56" t="s">
        <v>20</v>
      </c>
      <c r="F19" s="55" t="s">
        <v>21</v>
      </c>
      <c r="G19" s="2" t="s">
        <v>22</v>
      </c>
      <c r="H19" s="2"/>
      <c r="I19" s="57"/>
    </row>
    <row r="20" spans="1:11">
      <c r="A20" s="58">
        <f>IF(B20&lt;2,"N/A",(STDEV(H3:H17)))</f>
        <v>172.41811942677799</v>
      </c>
      <c r="B20" s="58">
        <f>COUNT(H3:H17)</f>
        <v>6</v>
      </c>
      <c r="C20" s="59">
        <f>IF(B20&lt;2,"N/A",(A20/D20))</f>
        <v>0.40204761437980174</v>
      </c>
      <c r="D20" s="60">
        <f>ROUND(AVERAGE(H3:H17),2)</f>
        <v>428.85</v>
      </c>
      <c r="E20" s="61">
        <f>IFERROR(ROUND(IF(B20&lt;2,"N/A",(IF(C20&lt;=25%,"N/A",AVERAGE(I3:I17)))),2),"N/A")</f>
        <v>321.98</v>
      </c>
      <c r="F20" s="61">
        <f>ROUND(MEDIAN(H3:H17),2)</f>
        <v>370</v>
      </c>
      <c r="G20" s="62" t="str">
        <f>INDEX(G3:G17,MATCH(H20,H3:H17,0))</f>
        <v>Kalunga</v>
      </c>
      <c r="H20" s="63">
        <f>MIN(H3:H17)</f>
        <v>259</v>
      </c>
      <c r="I20" s="57"/>
    </row>
    <row r="21" spans="1:11">
      <c r="A21" s="64"/>
      <c r="B21" s="57"/>
      <c r="C21" s="40"/>
      <c r="D21" s="40"/>
      <c r="E21" s="40"/>
      <c r="F21" s="40"/>
      <c r="G21" s="57"/>
      <c r="H21" s="65"/>
      <c r="I21" s="66"/>
      <c r="J21" s="66"/>
      <c r="K21" s="66"/>
    </row>
    <row r="22" spans="1:11">
      <c r="B22" s="64"/>
      <c r="C22" s="64"/>
      <c r="D22" s="7"/>
      <c r="E22" s="7"/>
      <c r="F22" s="67"/>
      <c r="G22" s="68" t="s">
        <v>23</v>
      </c>
      <c r="H22" s="69">
        <f>IF(C20&lt;=25%,D20,MIN(E20:F20))</f>
        <v>321.98</v>
      </c>
    </row>
    <row r="23" spans="1:11">
      <c r="B23" s="64"/>
      <c r="C23" s="64"/>
      <c r="D23" s="7"/>
      <c r="E23" s="7"/>
      <c r="F23" s="70"/>
      <c r="G23" s="51" t="s">
        <v>24</v>
      </c>
      <c r="H23" s="63">
        <f>ROUND(H22,2)*D3</f>
        <v>112693</v>
      </c>
    </row>
    <row r="24" spans="1:11">
      <c r="B24" s="43"/>
      <c r="C24" s="43"/>
      <c r="D24" s="57"/>
      <c r="E24" s="57"/>
    </row>
    <row r="26" spans="1:11" ht="12.75" customHeight="1">
      <c r="A26" s="1" t="s">
        <v>25</v>
      </c>
      <c r="B26" s="1"/>
      <c r="C26" s="1"/>
      <c r="D26" s="1"/>
      <c r="E26" s="1"/>
      <c r="F26" s="1"/>
      <c r="G26" s="1"/>
      <c r="H26" s="1"/>
      <c r="I26" s="1"/>
    </row>
    <row r="27" spans="1:11" ht="12.75" customHeight="1">
      <c r="A27" s="1" t="s">
        <v>26</v>
      </c>
      <c r="B27" s="1"/>
      <c r="C27" s="1"/>
      <c r="D27" s="1"/>
      <c r="E27" s="1"/>
      <c r="F27" s="1"/>
      <c r="G27" s="1"/>
      <c r="H27" s="1"/>
      <c r="I27" s="1"/>
    </row>
    <row r="28" spans="1:11" ht="12.75" customHeight="1">
      <c r="A28" s="1" t="s">
        <v>27</v>
      </c>
      <c r="B28" s="1"/>
      <c r="C28" s="1"/>
      <c r="D28" s="1"/>
      <c r="E28" s="1"/>
      <c r="F28" s="1"/>
      <c r="G28" s="1"/>
      <c r="H28" s="1"/>
      <c r="I28" s="1"/>
    </row>
    <row r="29" spans="1:11" ht="12.75" customHeight="1">
      <c r="A29" s="1" t="s">
        <v>28</v>
      </c>
      <c r="B29" s="1"/>
      <c r="C29" s="1"/>
      <c r="D29" s="1"/>
      <c r="E29" s="1"/>
      <c r="F29" s="1"/>
      <c r="G29" s="1"/>
      <c r="H29" s="1"/>
      <c r="I29" s="1"/>
    </row>
    <row r="30" spans="1:11" ht="12.75" customHeight="1">
      <c r="A30" s="1" t="s">
        <v>29</v>
      </c>
      <c r="B30" s="1"/>
      <c r="C30" s="1"/>
      <c r="D30" s="1"/>
      <c r="E30" s="1"/>
      <c r="F30" s="1"/>
      <c r="G30" s="1"/>
      <c r="H30" s="1"/>
      <c r="I30" s="1"/>
    </row>
    <row r="31" spans="1:11" ht="12.75" customHeight="1">
      <c r="A31" s="1" t="s">
        <v>30</v>
      </c>
      <c r="B31" s="1"/>
      <c r="C31" s="1"/>
      <c r="D31" s="1"/>
      <c r="E31" s="1"/>
      <c r="F31" s="1"/>
      <c r="G31" s="1"/>
      <c r="H31" s="1"/>
      <c r="I31" s="1"/>
    </row>
    <row r="32" spans="1:11" ht="24.75" customHeight="1">
      <c r="A32" s="81" t="s">
        <v>31</v>
      </c>
      <c r="B32" s="81"/>
      <c r="C32" s="81"/>
      <c r="D32" s="81"/>
      <c r="E32" s="81"/>
      <c r="F32" s="81"/>
      <c r="G32" s="81"/>
      <c r="H32" s="81"/>
      <c r="I32" s="81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16"/>
  <sheetViews>
    <sheetView view="pageBreakPreview" topLeftCell="A13" zoomScaleNormal="100" workbookViewId="0">
      <selection activeCell="B14" sqref="B14"/>
    </sheetView>
  </sheetViews>
  <sheetFormatPr defaultColWidth="9.140625" defaultRowHeight="12.75"/>
  <cols>
    <col min="1" max="1" width="9.140625" style="71"/>
    <col min="2" max="2" width="86.85546875" style="71" customWidth="1"/>
    <col min="3" max="5" width="13.28515625" style="71" customWidth="1"/>
    <col min="6" max="6" width="17.28515625" style="71" customWidth="1"/>
    <col min="7" max="13" width="9.140625" style="72"/>
    <col min="14" max="1023" width="9.140625" style="71"/>
    <col min="1024" max="1024" width="11.5703125" customWidth="1"/>
  </cols>
  <sheetData>
    <row r="1" spans="1:6" ht="12.75" customHeight="1">
      <c r="A1" s="73"/>
      <c r="B1" s="73"/>
      <c r="C1" s="73"/>
      <c r="D1" s="73"/>
      <c r="E1" s="73"/>
      <c r="F1" s="73"/>
    </row>
    <row r="2" spans="1:6" ht="12.75" customHeight="1">
      <c r="A2" s="73"/>
      <c r="B2" s="73"/>
      <c r="C2" s="73"/>
      <c r="D2" s="73"/>
      <c r="E2" s="73"/>
      <c r="F2" s="73"/>
    </row>
    <row r="3" spans="1:6" ht="12.75" customHeight="1">
      <c r="A3" s="73"/>
      <c r="B3" s="73"/>
      <c r="C3" s="73"/>
      <c r="D3" s="73"/>
      <c r="E3" s="73"/>
      <c r="F3" s="73"/>
    </row>
    <row r="4" spans="1:6" ht="12.75" customHeight="1">
      <c r="A4" s="73"/>
      <c r="B4" s="73"/>
      <c r="C4" s="73"/>
      <c r="D4" s="73"/>
      <c r="E4" s="73"/>
      <c r="F4" s="73"/>
    </row>
    <row r="5" spans="1:6" ht="12.75" customHeight="1">
      <c r="A5" s="73"/>
      <c r="B5" s="73"/>
      <c r="C5" s="73"/>
      <c r="D5" s="73"/>
      <c r="E5" s="73"/>
      <c r="F5" s="73"/>
    </row>
    <row r="6" spans="1:6" ht="12.75" customHeight="1">
      <c r="A6" s="82" t="s">
        <v>58</v>
      </c>
      <c r="B6" s="82"/>
      <c r="C6" s="82"/>
      <c r="D6" s="82"/>
      <c r="E6" s="82"/>
      <c r="F6" s="82"/>
    </row>
    <row r="7" spans="1:6" ht="12.75" customHeight="1">
      <c r="A7" s="83" t="s">
        <v>59</v>
      </c>
      <c r="B7" s="83"/>
      <c r="C7" s="83"/>
      <c r="D7" s="83"/>
      <c r="E7" s="83"/>
      <c r="F7" s="83"/>
    </row>
    <row r="8" spans="1:6" ht="15.75" customHeight="1">
      <c r="A8" s="84" t="s">
        <v>60</v>
      </c>
      <c r="B8" s="84"/>
      <c r="C8" s="84"/>
      <c r="D8" s="84"/>
      <c r="E8" s="84"/>
      <c r="F8" s="84"/>
    </row>
    <row r="9" spans="1:6" ht="25.5" customHeight="1">
      <c r="A9" s="19" t="s">
        <v>61</v>
      </c>
      <c r="B9" s="19" t="s">
        <v>62</v>
      </c>
      <c r="C9" s="19" t="s">
        <v>63</v>
      </c>
      <c r="D9" s="19" t="s">
        <v>64</v>
      </c>
      <c r="E9" s="19" t="s">
        <v>65</v>
      </c>
      <c r="F9" s="19" t="s">
        <v>66</v>
      </c>
    </row>
    <row r="10" spans="1:6" ht="331.5">
      <c r="A10" s="74">
        <v>1</v>
      </c>
      <c r="B10" s="75" t="str">
        <f>Item1!B3</f>
        <v xml:space="preserve">MINI DESKTOP  Processador de 9ª (nona) geração ou superior com índice de, no mínimo, 5.500 pontos para o desempenho, tendo como referência a base de dados Passmark CPU Mark disponível no site http://www.cpubenchmark.net/cpu_list.php;  Memória RAM de 8 GB, em 2 (dois) módulos de 4 GB, do tipo SDRAM DDR4 e velocidade de no mínimo 2400 Mhz ou superior;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 Interface de rede Ethernet com 01 (uma) porta RJ-45 compatível com padrão 10/100/1000 Base-T;  Interface wireless padrão 802.11 b/g/n e ac. Não serão aceitas soluções externa; Controladora de vídeo integrada,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1,5 litros que permita a abertura do equipamento e a troca dos módulos de memória RAM sem a utilização de ferramentas (tool less);  Fonte de alimentação externa de 110/220 Vac, chaveada automaticamente, com capacidade para suportar a máxima configuração interna, permitida pela placa mãe (Motherboard), possuindo potência máxima de até 75 Watts;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v>
      </c>
      <c r="C10" s="74" t="str">
        <f>Item1!C3</f>
        <v>unidade</v>
      </c>
      <c r="D10" s="74">
        <f>Item1!D3</f>
        <v>750</v>
      </c>
      <c r="E10" s="76">
        <f>Item1!E3</f>
        <v>5393.08</v>
      </c>
      <c r="F10" s="76">
        <f t="shared" ref="F10:F15" si="0">(ROUND(E10,2)*D10)</f>
        <v>4044810</v>
      </c>
    </row>
    <row r="11" spans="1:6" ht="331.5">
      <c r="A11" s="74">
        <v>2</v>
      </c>
      <c r="B11" s="75" t="str">
        <f>Item2!B3</f>
        <v>DESKTOP  Processador de 9ª (nona) geração ou superior com índice de, no mínimo, 10.000 pontos para o desempenho, tendo como referência a base de dados Passmark CPU Mark disponível no site http://www.cpubenchmark.net/cpu_list.php;  Memória RAM de 16 GB, em 2 (dois) módulos de 8 GB, do tipo SDRAM DDR4 e velocidade de no mínimo 2400 Mhz ou superior;  Unidade de disco rígido interna de, no mínimo, 1TB e 7.200 RPM;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Interface de rede Ethernet com 01 (uma) porta RJ-45 compatível com padrão 10/100/1000 Base-T;  Interface wireless padrão 802.11 b/g/n e ac. Não serão aceitas soluções externa;  Controladora de vídeo de, no mínimo, 4GB de memória 128bits do tipo DDR5 ou superior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9 litros que permita a abertura do equipamento e a troca dos módulos de memória RAM sem a utilização de ferramentas (tool less);  Fonte de alimentação com tensão de entrada 110/220 VAC, com potência mínima de 190W, com eficiência mínima de 92%;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</v>
      </c>
      <c r="C11" s="74" t="str">
        <f>Item2!C3</f>
        <v>unidade</v>
      </c>
      <c r="D11" s="74">
        <f>Item2!D3</f>
        <v>50</v>
      </c>
      <c r="E11" s="76">
        <f>Item2!E3</f>
        <v>7863.33</v>
      </c>
      <c r="F11" s="76">
        <f t="shared" si="0"/>
        <v>393166.5</v>
      </c>
    </row>
    <row r="12" spans="1:6" ht="63.75">
      <c r="A12" s="74">
        <v>3</v>
      </c>
      <c r="B12" s="75" t="str">
        <f>Item3!B3</f>
        <v>MONITOR DE VÍDEO  Tela antirreflexiva, de LED ou LCD de 21.5 Polegadas ou superior;  Giro de 90 graus (retrato/paisagem);  Ajuste de altura de 10 cm;  Resolução de 1920x1080 a uma frequência de 60Hz;  Deverá possuir as seguintes Interfaces de video DisplayPort, HDMI e VGA; Certificação EPEAT 2.0 Bronze, comprovado através do link https://epeat.sourcemap.com/?category=pcsdisplays;  Garantia do Fabricante de, no mínimo, 12 (doze) meses.</v>
      </c>
      <c r="C12" s="74" t="str">
        <f>Item3!C3</f>
        <v>unidade</v>
      </c>
      <c r="D12" s="74">
        <f>Item3!D3</f>
        <v>350</v>
      </c>
      <c r="E12" s="76">
        <f>Item3!E3</f>
        <v>1122.5</v>
      </c>
      <c r="F12" s="76">
        <f t="shared" si="0"/>
        <v>392875</v>
      </c>
    </row>
    <row r="13" spans="1:6" ht="63.75">
      <c r="A13" s="74">
        <v>4</v>
      </c>
      <c r="B13" s="75" t="str">
        <f>Item4!B3</f>
        <v>TABLET  Processador Octa Core de 1.6 GHz, ou superior;  Memória RAM de, no mínimo, 2 GB;  Unidade de armazenamento interna de, no mínimo, 32 GB;  Tela de, no mínimo, 8";  Câmera traseira de 8.0 Mega Pixels com foco automático;  Interface wireless;  Carregador Bivolt 110/220 Vac;  Cabo de dados  Sistema Operacional Android versão 9.0 no mínimo;  Todos os equipamentos deverão ser idênticos, ou seja, de mesma marca e modelo;  Garantia do Fabricante de, no mínimo, 12 (doze) meses.</v>
      </c>
      <c r="C13" s="74" t="str">
        <f>Item4!C3</f>
        <v>unidade</v>
      </c>
      <c r="D13" s="74">
        <f>Item4!D3</f>
        <v>30</v>
      </c>
      <c r="E13" s="76">
        <f>Item4!E3</f>
        <v>1601.19</v>
      </c>
      <c r="F13" s="76">
        <f t="shared" si="0"/>
        <v>48035.700000000004</v>
      </c>
    </row>
    <row r="14" spans="1:6" ht="293.25">
      <c r="A14" s="74">
        <v>5</v>
      </c>
      <c r="B14" s="75" t="str">
        <f>Item5!B3</f>
        <v xml:space="preserve">NOTEBOOK  Processador de 8ª (oitava) geração ou superior com índice de, no mínimo, 5.000 pontos para o desempenho, tendo como referência a base de dados Passmark CPU Mark disponível no site http://www.cpubenchmark.net/cpu_list.php;  Memória RAM de 8 GB do tipo SDRAM DDR4 e velocidade de no mínimo 2400 Mhz ou superior;  Unidade de armazenamento interna do tipo SSD de, no mínimo, 256 GB;  Tela antirreflexiva, de LED ou LCD de 15,6 Polegadas ou superior;  A BIOS deverá ser desenvolvida pelo mesmo fabricante do equipamento ou esse com direitos (copyright) sobre a BIOS. Serão aceitas soluções em regime de O&amp;M ou personalizadas, desde que o fabricante possua direitos totais (copyright) sobre a BIOS;  Mínimo de 2 (duas) portas USB na versão 3.0 ou superior e 1 (uma) porta USB Type-C, não sendo utilizado hubs, placas ou adaptadores;  Interface de rede Ethernet com 01 (uma) porta RJ-45 compatível com padrão 10/100/1000 Base-T;  Interface wireless padrão 802.11 b/g/n e ac. Não serão aceitas soluções externa;  Controladora de vídeo integrada, com suporte à resolução mínima de 1920 x 1080 @ 60 Hz e presença de 1 (uma) interface HDMI;  Controladora de áudio integrada à placa mãe com alto-falante integrado e com conectores para fone de ouvido e microfone;  Fonte de alimentação externa de 110/220 Vac, chaveada automaticamente, potência máxima de até 70 Watts;  Dispositivo apontador: Tipo Touchpad;  Teclado do equipamento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v>
      </c>
      <c r="C14" s="74" t="str">
        <f>Item5!C3</f>
        <v>unidade</v>
      </c>
      <c r="D14" s="74">
        <f>Item5!D3</f>
        <v>100</v>
      </c>
      <c r="E14" s="76">
        <f>Item5!E3</f>
        <v>7424.5</v>
      </c>
      <c r="F14" s="76">
        <f t="shared" si="0"/>
        <v>742450</v>
      </c>
    </row>
    <row r="15" spans="1:6" ht="38.25">
      <c r="A15" s="74">
        <v>6</v>
      </c>
      <c r="B15" s="75" t="str">
        <f>Item6!B3</f>
        <v>WEBCAM  Resolução mínima para gravação e streaming de vídeo de 720p @ 30fps;  Microfone integrado;  Conexão USB 2.0 ou superior;  Compatível com Windows 10;  Todos os equipamentos deverão ser idênticos, ou seja, de mesma marca e modelo;  Garantia do Fabricante de, no mínimo, 12 (doze) meses.</v>
      </c>
      <c r="C15" s="74" t="str">
        <f>Item6!C3</f>
        <v>unidade</v>
      </c>
      <c r="D15" s="74">
        <f>Item6!D3</f>
        <v>350</v>
      </c>
      <c r="E15" s="76">
        <f>Item6!E3</f>
        <v>321.98</v>
      </c>
      <c r="F15" s="76">
        <f t="shared" si="0"/>
        <v>112693</v>
      </c>
    </row>
    <row r="16" spans="1:6" ht="16.5" customHeight="1">
      <c r="A16" s="77"/>
      <c r="B16" s="77"/>
      <c r="C16" s="84" t="s">
        <v>67</v>
      </c>
      <c r="D16" s="84"/>
      <c r="E16" s="84"/>
      <c r="F16" s="78">
        <f>SUM(F10:F15)</f>
        <v>5734030.2000000002</v>
      </c>
    </row>
  </sheetData>
  <mergeCells count="4">
    <mergeCell ref="A6:F6"/>
    <mergeCell ref="A7:F7"/>
    <mergeCell ref="A8:F8"/>
    <mergeCell ref="C16:E16"/>
  </mergeCells>
  <pageMargins left="0.51180555555555496" right="0.51180555555555496" top="0.78749999999999998" bottom="0.95416666666666705" header="0.51180555555555496" footer="0.78749999999999998"/>
  <pageSetup paperSize="9" scale="90" firstPageNumber="0" fitToHeight="0" orientation="landscape" horizontalDpi="300" verticalDpi="300" r:id="rId1"/>
  <headerFooter>
    <oddFooter>&amp;L&amp;"Calibri,Regular"&amp;12Estimativa em &amp;D</oddFooter>
  </headerFooter>
  <rowBreaks count="1" manualBreakCount="1">
    <brk id="1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"/>
  <sheetViews>
    <sheetView view="pageBreakPreview" zoomScaleNormal="100" workbookViewId="0">
      <selection activeCell="D3" sqref="D3"/>
    </sheetView>
  </sheetViews>
  <sheetFormatPr defaultColWidth="9.140625" defaultRowHeight="12.75"/>
  <cols>
    <col min="1" max="1" width="9.140625" style="71"/>
    <col min="2" max="2" width="86.85546875" style="71" customWidth="1"/>
    <col min="3" max="4" width="13.28515625" style="79" customWidth="1"/>
    <col min="5" max="5" width="13.28515625" style="71" customWidth="1"/>
    <col min="6" max="6" width="17" style="71" customWidth="1"/>
    <col min="7" max="14" width="9.140625" style="72"/>
    <col min="15" max="1024" width="9.140625" style="71"/>
  </cols>
  <sheetData>
    <row r="1" spans="1:6" s="72" customFormat="1" ht="15.75" customHeight="1">
      <c r="A1" s="84" t="s">
        <v>68</v>
      </c>
      <c r="B1" s="84"/>
      <c r="C1" s="84"/>
      <c r="D1" s="84"/>
      <c r="E1" s="84"/>
      <c r="F1" s="84"/>
    </row>
    <row r="2" spans="1:6" s="72" customFormat="1" ht="25.5">
      <c r="A2" s="19" t="s">
        <v>61</v>
      </c>
      <c r="B2" s="19" t="s">
        <v>62</v>
      </c>
      <c r="C2" s="19" t="s">
        <v>63</v>
      </c>
      <c r="D2" s="19" t="s">
        <v>64</v>
      </c>
      <c r="E2" s="19" t="s">
        <v>65</v>
      </c>
      <c r="F2" s="19" t="s">
        <v>66</v>
      </c>
    </row>
    <row r="3" spans="1:6" s="72" customFormat="1" ht="17.25">
      <c r="A3" s="80" t="s">
        <v>69</v>
      </c>
      <c r="B3" s="85" t="str">
        <f>Item1!G20</f>
        <v>TECH FÁCIL INFORMÁTICA E COMUNICAÇÃO</v>
      </c>
      <c r="C3" s="85"/>
      <c r="D3" s="85"/>
      <c r="E3" s="85"/>
      <c r="F3" s="85"/>
    </row>
    <row r="4" spans="1:6" s="72" customFormat="1" ht="331.5">
      <c r="A4" s="74">
        <v>1</v>
      </c>
      <c r="B4" s="75" t="str">
        <f>Item1!B3</f>
        <v xml:space="preserve">MINI DESKTOP  Processador de 9ª (nona) geração ou superior com índice de, no mínimo, 5.500 pontos para o desempenho, tendo como referência a base de dados Passmark CPU Mark disponível no site http://www.cpubenchmark.net/cpu_list.php;  Memória RAM de 8 GB, em 2 (dois) módulos de 4 GB, do tipo SDRAM DDR4 e velocidade de no mínimo 2400 Mhz ou superior;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 Interface de rede Ethernet com 01 (uma) porta RJ-45 compatível com padrão 10/100/1000 Base-T;  Interface wireless padrão 802.11 b/g/n e ac. Não serão aceitas soluções externa; Controladora de vídeo integrada,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1,5 litros que permita a abertura do equipamento e a troca dos módulos de memória RAM sem a utilização de ferramentas (tool less);  Fonte de alimentação externa de 110/220 Vac, chaveada automaticamente, com capacidade para suportar a máxima configuração interna, permitida pela placa mãe (Motherboard), possuindo potência máxima de até 75 Watts;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v>
      </c>
      <c r="C4" s="74" t="str">
        <f>Item1!C3</f>
        <v>unidade</v>
      </c>
      <c r="D4" s="74">
        <f>Item1!D3</f>
        <v>750</v>
      </c>
      <c r="E4" s="76">
        <f>Item1!F3</f>
        <v>4676</v>
      </c>
      <c r="F4" s="76">
        <f>(ROUND(E4,2)*D4)</f>
        <v>3507000</v>
      </c>
    </row>
    <row r="5" spans="1:6" s="72" customFormat="1" ht="17.25">
      <c r="A5" s="80" t="s">
        <v>69</v>
      </c>
      <c r="B5" s="85" t="str">
        <f>Item2!G20</f>
        <v>TECH FÁCIL INFORMÁTICA E COMUNICAÇÃO</v>
      </c>
      <c r="C5" s="85"/>
      <c r="D5" s="85"/>
      <c r="E5" s="85"/>
      <c r="F5" s="85"/>
    </row>
    <row r="6" spans="1:6" ht="331.5">
      <c r="A6" s="74">
        <v>2</v>
      </c>
      <c r="B6" s="75" t="str">
        <f>Item2!B3</f>
        <v>DESKTOP  Processador de 9ª (nona) geração ou superior com índice de, no mínimo, 10.000 pontos para o desempenho, tendo como referência a base de dados Passmark CPU Mark disponível no site http://www.cpubenchmark.net/cpu_list.php;  Memória RAM de 16 GB, em 2 (dois) módulos de 8 GB, do tipo SDRAM DDR4 e velocidade de no mínimo 2400 Mhz ou superior;  Unidade de disco rígido interna de, no mínimo, 1TB e 7.200 RPM;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Interface de rede Ethernet com 01 (uma) porta RJ-45 compatível com padrão 10/100/1000 Base-T;  Interface wireless padrão 802.11 b/g/n e ac. Não serão aceitas soluções externa;  Controladora de vídeo de, no mínimo, 4GB de memória 128bits do tipo DDR5 ou superior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9 litros que permita a abertura do equipamento e a troca dos módulos de memória RAM sem a utilização de ferramentas (tool less);  Fonte de alimentação com tensão de entrada 110/220 VAC, com potência mínima de 190W, com eficiência mínima de 92%;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</v>
      </c>
      <c r="C6" s="74" t="str">
        <f>Item2!C3</f>
        <v>unidade</v>
      </c>
      <c r="D6" s="74">
        <f>Item2!D3</f>
        <v>50</v>
      </c>
      <c r="E6" s="76">
        <f>Item2!F3</f>
        <v>6840</v>
      </c>
      <c r="F6" s="76">
        <f>(ROUND(E6,2)*D6)</f>
        <v>342000</v>
      </c>
    </row>
    <row r="7" spans="1:6" ht="17.25">
      <c r="A7" s="80" t="s">
        <v>69</v>
      </c>
      <c r="B7" s="85" t="str">
        <f>Item3!G20</f>
        <v>TECH FÁCIL INFORMÁTICA E COMUNICAÇÃO</v>
      </c>
      <c r="C7" s="85"/>
      <c r="D7" s="85"/>
      <c r="E7" s="85"/>
      <c r="F7" s="85"/>
    </row>
    <row r="8" spans="1:6" ht="63.75">
      <c r="A8" s="74">
        <v>3</v>
      </c>
      <c r="B8" s="75" t="str">
        <f>Item3!B3</f>
        <v>MONITOR DE VÍDEO  Tela antirreflexiva, de LED ou LCD de 21.5 Polegadas ou superior;  Giro de 90 graus (retrato/paisagem);  Ajuste de altura de 10 cm;  Resolução de 1920x1080 a uma frequência de 60Hz;  Deverá possuir as seguintes Interfaces de video DisplayPort, HDMI e VGA; Certificação EPEAT 2.0 Bronze, comprovado através do link https://epeat.sourcemap.com/?category=pcsdisplays;  Garantia do Fabricante de, no mínimo, 12 (doze) meses.</v>
      </c>
      <c r="C8" s="74" t="str">
        <f>Item3!C3</f>
        <v>unidade</v>
      </c>
      <c r="D8" s="74">
        <f>Item3!D3</f>
        <v>350</v>
      </c>
      <c r="E8" s="76">
        <f>Item3!F3</f>
        <v>899</v>
      </c>
      <c r="F8" s="76">
        <f>(ROUND(E8,2)*D8)</f>
        <v>314650</v>
      </c>
    </row>
    <row r="9" spans="1:6" ht="12.75" customHeight="1">
      <c r="A9" s="80" t="s">
        <v>69</v>
      </c>
      <c r="B9" s="85" t="str">
        <f>Item4!G20</f>
        <v>Colombo</v>
      </c>
      <c r="C9" s="85"/>
      <c r="D9" s="85"/>
      <c r="E9" s="85"/>
      <c r="F9" s="85"/>
    </row>
    <row r="10" spans="1:6" ht="63.75">
      <c r="A10" s="74">
        <v>4</v>
      </c>
      <c r="B10" s="75" t="str">
        <f>Item4!B3</f>
        <v>TABLET  Processador Octa Core de 1.6 GHz, ou superior;  Memória RAM de, no mínimo, 2 GB;  Unidade de armazenamento interna de, no mínimo, 32 GB;  Tela de, no mínimo, 8";  Câmera traseira de 8.0 Mega Pixels com foco automático;  Interface wireless;  Carregador Bivolt 110/220 Vac;  Cabo de dados  Sistema Operacional Android versão 9.0 no mínimo;  Todos os equipamentos deverão ser idênticos, ou seja, de mesma marca e modelo;  Garantia do Fabricante de, no mínimo, 12 (doze) meses.</v>
      </c>
      <c r="C10" s="74" t="str">
        <f>Item4!C3</f>
        <v>unidade</v>
      </c>
      <c r="D10" s="74">
        <f>Item4!D3</f>
        <v>30</v>
      </c>
      <c r="E10" s="76">
        <f>Item4!F3</f>
        <v>1459</v>
      </c>
      <c r="F10" s="76">
        <f>(ROUND(E10,2)*D10)</f>
        <v>43770</v>
      </c>
    </row>
    <row r="11" spans="1:6" ht="17.25">
      <c r="A11" s="80" t="s">
        <v>69</v>
      </c>
      <c r="B11" s="85" t="str">
        <f>Item5!G20</f>
        <v>TORINO INFORMATICA LTDA</v>
      </c>
      <c r="C11" s="85"/>
      <c r="D11" s="85"/>
      <c r="E11" s="85"/>
      <c r="F11" s="85"/>
    </row>
    <row r="12" spans="1:6" ht="293.25">
      <c r="A12" s="74">
        <v>5</v>
      </c>
      <c r="B12" s="75" t="str">
        <f>Item5!B3</f>
        <v xml:space="preserve">NOTEBOOK  Processador de 8ª (oitava) geração ou superior com índice de, no mínimo, 5.000 pontos para o desempenho, tendo como referência a base de dados Passmark CPU Mark disponível no site http://www.cpubenchmark.net/cpu_list.php;  Memória RAM de 8 GB do tipo SDRAM DDR4 e velocidade de no mínimo 2400 Mhz ou superior;  Unidade de armazenamento interna do tipo SSD de, no mínimo, 256 GB;  Tela antirreflexiva, de LED ou LCD de 15,6 Polegadas ou superior;  A BIOS deverá ser desenvolvida pelo mesmo fabricante do equipamento ou esse com direitos (copyright) sobre a BIOS. Serão aceitas soluções em regime de O&amp;M ou personalizadas, desde que o fabricante possua direitos totais (copyright) sobre a BIOS;  Mínimo de 2 (duas) portas USB na versão 3.0 ou superior e 1 (uma) porta USB Type-C, não sendo utilizado hubs, placas ou adaptadores;  Interface de rede Ethernet com 01 (uma) porta RJ-45 compatível com padrão 10/100/1000 Base-T;  Interface wireless padrão 802.11 b/g/n e ac. Não serão aceitas soluções externa;  Controladora de vídeo integrada, com suporte à resolução mínima de 1920 x 1080 @ 60 Hz e presença de 1 (uma) interface HDMI;  Controladora de áudio integrada à placa mãe com alto-falante integrado e com conectores para fone de ouvido e microfone;  Fonte de alimentação externa de 110/220 Vac, chaveada automaticamente, potência máxima de até 70 Watts;  Dispositivo apontador: Tipo Touchpad;  Teclado do equipamento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v>
      </c>
      <c r="C12" s="74" t="str">
        <f>Item5!C3</f>
        <v>unidade</v>
      </c>
      <c r="D12" s="74">
        <f>Item5!D3</f>
        <v>100</v>
      </c>
      <c r="E12" s="76">
        <f>Item5!F3</f>
        <v>7350</v>
      </c>
      <c r="F12" s="76">
        <f>(ROUND(E12,2)*D12)</f>
        <v>735000</v>
      </c>
    </row>
    <row r="13" spans="1:6" ht="17.25">
      <c r="A13" s="80" t="s">
        <v>69</v>
      </c>
      <c r="B13" s="85" t="str">
        <f>Item6!G20</f>
        <v>Kalunga</v>
      </c>
      <c r="C13" s="85"/>
      <c r="D13" s="85"/>
      <c r="E13" s="85"/>
      <c r="F13" s="85"/>
    </row>
    <row r="14" spans="1:6" ht="38.25">
      <c r="A14" s="74">
        <v>6</v>
      </c>
      <c r="B14" s="75" t="str">
        <f>Item6!B3</f>
        <v>WEBCAM  Resolução mínima para gravação e streaming de vídeo de 720p @ 30fps;  Microfone integrado;  Conexão USB 2.0 ou superior;  Compatível com Windows 10;  Todos os equipamentos deverão ser idênticos, ou seja, de mesma marca e modelo;  Garantia do Fabricante de, no mínimo, 12 (doze) meses.</v>
      </c>
      <c r="C14" s="74" t="str">
        <f>Item6!C3</f>
        <v>unidade</v>
      </c>
      <c r="D14" s="74">
        <f>Item6!D3</f>
        <v>350</v>
      </c>
      <c r="E14" s="76">
        <f>Item6!F3</f>
        <v>259</v>
      </c>
      <c r="F14" s="76">
        <f>(ROUND(E14,2)*D14)</f>
        <v>90650</v>
      </c>
    </row>
    <row r="15" spans="1:6" ht="25.35" customHeight="1">
      <c r="A15" s="77"/>
      <c r="B15" s="77"/>
      <c r="C15" s="84" t="s">
        <v>70</v>
      </c>
      <c r="D15" s="84"/>
      <c r="E15" s="84"/>
      <c r="F15" s="78">
        <f>SUM(F4:F14)</f>
        <v>5033070</v>
      </c>
    </row>
  </sheetData>
  <mergeCells count="8">
    <mergeCell ref="B11:F11"/>
    <mergeCell ref="B13:F13"/>
    <mergeCell ref="C15:E15"/>
    <mergeCell ref="A1:F1"/>
    <mergeCell ref="B3:F3"/>
    <mergeCell ref="B5:F5"/>
    <mergeCell ref="B7:F7"/>
    <mergeCell ref="B9:F9"/>
  </mergeCells>
  <pageMargins left="0.51180555555555496" right="0.51180555555555496" top="0.78749999999999998" bottom="0.78749999999999998" header="0.51180555555555496" footer="0.51180555555555496"/>
  <pageSetup paperSize="9" scale="90" firstPageNumber="0" fitToHeight="0" orientation="landscape" horizontalDpi="300" verticalDpi="300" r:id="rId1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Item1</vt:lpstr>
      <vt:lpstr>Item2</vt:lpstr>
      <vt:lpstr>Item3</vt:lpstr>
      <vt:lpstr>Item4</vt:lpstr>
      <vt:lpstr>Item5</vt:lpstr>
      <vt:lpstr>Item6</vt:lpstr>
      <vt:lpstr>TOTAL</vt:lpstr>
      <vt:lpstr>menores</vt:lpstr>
      <vt:lpstr>menores!Area_de_impressao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Carlos Alberto Rocha de Almeida</cp:lastModifiedBy>
  <cp:revision>3</cp:revision>
  <cp:lastPrinted>2021-03-09T16:40:46Z</cp:lastPrinted>
  <dcterms:created xsi:type="dcterms:W3CDTF">2019-01-16T20:04:04Z</dcterms:created>
  <dcterms:modified xsi:type="dcterms:W3CDTF">2021-10-01T14:18:59Z</dcterms:modified>
  <dc:language>pt-BR</dc:language>
</cp:coreProperties>
</file>