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755" firstSheet="6" activeTab="44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Item7" sheetId="7" r:id="rId7"/>
    <sheet name="Item8" sheetId="8" r:id="rId8"/>
    <sheet name="Item9" sheetId="9" r:id="rId9"/>
    <sheet name="Item10" sheetId="10" r:id="rId10"/>
    <sheet name="Item11" sheetId="11" r:id="rId11"/>
    <sheet name="Item12" sheetId="12" r:id="rId12"/>
    <sheet name="Item13" sheetId="13" r:id="rId13"/>
    <sheet name="Item14" sheetId="14" r:id="rId14"/>
    <sheet name="Item15" sheetId="15" r:id="rId15"/>
    <sheet name="Item16" sheetId="16" r:id="rId16"/>
    <sheet name="Item17" sheetId="17" r:id="rId17"/>
    <sheet name="Item18" sheetId="18" r:id="rId18"/>
    <sheet name="Item19" sheetId="19" r:id="rId19"/>
    <sheet name="Item20" sheetId="20" r:id="rId20"/>
    <sheet name="Item21" sheetId="21" r:id="rId21"/>
    <sheet name="Item22" sheetId="22" r:id="rId22"/>
    <sheet name="Item23" sheetId="23" r:id="rId23"/>
    <sheet name="Item24" sheetId="24" state="hidden" r:id="rId24"/>
    <sheet name="Item25" sheetId="25" state="hidden" r:id="rId25"/>
    <sheet name="Item26" sheetId="26" state="hidden" r:id="rId26"/>
    <sheet name="Item27" sheetId="27" state="hidden" r:id="rId27"/>
    <sheet name="Item28" sheetId="28" state="hidden" r:id="rId28"/>
    <sheet name="Item29" sheetId="29" state="hidden" r:id="rId29"/>
    <sheet name="Item30" sheetId="30" state="hidden" r:id="rId30"/>
    <sheet name="Item31" sheetId="31" state="hidden" r:id="rId31"/>
    <sheet name="Item32" sheetId="32" state="hidden" r:id="rId32"/>
    <sheet name="Item33" sheetId="33" state="hidden" r:id="rId33"/>
    <sheet name="Item40" sheetId="40" state="hidden" r:id="rId34"/>
    <sheet name="Item41" sheetId="41" state="hidden" r:id="rId35"/>
    <sheet name="Item42" sheetId="42" state="hidden" r:id="rId36"/>
    <sheet name="Item43" sheetId="43" state="hidden" r:id="rId37"/>
    <sheet name="Item44" sheetId="44" state="hidden" r:id="rId38"/>
    <sheet name="Item45" sheetId="45" state="hidden" r:id="rId39"/>
    <sheet name="Item46" sheetId="46" state="hidden" r:id="rId40"/>
    <sheet name="Item47" sheetId="47" state="hidden" r:id="rId41"/>
    <sheet name="Item48" sheetId="48" state="hidden" r:id="rId42"/>
    <sheet name="Item49" sheetId="49" state="hidden" r:id="rId43"/>
    <sheet name="Item50" sheetId="50" state="hidden" r:id="rId44"/>
    <sheet name="TOTAL" sheetId="51" r:id="rId45"/>
    <sheet name="menores" sheetId="52" r:id="rId46"/>
  </sheets>
  <definedNames>
    <definedName name="_xlnm.Print_Area" localSheetId="45">menores!$A$1:$F$49</definedName>
    <definedName name="_xlnm.Print_Area" localSheetId="44">TOTAL!$A$1:$F$33</definedName>
    <definedName name="Print_Area_0" localSheetId="44">TOTAL!$A$8:$F$33</definedName>
    <definedName name="Print_Area_0_0" localSheetId="44">TOTAL!$A$8:$F$33</definedName>
    <definedName name="_xlnm.Print_Titles" localSheetId="44">TOTAL!$8:$9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0" i="51" l="1"/>
  <c r="D3" i="21"/>
  <c r="D3" i="20"/>
  <c r="D48" i="52" l="1"/>
  <c r="C48" i="52"/>
  <c r="B48" i="52"/>
  <c r="D46" i="52"/>
  <c r="C46" i="52"/>
  <c r="B46" i="52"/>
  <c r="D44" i="52"/>
  <c r="C44" i="52"/>
  <c r="B44" i="52"/>
  <c r="D42" i="52"/>
  <c r="C42" i="52"/>
  <c r="B42" i="52"/>
  <c r="D40" i="52"/>
  <c r="C40" i="52"/>
  <c r="B40" i="52"/>
  <c r="D38" i="52"/>
  <c r="C38" i="52"/>
  <c r="B38" i="52"/>
  <c r="D36" i="52"/>
  <c r="C36" i="52"/>
  <c r="B36" i="52"/>
  <c r="D34" i="52"/>
  <c r="C34" i="52"/>
  <c r="B34" i="52"/>
  <c r="D32" i="52"/>
  <c r="C32" i="52"/>
  <c r="B32" i="52"/>
  <c r="D30" i="52"/>
  <c r="C30" i="52"/>
  <c r="B30" i="52"/>
  <c r="D28" i="52"/>
  <c r="C28" i="52"/>
  <c r="B28" i="52"/>
  <c r="D26" i="52"/>
  <c r="C26" i="52"/>
  <c r="B26" i="52"/>
  <c r="D24" i="52"/>
  <c r="C24" i="52"/>
  <c r="B24" i="52"/>
  <c r="D22" i="52"/>
  <c r="C22" i="52"/>
  <c r="B22" i="52"/>
  <c r="D20" i="52"/>
  <c r="C20" i="52"/>
  <c r="B20" i="52"/>
  <c r="D18" i="52"/>
  <c r="C18" i="52"/>
  <c r="B18" i="52"/>
  <c r="D16" i="52"/>
  <c r="C16" i="52"/>
  <c r="B16" i="52"/>
  <c r="D14" i="52"/>
  <c r="C14" i="52"/>
  <c r="B14" i="52"/>
  <c r="D12" i="52"/>
  <c r="C12" i="52"/>
  <c r="B12" i="52"/>
  <c r="D10" i="52"/>
  <c r="C10" i="52"/>
  <c r="B10" i="52"/>
  <c r="D8" i="52"/>
  <c r="C8" i="52"/>
  <c r="B8" i="52"/>
  <c r="D6" i="52"/>
  <c r="C6" i="52"/>
  <c r="B6" i="52"/>
  <c r="D4" i="52"/>
  <c r="C4" i="52"/>
  <c r="B4" i="52"/>
  <c r="D32" i="51"/>
  <c r="C32" i="51"/>
  <c r="B32" i="51"/>
  <c r="D31" i="51"/>
  <c r="C31" i="51"/>
  <c r="B31" i="51"/>
  <c r="D30" i="51"/>
  <c r="C30" i="51"/>
  <c r="B30" i="51"/>
  <c r="D29" i="51"/>
  <c r="C29" i="51"/>
  <c r="B29" i="51"/>
  <c r="D28" i="51"/>
  <c r="C28" i="51"/>
  <c r="B28" i="51"/>
  <c r="D27" i="51"/>
  <c r="C27" i="51"/>
  <c r="B27" i="51"/>
  <c r="D26" i="51"/>
  <c r="C26" i="51"/>
  <c r="B26" i="51"/>
  <c r="D25" i="51"/>
  <c r="C25" i="51"/>
  <c r="B25" i="51"/>
  <c r="D24" i="51"/>
  <c r="C24" i="51"/>
  <c r="B24" i="51"/>
  <c r="D23" i="51"/>
  <c r="C23" i="51"/>
  <c r="B23" i="51"/>
  <c r="D22" i="51"/>
  <c r="C22" i="51"/>
  <c r="B22" i="51"/>
  <c r="D21" i="51"/>
  <c r="C21" i="51"/>
  <c r="B21" i="51"/>
  <c r="D20" i="51"/>
  <c r="C20" i="51"/>
  <c r="B20" i="51"/>
  <c r="D19" i="51"/>
  <c r="C19" i="51"/>
  <c r="B19" i="51"/>
  <c r="D18" i="51"/>
  <c r="C18" i="51"/>
  <c r="B18" i="51"/>
  <c r="D17" i="51"/>
  <c r="C17" i="51"/>
  <c r="B17" i="51"/>
  <c r="D16" i="51"/>
  <c r="C16" i="51"/>
  <c r="B16" i="51"/>
  <c r="D15" i="51"/>
  <c r="C15" i="51"/>
  <c r="B15" i="51"/>
  <c r="D14" i="51"/>
  <c r="C14" i="51"/>
  <c r="B14" i="51"/>
  <c r="D13" i="51"/>
  <c r="C13" i="51"/>
  <c r="B13" i="51"/>
  <c r="D12" i="51"/>
  <c r="C12" i="51"/>
  <c r="B12" i="51"/>
  <c r="D11" i="51"/>
  <c r="C11" i="51"/>
  <c r="B11" i="51"/>
  <c r="D10" i="51"/>
  <c r="C10" i="51"/>
  <c r="H20" i="50"/>
  <c r="G20" i="50" s="1"/>
  <c r="F20" i="50"/>
  <c r="E20" i="50"/>
  <c r="D20" i="50"/>
  <c r="B20" i="50"/>
  <c r="C20" i="50" s="1"/>
  <c r="I17" i="50"/>
  <c r="I16" i="50"/>
  <c r="I15" i="50"/>
  <c r="I14" i="50"/>
  <c r="I13" i="50"/>
  <c r="I12" i="50"/>
  <c r="I11" i="50"/>
  <c r="I10" i="50"/>
  <c r="I9" i="50"/>
  <c r="I8" i="50"/>
  <c r="I7" i="50"/>
  <c r="I6" i="50"/>
  <c r="I5" i="50"/>
  <c r="I4" i="50"/>
  <c r="I3" i="50"/>
  <c r="F3" i="50"/>
  <c r="H20" i="49"/>
  <c r="G20" i="49" s="1"/>
  <c r="F20" i="49"/>
  <c r="D20" i="49"/>
  <c r="B20" i="49"/>
  <c r="A20" i="49" s="1"/>
  <c r="I17" i="49"/>
  <c r="I16" i="49"/>
  <c r="I15" i="49"/>
  <c r="I14" i="49"/>
  <c r="I13" i="49"/>
  <c r="I12" i="49"/>
  <c r="I11" i="49"/>
  <c r="I10" i="49"/>
  <c r="I9" i="49"/>
  <c r="I8" i="49"/>
  <c r="I7" i="49"/>
  <c r="I6" i="49"/>
  <c r="I5" i="49"/>
  <c r="I4" i="49"/>
  <c r="I3" i="49"/>
  <c r="F3" i="49"/>
  <c r="H20" i="48"/>
  <c r="G20" i="48" s="1"/>
  <c r="F20" i="48"/>
  <c r="E20" i="48"/>
  <c r="D20" i="48"/>
  <c r="B20" i="48"/>
  <c r="C20" i="48" s="1"/>
  <c r="I17" i="48"/>
  <c r="I16" i="48"/>
  <c r="I15" i="48"/>
  <c r="I14" i="48"/>
  <c r="I13" i="48"/>
  <c r="I12" i="48"/>
  <c r="I11" i="48"/>
  <c r="I10" i="48"/>
  <c r="I9" i="48"/>
  <c r="I8" i="48"/>
  <c r="I7" i="48"/>
  <c r="I6" i="48"/>
  <c r="I5" i="48"/>
  <c r="I4" i="48"/>
  <c r="I3" i="48"/>
  <c r="F3" i="48"/>
  <c r="H20" i="47"/>
  <c r="G20" i="47" s="1"/>
  <c r="F20" i="47"/>
  <c r="D20" i="47"/>
  <c r="B20" i="47"/>
  <c r="A20" i="47" s="1"/>
  <c r="I17" i="47"/>
  <c r="I16" i="47"/>
  <c r="I15" i="47"/>
  <c r="I14" i="47"/>
  <c r="I13" i="47"/>
  <c r="I12" i="47"/>
  <c r="I11" i="47"/>
  <c r="I10" i="47"/>
  <c r="I9" i="47"/>
  <c r="I8" i="47"/>
  <c r="I7" i="47"/>
  <c r="I6" i="47"/>
  <c r="I5" i="47"/>
  <c r="I4" i="47"/>
  <c r="I3" i="47"/>
  <c r="F3" i="47"/>
  <c r="H20" i="46"/>
  <c r="G20" i="46" s="1"/>
  <c r="F20" i="46"/>
  <c r="E20" i="46"/>
  <c r="D20" i="46"/>
  <c r="B20" i="46"/>
  <c r="C20" i="46" s="1"/>
  <c r="I17" i="46"/>
  <c r="I16" i="46"/>
  <c r="I15" i="46"/>
  <c r="I14" i="46"/>
  <c r="I13" i="46"/>
  <c r="I12" i="46"/>
  <c r="I11" i="46"/>
  <c r="I10" i="46"/>
  <c r="I9" i="46"/>
  <c r="I8" i="46"/>
  <c r="I7" i="46"/>
  <c r="I6" i="46"/>
  <c r="I5" i="46"/>
  <c r="I4" i="46"/>
  <c r="I3" i="46"/>
  <c r="F3" i="46"/>
  <c r="H20" i="45"/>
  <c r="G20" i="45" s="1"/>
  <c r="F20" i="45"/>
  <c r="D20" i="45"/>
  <c r="B20" i="45"/>
  <c r="I17" i="45"/>
  <c r="I16" i="45"/>
  <c r="I15" i="45"/>
  <c r="I14" i="45"/>
  <c r="I13" i="45"/>
  <c r="I12" i="45"/>
  <c r="I11" i="45"/>
  <c r="I10" i="45"/>
  <c r="I9" i="45"/>
  <c r="I8" i="45"/>
  <c r="I7" i="45"/>
  <c r="I6" i="45"/>
  <c r="I5" i="45"/>
  <c r="I4" i="45"/>
  <c r="I3" i="45"/>
  <c r="F3" i="45"/>
  <c r="H20" i="44"/>
  <c r="G20" i="44" s="1"/>
  <c r="F20" i="44"/>
  <c r="E20" i="44"/>
  <c r="D20" i="44"/>
  <c r="B20" i="44"/>
  <c r="C20" i="44" s="1"/>
  <c r="I17" i="44"/>
  <c r="I16" i="44"/>
  <c r="I15" i="44"/>
  <c r="I14" i="44"/>
  <c r="I13" i="44"/>
  <c r="I12" i="44"/>
  <c r="I11" i="44"/>
  <c r="I10" i="44"/>
  <c r="I9" i="44"/>
  <c r="I8" i="44"/>
  <c r="I7" i="44"/>
  <c r="I6" i="44"/>
  <c r="I5" i="44"/>
  <c r="I4" i="44"/>
  <c r="I3" i="44"/>
  <c r="F3" i="44"/>
  <c r="H20" i="43"/>
  <c r="G20" i="43" s="1"/>
  <c r="F20" i="43"/>
  <c r="D20" i="43"/>
  <c r="B20" i="43"/>
  <c r="I17" i="43"/>
  <c r="I16" i="43"/>
  <c r="I15" i="43"/>
  <c r="I14" i="43"/>
  <c r="I13" i="43"/>
  <c r="I12" i="43"/>
  <c r="I11" i="43"/>
  <c r="I10" i="43"/>
  <c r="I9" i="43"/>
  <c r="I8" i="43"/>
  <c r="I7" i="43"/>
  <c r="I6" i="43"/>
  <c r="I5" i="43"/>
  <c r="I4" i="43"/>
  <c r="I3" i="43"/>
  <c r="F3" i="43"/>
  <c r="H20" i="42"/>
  <c r="G20" i="42" s="1"/>
  <c r="F20" i="42"/>
  <c r="E20" i="42"/>
  <c r="D20" i="42"/>
  <c r="B20" i="42"/>
  <c r="C20" i="42" s="1"/>
  <c r="I17" i="42"/>
  <c r="I16" i="42"/>
  <c r="I15" i="42"/>
  <c r="I14" i="42"/>
  <c r="I13" i="42"/>
  <c r="I12" i="42"/>
  <c r="I11" i="42"/>
  <c r="I10" i="42"/>
  <c r="I9" i="42"/>
  <c r="I8" i="42"/>
  <c r="I7" i="42"/>
  <c r="I6" i="42"/>
  <c r="I5" i="42"/>
  <c r="I4" i="42"/>
  <c r="I3" i="42"/>
  <c r="F3" i="42"/>
  <c r="H20" i="41"/>
  <c r="G20" i="41" s="1"/>
  <c r="F20" i="41"/>
  <c r="D20" i="41"/>
  <c r="B20" i="41"/>
  <c r="I17" i="41"/>
  <c r="I16" i="41"/>
  <c r="I15" i="41"/>
  <c r="I14" i="41"/>
  <c r="I13" i="41"/>
  <c r="I12" i="41"/>
  <c r="I11" i="41"/>
  <c r="I10" i="41"/>
  <c r="I9" i="41"/>
  <c r="I8" i="41"/>
  <c r="I7" i="41"/>
  <c r="I6" i="41"/>
  <c r="I5" i="41"/>
  <c r="I4" i="41"/>
  <c r="I3" i="41"/>
  <c r="F3" i="41"/>
  <c r="H20" i="40"/>
  <c r="G20" i="40" s="1"/>
  <c r="F20" i="40"/>
  <c r="E20" i="40"/>
  <c r="D20" i="40"/>
  <c r="B20" i="40"/>
  <c r="C20" i="40" s="1"/>
  <c r="I17" i="40"/>
  <c r="I16" i="40"/>
  <c r="I15" i="40"/>
  <c r="I14" i="40"/>
  <c r="I13" i="40"/>
  <c r="I12" i="40"/>
  <c r="I11" i="40"/>
  <c r="I10" i="40"/>
  <c r="I9" i="40"/>
  <c r="I8" i="40"/>
  <c r="I7" i="40"/>
  <c r="I6" i="40"/>
  <c r="I5" i="40"/>
  <c r="I4" i="40"/>
  <c r="I3" i="40"/>
  <c r="F3" i="40"/>
  <c r="H20" i="33"/>
  <c r="G20" i="33" s="1"/>
  <c r="F20" i="33"/>
  <c r="E20" i="33"/>
  <c r="D20" i="33"/>
  <c r="C20" i="33"/>
  <c r="H22" i="33" s="1"/>
  <c r="H23" i="33" s="1"/>
  <c r="B20" i="33"/>
  <c r="A20" i="33" s="1"/>
  <c r="I17" i="33"/>
  <c r="I16" i="33"/>
  <c r="I15" i="33"/>
  <c r="I14" i="33"/>
  <c r="I13" i="33"/>
  <c r="I12" i="33"/>
  <c r="I11" i="33"/>
  <c r="I10" i="33"/>
  <c r="I9" i="33"/>
  <c r="I8" i="33"/>
  <c r="I7" i="33"/>
  <c r="I5" i="33"/>
  <c r="I4" i="33"/>
  <c r="I3" i="33"/>
  <c r="F3" i="33"/>
  <c r="E3" i="33"/>
  <c r="H20" i="32"/>
  <c r="G20" i="32" s="1"/>
  <c r="F20" i="32"/>
  <c r="D20" i="32"/>
  <c r="B20" i="32"/>
  <c r="A20" i="32" s="1"/>
  <c r="C20" i="32" s="1"/>
  <c r="I17" i="32"/>
  <c r="I16" i="32"/>
  <c r="I15" i="32"/>
  <c r="I14" i="32"/>
  <c r="I13" i="32"/>
  <c r="I12" i="32"/>
  <c r="F3" i="32"/>
  <c r="H20" i="31"/>
  <c r="G20" i="31" s="1"/>
  <c r="F20" i="31"/>
  <c r="D20" i="31"/>
  <c r="B20" i="31"/>
  <c r="A20" i="31" s="1"/>
  <c r="C20" i="31" s="1"/>
  <c r="I17" i="31"/>
  <c r="I16" i="31"/>
  <c r="I15" i="31"/>
  <c r="I14" i="31"/>
  <c r="I13" i="31"/>
  <c r="I12" i="31"/>
  <c r="I11" i="31"/>
  <c r="F3" i="31"/>
  <c r="H20" i="30"/>
  <c r="G20" i="30" s="1"/>
  <c r="F20" i="30"/>
  <c r="D20" i="30"/>
  <c r="B20" i="30"/>
  <c r="A20" i="30" s="1"/>
  <c r="C20" i="30" s="1"/>
  <c r="I17" i="30"/>
  <c r="I16" i="30"/>
  <c r="I15" i="30"/>
  <c r="I14" i="30"/>
  <c r="I13" i="30"/>
  <c r="I12" i="30"/>
  <c r="I11" i="30"/>
  <c r="F3" i="30"/>
  <c r="H20" i="29"/>
  <c r="G20" i="29" s="1"/>
  <c r="F20" i="29"/>
  <c r="D20" i="29"/>
  <c r="B20" i="29"/>
  <c r="A20" i="29" s="1"/>
  <c r="C20" i="29" s="1"/>
  <c r="I17" i="29"/>
  <c r="I16" i="29"/>
  <c r="I15" i="29"/>
  <c r="I14" i="29"/>
  <c r="I13" i="29"/>
  <c r="I12" i="29"/>
  <c r="I11" i="29"/>
  <c r="I10" i="29"/>
  <c r="I9" i="29"/>
  <c r="I8" i="29"/>
  <c r="I7" i="29"/>
  <c r="F3" i="29"/>
  <c r="H20" i="28"/>
  <c r="G20" i="28" s="1"/>
  <c r="F20" i="28"/>
  <c r="D20" i="28"/>
  <c r="B20" i="28"/>
  <c r="A20" i="28" s="1"/>
  <c r="C20" i="28" s="1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 s="1"/>
  <c r="F20" i="27"/>
  <c r="D20" i="27"/>
  <c r="B20" i="27"/>
  <c r="A20" i="27" s="1"/>
  <c r="C20" i="27" s="1"/>
  <c r="I17" i="27"/>
  <c r="I16" i="27"/>
  <c r="I15" i="27"/>
  <c r="I14" i="27"/>
  <c r="I13" i="27"/>
  <c r="I12" i="27"/>
  <c r="I11" i="27"/>
  <c r="I10" i="27"/>
  <c r="I9" i="27"/>
  <c r="I8" i="27"/>
  <c r="I7" i="27"/>
  <c r="I6" i="27"/>
  <c r="I5" i="27"/>
  <c r="F3" i="27"/>
  <c r="H20" i="26"/>
  <c r="G20" i="26" s="1"/>
  <c r="F20" i="26"/>
  <c r="D20" i="26"/>
  <c r="B20" i="26"/>
  <c r="A20" i="26" s="1"/>
  <c r="C20" i="26" s="1"/>
  <c r="I17" i="26"/>
  <c r="I16" i="26"/>
  <c r="I15" i="26"/>
  <c r="I14" i="26"/>
  <c r="I13" i="26"/>
  <c r="I12" i="26"/>
  <c r="I11" i="26"/>
  <c r="I10" i="26"/>
  <c r="I9" i="26"/>
  <c r="I8" i="26"/>
  <c r="I7" i="26"/>
  <c r="F3" i="26"/>
  <c r="H20" i="25"/>
  <c r="G20" i="25" s="1"/>
  <c r="F20" i="25"/>
  <c r="D20" i="25"/>
  <c r="B20" i="25"/>
  <c r="A20" i="25" s="1"/>
  <c r="C20" i="25" s="1"/>
  <c r="I17" i="25"/>
  <c r="I16" i="25"/>
  <c r="I15" i="25"/>
  <c r="I14" i="25"/>
  <c r="I13" i="25"/>
  <c r="I12" i="25"/>
  <c r="I11" i="25"/>
  <c r="I10" i="25"/>
  <c r="I9" i="25"/>
  <c r="I8" i="25"/>
  <c r="F3" i="25"/>
  <c r="H20" i="24"/>
  <c r="G20" i="24" s="1"/>
  <c r="F20" i="24"/>
  <c r="D20" i="24"/>
  <c r="B20" i="24"/>
  <c r="A20" i="24" s="1"/>
  <c r="C20" i="24" s="1"/>
  <c r="I17" i="24"/>
  <c r="I16" i="24"/>
  <c r="I15" i="24"/>
  <c r="I14" i="24"/>
  <c r="I13" i="24"/>
  <c r="I12" i="24"/>
  <c r="F3" i="24"/>
  <c r="H20" i="23"/>
  <c r="G20" i="23" s="1"/>
  <c r="B47" i="52" s="1"/>
  <c r="F20" i="23"/>
  <c r="D20" i="23"/>
  <c r="B20" i="23"/>
  <c r="A20" i="23" s="1"/>
  <c r="C20" i="23" s="1"/>
  <c r="I7" i="23" s="1"/>
  <c r="I17" i="23"/>
  <c r="I16" i="23"/>
  <c r="I15" i="23"/>
  <c r="I14" i="23"/>
  <c r="I13" i="23"/>
  <c r="I12" i="23"/>
  <c r="I9" i="23"/>
  <c r="I8" i="23"/>
  <c r="F3" i="23"/>
  <c r="E48" i="52" s="1"/>
  <c r="F48" i="52" s="1"/>
  <c r="H20" i="22"/>
  <c r="G20" i="22" s="1"/>
  <c r="B45" i="52" s="1"/>
  <c r="F20" i="22"/>
  <c r="D20" i="22"/>
  <c r="B20" i="22"/>
  <c r="I17" i="22"/>
  <c r="I16" i="22"/>
  <c r="I15" i="22"/>
  <c r="I14" i="22"/>
  <c r="I13" i="22"/>
  <c r="I12" i="22"/>
  <c r="F3" i="22"/>
  <c r="E46" i="52" s="1"/>
  <c r="H20" i="21"/>
  <c r="G20" i="21" s="1"/>
  <c r="B43" i="52" s="1"/>
  <c r="F20" i="21"/>
  <c r="D20" i="21"/>
  <c r="B20" i="21"/>
  <c r="A20" i="21" s="1"/>
  <c r="C20" i="21" s="1"/>
  <c r="I17" i="21"/>
  <c r="I16" i="21"/>
  <c r="I15" i="21"/>
  <c r="I14" i="21"/>
  <c r="I13" i="21"/>
  <c r="I12" i="21"/>
  <c r="I11" i="21"/>
  <c r="I10" i="21"/>
  <c r="I9" i="21"/>
  <c r="I8" i="21"/>
  <c r="F3" i="21"/>
  <c r="E44" i="52" s="1"/>
  <c r="F44" i="52" s="1"/>
  <c r="H20" i="20"/>
  <c r="G20" i="20" s="1"/>
  <c r="B41" i="52" s="1"/>
  <c r="F20" i="20"/>
  <c r="D20" i="20"/>
  <c r="B20" i="20"/>
  <c r="A20" i="20" s="1"/>
  <c r="I17" i="20"/>
  <c r="I16" i="20"/>
  <c r="I15" i="20"/>
  <c r="I14" i="20"/>
  <c r="I13" i="20"/>
  <c r="I12" i="20"/>
  <c r="I11" i="20"/>
  <c r="I10" i="20"/>
  <c r="I9" i="20"/>
  <c r="I8" i="20"/>
  <c r="F3" i="20"/>
  <c r="E42" i="52" s="1"/>
  <c r="H20" i="19"/>
  <c r="G20" i="19"/>
  <c r="B39" i="52" s="1"/>
  <c r="F20" i="19"/>
  <c r="D20" i="19"/>
  <c r="B20" i="19"/>
  <c r="A20" i="19" s="1"/>
  <c r="F3" i="19"/>
  <c r="E40" i="52" s="1"/>
  <c r="F40" i="52" s="1"/>
  <c r="H20" i="18"/>
  <c r="G20" i="18"/>
  <c r="B37" i="52" s="1"/>
  <c r="F20" i="18"/>
  <c r="D20" i="18"/>
  <c r="B20" i="18"/>
  <c r="F3" i="18"/>
  <c r="E38" i="52" s="1"/>
  <c r="H20" i="17"/>
  <c r="G20" i="17" s="1"/>
  <c r="B35" i="52" s="1"/>
  <c r="F20" i="17"/>
  <c r="D20" i="17"/>
  <c r="B20" i="17"/>
  <c r="A20" i="17"/>
  <c r="F3" i="17"/>
  <c r="E36" i="52" s="1"/>
  <c r="F36" i="52" s="1"/>
  <c r="H20" i="16"/>
  <c r="G20" i="16" s="1"/>
  <c r="B33" i="52" s="1"/>
  <c r="F20" i="16"/>
  <c r="D20" i="16"/>
  <c r="B20" i="16"/>
  <c r="A20" i="16" s="1"/>
  <c r="I17" i="16"/>
  <c r="I16" i="16"/>
  <c r="I15" i="16"/>
  <c r="I14" i="16"/>
  <c r="I13" i="16"/>
  <c r="I12" i="16"/>
  <c r="I11" i="16"/>
  <c r="I10" i="16"/>
  <c r="I9" i="16"/>
  <c r="I8" i="16"/>
  <c r="I7" i="16"/>
  <c r="F3" i="16"/>
  <c r="E34" i="52" s="1"/>
  <c r="H20" i="15"/>
  <c r="G20" i="15"/>
  <c r="B31" i="52" s="1"/>
  <c r="F20" i="15"/>
  <c r="D20" i="15"/>
  <c r="B20" i="15"/>
  <c r="A20" i="15" s="1"/>
  <c r="I17" i="15"/>
  <c r="I16" i="15"/>
  <c r="I15" i="15"/>
  <c r="I14" i="15"/>
  <c r="I13" i="15"/>
  <c r="I12" i="15"/>
  <c r="I11" i="15"/>
  <c r="I10" i="15"/>
  <c r="I9" i="15"/>
  <c r="F3" i="15"/>
  <c r="E32" i="52" s="1"/>
  <c r="F32" i="52" s="1"/>
  <c r="H20" i="14"/>
  <c r="G20" i="14" s="1"/>
  <c r="B29" i="52" s="1"/>
  <c r="F20" i="14"/>
  <c r="D20" i="14"/>
  <c r="B20" i="14"/>
  <c r="I17" i="14"/>
  <c r="I16" i="14"/>
  <c r="I15" i="14"/>
  <c r="I14" i="14"/>
  <c r="I13" i="14"/>
  <c r="I12" i="14"/>
  <c r="I11" i="14"/>
  <c r="I10" i="14"/>
  <c r="I9" i="14"/>
  <c r="I8" i="14"/>
  <c r="F3" i="14"/>
  <c r="E30" i="52" s="1"/>
  <c r="H20" i="13"/>
  <c r="G20" i="13" s="1"/>
  <c r="B27" i="52" s="1"/>
  <c r="F20" i="13"/>
  <c r="D20" i="13"/>
  <c r="B20" i="13"/>
  <c r="I17" i="13"/>
  <c r="I16" i="13"/>
  <c r="I15" i="13"/>
  <c r="I14" i="13"/>
  <c r="I13" i="13"/>
  <c r="I12" i="13"/>
  <c r="I11" i="13"/>
  <c r="I10" i="13"/>
  <c r="I9" i="13"/>
  <c r="F3" i="13"/>
  <c r="E28" i="52" s="1"/>
  <c r="F28" i="52" s="1"/>
  <c r="H20" i="12"/>
  <c r="G20" i="12" s="1"/>
  <c r="B25" i="52" s="1"/>
  <c r="F20" i="12"/>
  <c r="D20" i="12"/>
  <c r="B20" i="12"/>
  <c r="A20" i="12" s="1"/>
  <c r="I17" i="12"/>
  <c r="I16" i="12"/>
  <c r="I15" i="12"/>
  <c r="I14" i="12"/>
  <c r="I13" i="12"/>
  <c r="I12" i="12"/>
  <c r="I11" i="12"/>
  <c r="I10" i="12"/>
  <c r="F3" i="12"/>
  <c r="E26" i="52" s="1"/>
  <c r="H20" i="11"/>
  <c r="G20" i="11" s="1"/>
  <c r="B23" i="52" s="1"/>
  <c r="F20" i="11"/>
  <c r="D20" i="11"/>
  <c r="B20" i="11"/>
  <c r="A20" i="11"/>
  <c r="I17" i="11"/>
  <c r="I16" i="11"/>
  <c r="I15" i="11"/>
  <c r="I14" i="11"/>
  <c r="I13" i="11"/>
  <c r="I12" i="11"/>
  <c r="I11" i="11"/>
  <c r="I10" i="11"/>
  <c r="I9" i="11"/>
  <c r="F3" i="11"/>
  <c r="E24" i="52" s="1"/>
  <c r="H20" i="10"/>
  <c r="G20" i="10" s="1"/>
  <c r="B21" i="52" s="1"/>
  <c r="F20" i="10"/>
  <c r="D20" i="10"/>
  <c r="B20" i="10"/>
  <c r="A20" i="10" s="1"/>
  <c r="I17" i="10"/>
  <c r="I16" i="10"/>
  <c r="I15" i="10"/>
  <c r="I14" i="10"/>
  <c r="I13" i="10"/>
  <c r="I12" i="10"/>
  <c r="I11" i="10"/>
  <c r="F3" i="10"/>
  <c r="E22" i="52" s="1"/>
  <c r="H20" i="9"/>
  <c r="G20" i="9" s="1"/>
  <c r="B19" i="52" s="1"/>
  <c r="F20" i="9"/>
  <c r="D20" i="9"/>
  <c r="B20" i="9"/>
  <c r="A20" i="9" s="1"/>
  <c r="I17" i="9"/>
  <c r="I16" i="9"/>
  <c r="I15" i="9"/>
  <c r="I14" i="9"/>
  <c r="I13" i="9"/>
  <c r="I12" i="9"/>
  <c r="I11" i="9"/>
  <c r="I10" i="9"/>
  <c r="I9" i="9"/>
  <c r="I8" i="9"/>
  <c r="F3" i="9"/>
  <c r="E20" i="52" s="1"/>
  <c r="F20" i="52" s="1"/>
  <c r="H20" i="8"/>
  <c r="G20" i="8" s="1"/>
  <c r="B17" i="52" s="1"/>
  <c r="F20" i="8"/>
  <c r="D20" i="8"/>
  <c r="B20" i="8"/>
  <c r="A20" i="8" s="1"/>
  <c r="I17" i="8"/>
  <c r="I16" i="8"/>
  <c r="I15" i="8"/>
  <c r="I14" i="8"/>
  <c r="I13" i="8"/>
  <c r="I12" i="8"/>
  <c r="I11" i="8"/>
  <c r="I10" i="8"/>
  <c r="I9" i="8"/>
  <c r="I8" i="8"/>
  <c r="I7" i="8"/>
  <c r="F3" i="8"/>
  <c r="E18" i="52" s="1"/>
  <c r="H20" i="7"/>
  <c r="G20" i="7" s="1"/>
  <c r="B15" i="52" s="1"/>
  <c r="F20" i="7"/>
  <c r="D20" i="7"/>
  <c r="B20" i="7"/>
  <c r="A20" i="7" s="1"/>
  <c r="F3" i="7"/>
  <c r="E16" i="52" s="1"/>
  <c r="F16" i="52" s="1"/>
  <c r="H20" i="6"/>
  <c r="G20" i="6" s="1"/>
  <c r="B13" i="52" s="1"/>
  <c r="F20" i="6"/>
  <c r="D20" i="6"/>
  <c r="B20" i="6"/>
  <c r="A20" i="6" s="1"/>
  <c r="C20" i="6" s="1"/>
  <c r="I9" i="6" s="1"/>
  <c r="I17" i="6"/>
  <c r="I16" i="6"/>
  <c r="I15" i="6"/>
  <c r="I14" i="6"/>
  <c r="I13" i="6"/>
  <c r="I12" i="6"/>
  <c r="I10" i="6"/>
  <c r="F3" i="6"/>
  <c r="E14" i="52" s="1"/>
  <c r="F14" i="52" s="1"/>
  <c r="H20" i="5"/>
  <c r="G20" i="5" s="1"/>
  <c r="B11" i="52" s="1"/>
  <c r="F20" i="5"/>
  <c r="D20" i="5"/>
  <c r="B20" i="5"/>
  <c r="I17" i="5"/>
  <c r="I16" i="5"/>
  <c r="I15" i="5"/>
  <c r="I14" i="5"/>
  <c r="I13" i="5"/>
  <c r="I12" i="5"/>
  <c r="I11" i="5"/>
  <c r="F3" i="5"/>
  <c r="E12" i="52" s="1"/>
  <c r="H20" i="4"/>
  <c r="G20" i="4" s="1"/>
  <c r="B9" i="52" s="1"/>
  <c r="F20" i="4"/>
  <c r="D20" i="4"/>
  <c r="B20" i="4"/>
  <c r="A20" i="4" s="1"/>
  <c r="I17" i="4"/>
  <c r="I16" i="4"/>
  <c r="I15" i="4"/>
  <c r="I14" i="4"/>
  <c r="I13" i="4"/>
  <c r="I12" i="4"/>
  <c r="I11" i="4"/>
  <c r="I10" i="4"/>
  <c r="I9" i="4"/>
  <c r="F3" i="4"/>
  <c r="E10" i="52" s="1"/>
  <c r="F10" i="52" s="1"/>
  <c r="H20" i="3"/>
  <c r="G20" i="3" s="1"/>
  <c r="B7" i="52" s="1"/>
  <c r="F20" i="3"/>
  <c r="D20" i="3"/>
  <c r="B20" i="3"/>
  <c r="A20" i="3" s="1"/>
  <c r="I17" i="3"/>
  <c r="I16" i="3"/>
  <c r="I15" i="3"/>
  <c r="I14" i="3"/>
  <c r="I13" i="3"/>
  <c r="I12" i="3"/>
  <c r="I11" i="3"/>
  <c r="F3" i="3"/>
  <c r="E8" i="52" s="1"/>
  <c r="F8" i="52" s="1"/>
  <c r="H20" i="2"/>
  <c r="G20" i="2" s="1"/>
  <c r="B5" i="52" s="1"/>
  <c r="F20" i="2"/>
  <c r="D20" i="2"/>
  <c r="B20" i="2"/>
  <c r="A20" i="2" s="1"/>
  <c r="I17" i="2"/>
  <c r="F3" i="2"/>
  <c r="E6" i="52" s="1"/>
  <c r="H20" i="1"/>
  <c r="G20" i="1"/>
  <c r="B3" i="52" s="1"/>
  <c r="F20" i="1"/>
  <c r="D20" i="1"/>
  <c r="B20" i="1"/>
  <c r="A20" i="1" s="1"/>
  <c r="I17" i="1"/>
  <c r="I16" i="1"/>
  <c r="F3" i="1"/>
  <c r="E4" i="52" s="1"/>
  <c r="F4" i="52" s="1"/>
  <c r="C20" i="8" l="1"/>
  <c r="C20" i="11"/>
  <c r="C20" i="19"/>
  <c r="I10" i="23"/>
  <c r="I11" i="23"/>
  <c r="I11" i="6"/>
  <c r="C20" i="4"/>
  <c r="C20" i="20"/>
  <c r="C20" i="17"/>
  <c r="C20" i="16"/>
  <c r="I5" i="16" s="1"/>
  <c r="C20" i="15"/>
  <c r="I8" i="15" s="1"/>
  <c r="C20" i="12"/>
  <c r="C20" i="10"/>
  <c r="I8" i="10" s="1"/>
  <c r="C20" i="7"/>
  <c r="I3" i="7" s="1"/>
  <c r="C20" i="3"/>
  <c r="C20" i="2"/>
  <c r="I16" i="2" s="1"/>
  <c r="C20" i="1"/>
  <c r="I15" i="1" s="1"/>
  <c r="F24" i="52"/>
  <c r="F12" i="52"/>
  <c r="F34" i="52"/>
  <c r="F6" i="52"/>
  <c r="F18" i="52"/>
  <c r="F30" i="52"/>
  <c r="F38" i="52"/>
  <c r="F46" i="52"/>
  <c r="A20" i="5"/>
  <c r="C20" i="5" s="1"/>
  <c r="I10" i="5" s="1"/>
  <c r="A20" i="13"/>
  <c r="C20" i="13" s="1"/>
  <c r="I8" i="13" s="1"/>
  <c r="C20" i="9"/>
  <c r="A20" i="14"/>
  <c r="C20" i="14" s="1"/>
  <c r="A20" i="18"/>
  <c r="C20" i="18" s="1"/>
  <c r="A20" i="22"/>
  <c r="C20" i="22" s="1"/>
  <c r="F22" i="52"/>
  <c r="F26" i="52"/>
  <c r="F42" i="52"/>
  <c r="I5" i="4"/>
  <c r="I6" i="4"/>
  <c r="I7" i="30"/>
  <c r="I6" i="30"/>
  <c r="E20" i="30" s="1"/>
  <c r="I5" i="30"/>
  <c r="I10" i="30"/>
  <c r="I4" i="30"/>
  <c r="I9" i="30"/>
  <c r="I3" i="30"/>
  <c r="I8" i="30"/>
  <c r="I7" i="24"/>
  <c r="E3" i="24"/>
  <c r="I6" i="24"/>
  <c r="I11" i="24"/>
  <c r="I5" i="24"/>
  <c r="I10" i="24"/>
  <c r="I4" i="24"/>
  <c r="I9" i="24"/>
  <c r="I3" i="24"/>
  <c r="H22" i="24"/>
  <c r="H23" i="24" s="1"/>
  <c r="I8" i="24"/>
  <c r="E3" i="28"/>
  <c r="I5" i="28"/>
  <c r="I4" i="28"/>
  <c r="I3" i="28"/>
  <c r="H22" i="28"/>
  <c r="H23" i="28" s="1"/>
  <c r="I4" i="21"/>
  <c r="I3" i="21"/>
  <c r="I7" i="21"/>
  <c r="I6" i="21"/>
  <c r="I5" i="21"/>
  <c r="I4" i="23"/>
  <c r="I3" i="23"/>
  <c r="I6" i="23"/>
  <c r="I5" i="23"/>
  <c r="E20" i="23" s="1"/>
  <c r="I6" i="26"/>
  <c r="I5" i="26"/>
  <c r="I4" i="26"/>
  <c r="I3" i="26"/>
  <c r="H22" i="26"/>
  <c r="H23" i="26" s="1"/>
  <c r="I4" i="27"/>
  <c r="I3" i="27"/>
  <c r="E20" i="27" s="1"/>
  <c r="I7" i="6"/>
  <c r="I6" i="6"/>
  <c r="I5" i="6"/>
  <c r="I4" i="6"/>
  <c r="I3" i="6"/>
  <c r="I8" i="6"/>
  <c r="I4" i="25"/>
  <c r="I3" i="25"/>
  <c r="E20" i="25" s="1"/>
  <c r="I7" i="25"/>
  <c r="I6" i="25"/>
  <c r="I5" i="25"/>
  <c r="I7" i="32"/>
  <c r="I6" i="32"/>
  <c r="I11" i="32"/>
  <c r="I5" i="32"/>
  <c r="I10" i="32"/>
  <c r="I4" i="32"/>
  <c r="I9" i="32"/>
  <c r="I3" i="32"/>
  <c r="I8" i="32"/>
  <c r="I4" i="29"/>
  <c r="I3" i="29"/>
  <c r="E20" i="29" s="1"/>
  <c r="I6" i="29"/>
  <c r="I5" i="29"/>
  <c r="I10" i="31"/>
  <c r="I4" i="31"/>
  <c r="I9" i="31"/>
  <c r="I3" i="31"/>
  <c r="I8" i="31"/>
  <c r="I7" i="31"/>
  <c r="I6" i="31"/>
  <c r="E20" i="31" s="1"/>
  <c r="I5" i="31"/>
  <c r="A20" i="41"/>
  <c r="E20" i="41"/>
  <c r="C20" i="41"/>
  <c r="A20" i="43"/>
  <c r="E20" i="43"/>
  <c r="C20" i="43"/>
  <c r="A20" i="45"/>
  <c r="E20" i="45"/>
  <c r="C20" i="45"/>
  <c r="I9" i="10"/>
  <c r="I3" i="16"/>
  <c r="I6" i="17"/>
  <c r="I6" i="33"/>
  <c r="H22" i="50"/>
  <c r="H23" i="50" s="1"/>
  <c r="E3" i="50"/>
  <c r="I10" i="10"/>
  <c r="I4" i="12"/>
  <c r="I4" i="16"/>
  <c r="I7" i="17"/>
  <c r="E20" i="24"/>
  <c r="E20" i="26"/>
  <c r="E3" i="26" s="1"/>
  <c r="E20" i="28"/>
  <c r="E20" i="32"/>
  <c r="E3" i="32" s="1"/>
  <c r="H22" i="40"/>
  <c r="H23" i="40" s="1"/>
  <c r="E3" i="40"/>
  <c r="H22" i="42"/>
  <c r="H23" i="42" s="1"/>
  <c r="E3" i="42"/>
  <c r="H22" i="44"/>
  <c r="H23" i="44" s="1"/>
  <c r="E3" i="44"/>
  <c r="H22" i="46"/>
  <c r="H23" i="46" s="1"/>
  <c r="E3" i="46"/>
  <c r="H22" i="48"/>
  <c r="H23" i="48" s="1"/>
  <c r="E3" i="48"/>
  <c r="I6" i="16"/>
  <c r="I3" i="17"/>
  <c r="E20" i="17" s="1"/>
  <c r="I9" i="17"/>
  <c r="I4" i="15"/>
  <c r="I4" i="17"/>
  <c r="C20" i="47"/>
  <c r="C20" i="49"/>
  <c r="A20" i="40"/>
  <c r="A20" i="42"/>
  <c r="A20" i="44"/>
  <c r="A20" i="46"/>
  <c r="A20" i="48"/>
  <c r="A20" i="50"/>
  <c r="E20" i="47"/>
  <c r="E20" i="49"/>
  <c r="I5" i="8" l="1"/>
  <c r="I6" i="8"/>
  <c r="I3" i="8"/>
  <c r="I4" i="8"/>
  <c r="E20" i="8" s="1"/>
  <c r="E3" i="8" s="1"/>
  <c r="E17" i="51" s="1"/>
  <c r="F17" i="51" s="1"/>
  <c r="I6" i="15"/>
  <c r="I5" i="15"/>
  <c r="I7" i="15"/>
  <c r="I6" i="11"/>
  <c r="I8" i="11"/>
  <c r="I3" i="11"/>
  <c r="I5" i="11"/>
  <c r="I7" i="11"/>
  <c r="I4" i="11"/>
  <c r="I16" i="19"/>
  <c r="I17" i="19"/>
  <c r="I14" i="19"/>
  <c r="I15" i="19"/>
  <c r="I12" i="19"/>
  <c r="I13" i="19"/>
  <c r="I9" i="19"/>
  <c r="I11" i="19"/>
  <c r="I10" i="19"/>
  <c r="I6" i="19"/>
  <c r="I5" i="19"/>
  <c r="I8" i="19"/>
  <c r="I3" i="19"/>
  <c r="I4" i="19"/>
  <c r="I7" i="19"/>
  <c r="I5" i="20"/>
  <c r="I7" i="20"/>
  <c r="I4" i="20"/>
  <c r="I6" i="20"/>
  <c r="E20" i="21"/>
  <c r="H22" i="21" s="1"/>
  <c r="H23" i="21" s="1"/>
  <c r="I10" i="22"/>
  <c r="I11" i="22"/>
  <c r="I8" i="22"/>
  <c r="I9" i="22"/>
  <c r="I6" i="22"/>
  <c r="I7" i="22"/>
  <c r="I6" i="14"/>
  <c r="I7" i="14"/>
  <c r="I6" i="13"/>
  <c r="I7" i="13"/>
  <c r="I3" i="13"/>
  <c r="I5" i="13"/>
  <c r="I4" i="13"/>
  <c r="I8" i="12"/>
  <c r="I9" i="12"/>
  <c r="I6" i="12"/>
  <c r="I5" i="12"/>
  <c r="I7" i="12"/>
  <c r="I3" i="12"/>
  <c r="E20" i="6"/>
  <c r="H22" i="6" s="1"/>
  <c r="H23" i="6" s="1"/>
  <c r="I13" i="1"/>
  <c r="I14" i="1"/>
  <c r="I11" i="1"/>
  <c r="I12" i="1"/>
  <c r="I3" i="1"/>
  <c r="I9" i="1"/>
  <c r="I10" i="1"/>
  <c r="I7" i="1"/>
  <c r="I8" i="1"/>
  <c r="I4" i="1"/>
  <c r="I14" i="2"/>
  <c r="I15" i="2"/>
  <c r="I12" i="2"/>
  <c r="I13" i="2"/>
  <c r="I10" i="2"/>
  <c r="I11" i="2"/>
  <c r="I8" i="2"/>
  <c r="I9" i="2"/>
  <c r="I5" i="2"/>
  <c r="I4" i="2"/>
  <c r="I6" i="2"/>
  <c r="I3" i="2"/>
  <c r="I7" i="2"/>
  <c r="I4" i="10"/>
  <c r="I6" i="10"/>
  <c r="I9" i="3"/>
  <c r="I10" i="3"/>
  <c r="I7" i="3"/>
  <c r="I8" i="3"/>
  <c r="I8" i="5"/>
  <c r="I9" i="5"/>
  <c r="I6" i="5"/>
  <c r="I7" i="5"/>
  <c r="I6" i="9"/>
  <c r="E20" i="9" s="1"/>
  <c r="I7" i="9"/>
  <c r="I5" i="9"/>
  <c r="I3" i="9"/>
  <c r="I4" i="9"/>
  <c r="I7" i="4"/>
  <c r="I8" i="4"/>
  <c r="I3" i="4"/>
  <c r="I4" i="4"/>
  <c r="E20" i="4" s="1"/>
  <c r="I6" i="7"/>
  <c r="I4" i="7"/>
  <c r="I5" i="22"/>
  <c r="I4" i="22"/>
  <c r="I3" i="22"/>
  <c r="I3" i="20"/>
  <c r="I13" i="18"/>
  <c r="I5" i="18"/>
  <c r="I17" i="18"/>
  <c r="I10" i="18"/>
  <c r="I15" i="18"/>
  <c r="I9" i="18"/>
  <c r="I14" i="18"/>
  <c r="I8" i="18"/>
  <c r="I7" i="18"/>
  <c r="I12" i="18"/>
  <c r="I11" i="18"/>
  <c r="I16" i="18"/>
  <c r="I6" i="18"/>
  <c r="I4" i="18"/>
  <c r="I3" i="18"/>
  <c r="E20" i="18" s="1"/>
  <c r="I12" i="17"/>
  <c r="I16" i="17"/>
  <c r="I17" i="17"/>
  <c r="I15" i="17"/>
  <c r="I8" i="17"/>
  <c r="I11" i="17"/>
  <c r="I14" i="17"/>
  <c r="I5" i="17"/>
  <c r="I13" i="17"/>
  <c r="I10" i="17"/>
  <c r="E20" i="16"/>
  <c r="E3" i="16" s="1"/>
  <c r="E25" i="51" s="1"/>
  <c r="F25" i="51" s="1"/>
  <c r="I3" i="15"/>
  <c r="E3" i="14"/>
  <c r="E23" i="51" s="1"/>
  <c r="F23" i="51" s="1"/>
  <c r="I5" i="14"/>
  <c r="H22" i="14"/>
  <c r="H23" i="14" s="1"/>
  <c r="E20" i="14"/>
  <c r="I4" i="14"/>
  <c r="I3" i="14"/>
  <c r="I7" i="10"/>
  <c r="I5" i="10"/>
  <c r="I3" i="10"/>
  <c r="E20" i="10" s="1"/>
  <c r="E3" i="10" s="1"/>
  <c r="E19" i="51" s="1"/>
  <c r="F19" i="51" s="1"/>
  <c r="I13" i="7"/>
  <c r="I9" i="7"/>
  <c r="I5" i="7"/>
  <c r="I16" i="7"/>
  <c r="I10" i="7"/>
  <c r="I15" i="7"/>
  <c r="I11" i="7"/>
  <c r="I14" i="7"/>
  <c r="I8" i="7"/>
  <c r="I7" i="7"/>
  <c r="I12" i="7"/>
  <c r="I17" i="7"/>
  <c r="I5" i="5"/>
  <c r="I3" i="5"/>
  <c r="I4" i="5"/>
  <c r="I3" i="3"/>
  <c r="I5" i="3"/>
  <c r="I4" i="3"/>
  <c r="I6" i="3"/>
  <c r="I6" i="1"/>
  <c r="I5" i="1"/>
  <c r="F49" i="52"/>
  <c r="H22" i="17"/>
  <c r="H23" i="17" s="1"/>
  <c r="E3" i="17"/>
  <c r="E26" i="51" s="1"/>
  <c r="F26" i="51" s="1"/>
  <c r="E3" i="29"/>
  <c r="H22" i="29"/>
  <c r="H23" i="29" s="1"/>
  <c r="E3" i="30"/>
  <c r="H22" i="30"/>
  <c r="H23" i="30" s="1"/>
  <c r="H22" i="25"/>
  <c r="H23" i="25" s="1"/>
  <c r="E3" i="25"/>
  <c r="E3" i="18"/>
  <c r="E27" i="51" s="1"/>
  <c r="F27" i="51" s="1"/>
  <c r="H22" i="18"/>
  <c r="H23" i="18" s="1"/>
  <c r="E3" i="31"/>
  <c r="H22" i="31"/>
  <c r="H23" i="31" s="1"/>
  <c r="H22" i="27"/>
  <c r="H23" i="27" s="1"/>
  <c r="E3" i="27"/>
  <c r="H22" i="23"/>
  <c r="H23" i="23" s="1"/>
  <c r="E3" i="23"/>
  <c r="E32" i="51" s="1"/>
  <c r="F32" i="51" s="1"/>
  <c r="H22" i="49"/>
  <c r="H23" i="49" s="1"/>
  <c r="E3" i="49"/>
  <c r="H22" i="32"/>
  <c r="H23" i="32" s="1"/>
  <c r="H22" i="47"/>
  <c r="H23" i="47" s="1"/>
  <c r="E3" i="47"/>
  <c r="H22" i="43"/>
  <c r="H23" i="43" s="1"/>
  <c r="E3" i="43"/>
  <c r="H22" i="45"/>
  <c r="H23" i="45" s="1"/>
  <c r="E3" i="45"/>
  <c r="H22" i="41"/>
  <c r="H23" i="41" s="1"/>
  <c r="E3" i="41"/>
  <c r="H22" i="16" l="1"/>
  <c r="H23" i="16" s="1"/>
  <c r="H22" i="8"/>
  <c r="H23" i="8" s="1"/>
  <c r="E20" i="15"/>
  <c r="E20" i="11"/>
  <c r="E20" i="19"/>
  <c r="H22" i="19" s="1"/>
  <c r="H23" i="19" s="1"/>
  <c r="E3" i="21"/>
  <c r="E30" i="51" s="1"/>
  <c r="F30" i="51" s="1"/>
  <c r="E20" i="20"/>
  <c r="E20" i="22"/>
  <c r="H22" i="22" s="1"/>
  <c r="H23" i="22" s="1"/>
  <c r="E20" i="13"/>
  <c r="E20" i="12"/>
  <c r="E3" i="12" s="1"/>
  <c r="E21" i="51" s="1"/>
  <c r="F21" i="51" s="1"/>
  <c r="H22" i="12"/>
  <c r="H23" i="12" s="1"/>
  <c r="E3" i="6"/>
  <c r="E15" i="51" s="1"/>
  <c r="F15" i="51" s="1"/>
  <c r="E20" i="1"/>
  <c r="E3" i="1" s="1"/>
  <c r="E10" i="51" s="1"/>
  <c r="F10" i="51" s="1"/>
  <c r="E20" i="2"/>
  <c r="H22" i="2" s="1"/>
  <c r="H23" i="2" s="1"/>
  <c r="E20" i="7"/>
  <c r="H22" i="7" s="1"/>
  <c r="H23" i="7" s="1"/>
  <c r="H22" i="10"/>
  <c r="H23" i="10" s="1"/>
  <c r="E20" i="3"/>
  <c r="E3" i="3" s="1"/>
  <c r="E12" i="51" s="1"/>
  <c r="F12" i="51" s="1"/>
  <c r="E20" i="5"/>
  <c r="E3" i="5" s="1"/>
  <c r="E14" i="51" s="1"/>
  <c r="F14" i="51" s="1"/>
  <c r="E3" i="9"/>
  <c r="E18" i="51" s="1"/>
  <c r="F18" i="51" s="1"/>
  <c r="H22" i="9"/>
  <c r="H23" i="9" s="1"/>
  <c r="H22" i="4"/>
  <c r="H23" i="4" s="1"/>
  <c r="E3" i="4"/>
  <c r="E13" i="51" s="1"/>
  <c r="F13" i="51" s="1"/>
  <c r="E3" i="15" l="1"/>
  <c r="E24" i="51" s="1"/>
  <c r="F24" i="51" s="1"/>
  <c r="H22" i="15"/>
  <c r="H23" i="15" s="1"/>
  <c r="H22" i="11"/>
  <c r="H23" i="11" s="1"/>
  <c r="E3" i="11"/>
  <c r="E20" i="51" s="1"/>
  <c r="F20" i="51" s="1"/>
  <c r="E3" i="19"/>
  <c r="E28" i="51" s="1"/>
  <c r="F28" i="51" s="1"/>
  <c r="E3" i="20"/>
  <c r="E29" i="51" s="1"/>
  <c r="F29" i="51" s="1"/>
  <c r="H22" i="20"/>
  <c r="H23" i="20" s="1"/>
  <c r="E3" i="22"/>
  <c r="E31" i="51" s="1"/>
  <c r="F31" i="51" s="1"/>
  <c r="E3" i="13"/>
  <c r="E22" i="51" s="1"/>
  <c r="F22" i="51" s="1"/>
  <c r="H22" i="13"/>
  <c r="H23" i="13" s="1"/>
  <c r="H22" i="1"/>
  <c r="H23" i="1" s="1"/>
  <c r="E3" i="2"/>
  <c r="E11" i="51" s="1"/>
  <c r="F11" i="51" s="1"/>
  <c r="E3" i="7"/>
  <c r="E16" i="51" s="1"/>
  <c r="F16" i="51" s="1"/>
  <c r="H22" i="3"/>
  <c r="H23" i="3" s="1"/>
  <c r="H22" i="5"/>
  <c r="H23" i="5" s="1"/>
  <c r="F33" i="51" l="1"/>
</calcChain>
</file>

<file path=xl/sharedStrings.xml><?xml version="1.0" encoding="utf-8"?>
<sst xmlns="http://schemas.openxmlformats.org/spreadsheetml/2006/main" count="1511" uniqueCount="296">
  <si>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</si>
  <si>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</si>
  <si>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</si>
  <si>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</si>
  <si>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</si>
  <si>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</si>
  <si>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</si>
  <si>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</si>
  <si>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</si>
  <si>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</si>
  <si>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unidade</t>
  </si>
  <si>
    <t>AMERICANAS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</si>
  <si>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</si>
  <si>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</si>
  <si>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</si>
  <si>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</si>
  <si>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</si>
  <si>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</si>
  <si>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</si>
  <si>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</si>
  <si>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</si>
  <si>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</si>
  <si>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</si>
  <si>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</si>
  <si>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</si>
  <si>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</si>
  <si>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</si>
  <si>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</si>
  <si>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</si>
  <si>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MAGAZINE LUIZA</t>
  </si>
  <si>
    <t>ITEM 3</t>
  </si>
  <si>
    <t>ITEM 4</t>
  </si>
  <si>
    <t>ITEM 5</t>
  </si>
  <si>
    <t>ITEM 6</t>
  </si>
  <si>
    <t>COMERCIAL DE UTILIDADES MOURA LTDA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</si>
  <si>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</si>
  <si>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</si>
  <si>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</si>
  <si>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</si>
  <si>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</si>
  <si>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</si>
  <si>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</si>
  <si>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</si>
  <si>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</si>
  <si>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</si>
  <si>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</si>
  <si>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</si>
  <si>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EASYTECH INFORMATICA E SERVICOS LTDA</t>
  </si>
  <si>
    <t>ITEM 19</t>
  </si>
  <si>
    <t>ITEM 20</t>
  </si>
  <si>
    <t>ITEM 21</t>
  </si>
  <si>
    <t>I2SEG SOLUCOES EM SEGURANCA EIRELI</t>
  </si>
  <si>
    <t>ITEM 22</t>
  </si>
  <si>
    <t>ORGANIZACOES MSL COMERCIO E INDUSTRIA DE MATERIAIS ELETRICOS LTDA</t>
  </si>
  <si>
    <t>ITEM 23</t>
  </si>
  <si>
    <t>AUGUSTU S INFORMATICA EIRELI</t>
  </si>
  <si>
    <t>ITEM 24</t>
  </si>
  <si>
    <t>MOUSE OPTICO  Com 02 (dois) botões para seleção (click) e um botão de rolagem “scroll”.  Cor preta. Conexão USB.</t>
  </si>
  <si>
    <t>AAZ COMERCIAL EIRELI</t>
  </si>
  <si>
    <t>JAIRO ANTONIO MALLMANN CONSULTORIA</t>
  </si>
  <si>
    <t>GP TRADE COMPANY ELETRONICOS IMPORTACAO E EXPORTACAO LTDA</t>
  </si>
  <si>
    <t>SENSUS X TECNOLOGIA S.A</t>
  </si>
  <si>
    <t>R G XAVIER GUIMARAES EIRELI</t>
  </si>
  <si>
    <t>BILHETECO LTDA</t>
  </si>
  <si>
    <t>RM2 COMERCIO DE MATERIAIS PARA INFORMATICA LTDA</t>
  </si>
  <si>
    <t>ITEM 25</t>
  </si>
  <si>
    <t xml:space="preserve">MEMÓRIA PORTÁTIL PARA MICROCOMPUTADOR CAPACIDADE MEMÓRIA 32GB Interface USB 2.0. Aplicação: Armazenamento de dados. Adaptador USB Tipo Pen Drive. Acondicionados em embalagem individual. </t>
  </si>
  <si>
    <t>FF EQUIPAMENTOS, INFORMATICA E REPRESENTACOES LTDA</t>
  </si>
  <si>
    <t>BALSAS EMPRESA GRAFICA E EDITORA LTDA</t>
  </si>
  <si>
    <t>COMERCIAL FREDSON LTDA</t>
  </si>
  <si>
    <t>ITEM 26</t>
  </si>
  <si>
    <t>FILTRO DE LINHA Mínimo de 5 tomadas 2P+T. Comprimento mínimo do fio: 3 m. Tensão nominal: 127/220V (bivolt). Formato tipo retangular. Conexão à rede elétrica no padrão brasileiro Em conformidade com a norma ABNT NBR 14136.</t>
  </si>
  <si>
    <t>MARIA DE FATIMA DA SILVA NUNES</t>
  </si>
  <si>
    <t>SUPRIVALE - SUPRIMENTOS DO VALE COMERCIO E SERVICOS LTDA</t>
  </si>
  <si>
    <t>IVANETE APARECIDA MIRANDA</t>
  </si>
  <si>
    <t>ITEM 27</t>
  </si>
  <si>
    <t>RÉGUA DE TOMADA  Com mínimo de 4 tomadas 2P+T. Comprimento mínimo do fio: 3 m. Tensão nominal: 127/220V (bivolt). Formato tipo retangular /axial. Tomadas dispostas em diagonal  (Conforme modelo no final da página). Conexão à rede elétrica no padrão brasileiro. Em conformidade com as normas ABNT NBR 14136 e ABNT NBR NM 243/2009.</t>
  </si>
  <si>
    <t>ELETROQUIP COMERCIO E LICITACOES LTDA</t>
  </si>
  <si>
    <t>LICERI COMERCIO DE PRODUTOS EM GERAL LTDA</t>
  </si>
  <si>
    <t>ITEM 28</t>
  </si>
  <si>
    <t>FONE DE OUVIDO Com almofadas fechadas nos fones para máximo isolamento. Haste ajustável. Faixa de freqüência mínima entre 20 Hz e 20 kHz. Impedância: 32 Ohms. Conector P2 estéreo de 3,5mm para conexão com a urna eletrônica. Sem microfone integrado. Acondicionados em embalagem individual com o nome do fabricante e especificações técnicas.</t>
  </si>
  <si>
    <t>KABUM</t>
  </si>
  <si>
    <t>ITEM 29</t>
  </si>
  <si>
    <t>FONE DE OUVIDO COM MICROFONE FLEXÍVEL Tipo headphone. Haste ajustável. Concha em couro. Cor predominante: preta. Entrada tipo USB. Acondicionados em embalagem individual com o nome do fabricante e especificações técnicas.</t>
  </si>
  <si>
    <t>ANGRA PRODUCOES EIRELI</t>
  </si>
  <si>
    <t>EVOLUE COMERCIO DE EQUIPAMENTOS PARA TELECOMUNICACOES LTDA</t>
  </si>
  <si>
    <t>EDMAR MACHADO JUNIOR 72236655134</t>
  </si>
  <si>
    <t>K.M.L.R. PINHEIRO INFORMATICA</t>
  </si>
  <si>
    <t>ITEM 30</t>
  </si>
  <si>
    <t>PILHA ALCALINA PEQUENA Tipo AA  Embalagem com 02 unidades. Tensão: 1,5 V . Adequada à Resolução nº 401/2008 – CONAMA. Indicação expressa do nome do fabricante. Indicação de prazo de validade não inferior a um ano contado da data de recebimento definitivo.</t>
  </si>
  <si>
    <t>embalagem</t>
  </si>
  <si>
    <t>W. A DOS SANTOS RIVEIRA COMERCIO E SERVICOS</t>
  </si>
  <si>
    <t>ESTRADA DISTRIBUIDORA E COMERCIO EIRELI</t>
  </si>
  <si>
    <t>COMERCIAL T&amp;T EIRELI</t>
  </si>
  <si>
    <t>ROSENEIDE DA SILVA 31624995691</t>
  </si>
  <si>
    <t>BRUNO EDUARDO M. DE OLIVEIRA</t>
  </si>
  <si>
    <t>INFOTRIZ COMERCIAL EIRELI</t>
  </si>
  <si>
    <t>LEDI FERREIRA 33458260706</t>
  </si>
  <si>
    <t>ITEM 31</t>
  </si>
  <si>
    <t>PILHA ALCALINA PALITO Tipo AAA Embalagem com 04 unidades. Adequada à Resolução nº 401/2008 – CONAMA. Indicação expressa do nome do fabricante. Indicação de prazo de validade não inferior a um ano, contado da data de recebimento definitivo.</t>
  </si>
  <si>
    <t>ONLINE COMERCIO IMPORTACAO E EXPORTACAO EIRELI</t>
  </si>
  <si>
    <t>MARY DUDA COMERCIO DE MATERIAL PARA CONSTRUCAO E SERVICOS DE DECORACAO EIRELI</t>
  </si>
  <si>
    <t>MARIA DAS VITORIAS ANA DOS SANTOS 05348998460</t>
  </si>
  <si>
    <t>GRAFICA E EDITORA LUAR EIRELI</t>
  </si>
  <si>
    <t>JR PORTELLA COMERCIO DE ACESSORIOS E SERVICOS AUTOMOTIVOS EIRELI</t>
  </si>
  <si>
    <t>MARIA CONSUELO SOARES DA MATA</t>
  </si>
  <si>
    <t>ITEM 32</t>
  </si>
  <si>
    <t>PILHA 9V Alcalina; Tensão: 9 V Cartela com 01 unidade Adequada à Resolução nº 401/2008 - CONAMA Indicação expressa do nome do fabricante; Indicação de prazo de validade não inferior a um ano contado da data de recebimento definitivo.</t>
  </si>
  <si>
    <t>SUPRY OFFICE DISTRIBUIDORA DE MATERIAIS E SERVICOS LTDA</t>
  </si>
  <si>
    <t>DJ.MATERIAL DE CONSTRUCAO LTDA</t>
  </si>
  <si>
    <t>INTERBRINQ COMERCIAL EIRELI</t>
  </si>
  <si>
    <t>LIMARI MATERIAIS DE CONSTRUCOES EIRELI</t>
  </si>
  <si>
    <t>TECHSHORE COMERCIO E SERVICOS EIRELI</t>
  </si>
  <si>
    <t>H L P COMERCIO ELETRO FONIA EIRELI</t>
  </si>
  <si>
    <t>ITEM 33</t>
  </si>
  <si>
    <t xml:space="preserve">FITA PARA GRAVAÇÃO DE DADOS Tipo LTO Ultrium 6,  Capacidade 2,5 Aplicação armazenagem de dados. </t>
  </si>
  <si>
    <t>BRAZIL IT SOLUCOES EM INFORMATICA LTDA</t>
  </si>
  <si>
    <t>LUANDA COMERCIO DE SUPRIMENTOS PARA INFORMATICA LTDA</t>
  </si>
  <si>
    <t>GOLDEN STORAGE</t>
  </si>
  <si>
    <t>LTO ULTRIUM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</si>
  <si>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</si>
  <si>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</si>
  <si>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</si>
  <si>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</si>
  <si>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</si>
  <si>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</si>
  <si>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</si>
  <si>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</si>
  <si>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</si>
  <si>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</si>
  <si>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</si>
  <si>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</si>
  <si>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</si>
  <si>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</si>
  <si>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</si>
  <si>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</si>
  <si>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</si>
  <si>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</si>
  <si>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</si>
  <si>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</si>
  <si>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</si>
  <si>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</si>
  <si>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Copo plástico descartável – para Água
Capacidade: 200 ml;
Material: Poliestireno;
De acordo com norma NBR 14865, da ABNT.
Acondicionados em tiras de 100 unidades.</t>
  </si>
  <si>
    <t>centena</t>
  </si>
  <si>
    <t>Copo plástico descartável – para Café
Capacidade: 50 ml;
Material: Poliestireno;
De acordo com norma NBR 14865, da ABNT.
Acondicionados em tiras de 100 unidades.</t>
  </si>
  <si>
    <t>Garrafa Térmica de Pressão
Capacidade: 1 litro;
Material: plástico;
Ampola de Vidro;
Indicação expressa de conformidade com a norma NBR 13282/98 da ABNT.</t>
  </si>
  <si>
    <t>Garrafa plástica para água mineral
Plástico, atóxico, transparente, resistente;
Capacidade: 20 litros;
Selo de adequação às normas ABNT NBR 14222, relativa ao seu processo de fabricação, e ABNT NBR 14328; 
Fabricada no máximo a 06 meses contados da data de recebimento definitivo.</t>
  </si>
  <si>
    <t>Guardanapo de papel
100% em fibras virgens;
Cor branca;
Dimensões mínimas: 20 x 23 cm;
Em embalagem plástica contendo no mínimo 48 unidades</t>
  </si>
  <si>
    <t>pacote</t>
  </si>
  <si>
    <t>Álcool Etílico em Gel 70%
Sem perfume
Frasco 500ml
Fabricados conforme critérios estabelecidos pela ANVISA, com informação de data de fabricação e número de lote;
Prazo de validade não inferior a 06 meses contados do recebimento definitivo.
Álcool destinado à assepsia das mãos e objetos motivada pela situação de emergência de saúde pública internacional provocada pelo COVID –19.</t>
  </si>
  <si>
    <t>frasco</t>
  </si>
  <si>
    <t>Álcool Etílico Hidratado Líquido
Mínimo de 70º INPM;
Frasco com 1.000ml;
Fabricados conforme critérios estabelecidos pela ANVISA, com informação de data de fabricação e número de lote;
Prazo de validade não inferior a 06 meses contados do recebimento definitivo.
Álcool destinado à assepsia das mãos e objetos motivada pela situação de emergência de saúde pública internacional provocada pelo COVID-19.
O material deverá estar acondicionado em caixas com até 12 unidades;</t>
  </si>
  <si>
    <t>Cesto para lixo
Em plástico;
Capacidade: 9 L
Medidas: 26cm x 28,2cm (D x A);
Cor preta;
Variação permitida: ± 1,5 cm</t>
  </si>
  <si>
    <t xml:space="preserve">Detergente líquido
Com tensoativo biodegradável, aroma suave;
Dermatologicamente testado;
Em embalagem plástica de 500 ml com bico dosador, com rótulo indicando o nome do fabricante, CNPJ, químico responsável e nº CRQ, número de registro na Anvisa, lote de fabricação e prazo de validade do produto. Marcas de referência: Limpol e Ypê. </t>
  </si>
  <si>
    <t>Esponja dupla face
Em poliuretano e fibra têxtil;
Dimensões: 105 x 70 x 22 mm (comprimento, largura e espessura), admitida variação de ± 5 mm.
O material deverá estar acondicionado em caixas/fardos com até 120 unidades</t>
  </si>
  <si>
    <t>Flanela
100% Algodão;
Cor branca;
Dimensões: 29 x 29 cm (altura x largura). Variação permitida: ± 2cm;
O material deverá estar acondicionado em caixas/fardos com até 100 unidades</t>
  </si>
  <si>
    <t>Limpador instantâneo
Ingrediente ativo: tensoativo aniônico biodegradável;
Composição: Linear alquil benzeno, sulfonato de sódio, tensoativo não iônico, alcalinizante, sequestrante, solubilizante, éter glicólico, álcool, perfume e água;
Embalagem com impressão do nome do fabricante e indicação de registro na ANVISA/MS; 
Frasco com 500 ml, com tampa e bico econômico;
Prazo de validade impresso na embalagem e não inferior a 11 meses contados da data de recebimento definitivo;
O material deverá estar acondicionado em caixas com até 24 unidades</t>
  </si>
  <si>
    <t>Mascara Cirúrgica Descartável - 40g/M2 
Produzidas conforme a ABNT NBR 15052:2004
Máscara filtrante para vírus, bactérias, patógenos de transmissão aérea, partículas, e aerossóis no ar.
Confeccionadas em três camadas externas de proteção - TNT com acabamento em todas as extremidades.
Isenta de substância fibra de vidro
Cor branca ou azul
Com regulador / Clip Nasal Embutido
Com tirantes / elástico
Caixa com 50 unidades
Registro na ANVISA</t>
  </si>
  <si>
    <t>caixa</t>
  </si>
  <si>
    <t>Pá coletora lixo
Material da base: zinco;
Material do cabo: madeira;
Comprimento do cabo: 60 cm;
Para limpeza doméstica;
Variação permitida: ± 5 cm</t>
  </si>
  <si>
    <t>Pano para limpeza
100% algodão;
Tipo saco, duplo, lavado e alvejado;
Com alta absorção;
Dimensões: 65 x 42 cm;
Cor branca;
Variação permitida: ± 5cm;
O material deverá estar acondicionado em fardos com até 25 unidades</t>
  </si>
  <si>
    <t>Pano em Microfibra para Limpeza de Lente/LCD/Tela
Dimensões 13 X 13 cm, podendo variar em ± 2cm;
Acondicionado em pacotes com 100 unidades</t>
  </si>
  <si>
    <t>Papel higiênico
Celulose virgem – 100% celulose;
Dimensões: mínimo de 30 m x 10 cm;
Dermatologicamente testado; Picotado;
Folha dupla;
Sem perfume;
Cor branca;
Pacote com 4 unidades.
PC = Pacote</t>
  </si>
  <si>
    <t>Papel toalha
Cor branca, duas dobras, texturizado;
Dimensões: folhas com 22 cm x 22 cm;
Tipo interfolhado;
Macio e absorvente;
Pacote com 1000 folhas;
Variação permitida: ± 3.0 cm
PC = Pacote</t>
  </si>
  <si>
    <t>Sabão em pó
Composição: alquil benzeno sulfato de sódio, corante;
Embalagem com 500 g;
Embalagem com impressão do nome do fabricante e indicação de registro na ANVISA/MS;
Tensoativo aniônico biodegradável;
Prazo de validade impresso na embalagem e não inferior a 11 meses contados da data de recebimento definitivo;
O material deverá estar acondicionado em caixas/fardos com até 24 unidades</t>
  </si>
  <si>
    <t>Saco plástico para lixo
Cor preta;
Capacidade de 40 Litros;
Resistente ao peso mínimo de 5 Kg;
Cada pacote deverá conter 100 sacos;
O material deverá estar acondicionado em caixas/fardos com até 150 pacotes</t>
  </si>
  <si>
    <t>Vassoura – Cerdas (naturais) em Piaçava
 Cabo rosqueável;
Comprimento do cabo: mínimo de 1,15m;
Cepa com 20 cm, admitida variação de ± 2 cm;
Comprimento das cerdas: mínimo 11 cm.</t>
  </si>
  <si>
    <t>Borrifador
Confeccionado em material plástico
Tipo SPRAY
Contendo Bico Borrifador
Aplicação de material de limpeza 
Capacidade 500 ml</t>
  </si>
  <si>
    <t>BRAVI DISTRIBUIDORA</t>
  </si>
  <si>
    <t>CEPEL</t>
  </si>
  <si>
    <t>ILABEL</t>
  </si>
  <si>
    <t>COMERCIAL RADAR</t>
  </si>
  <si>
    <t>FERREIRA COSTA</t>
  </si>
  <si>
    <t>GIMBA</t>
  </si>
  <si>
    <t>LE BISCUIT</t>
  </si>
  <si>
    <t>KALUNGA</t>
  </si>
  <si>
    <t>TERMOLAR</t>
  </si>
  <si>
    <t>EXTRA</t>
  </si>
  <si>
    <t>OCEANO B2B</t>
  </si>
  <si>
    <t>ISP SAUDE</t>
  </si>
  <si>
    <t>PAPELEX</t>
  </si>
  <si>
    <t xml:space="preserve">MIXALL COMERCIAL LTDA </t>
  </si>
  <si>
    <t xml:space="preserve">ROSINEIDE ADORNO DOS SANTOS 05124440562 </t>
  </si>
  <si>
    <t xml:space="preserve">EQUILIBRIO COMERCIO DE DESCARTAVEIS EIRELI </t>
  </si>
  <si>
    <t xml:space="preserve">CASA ATLANTICO EIRELI </t>
  </si>
  <si>
    <t xml:space="preserve">CORREA COMERCIO DE PRODUTOS PARA ESCRITORIO EIRELI </t>
  </si>
  <si>
    <t xml:space="preserve">KELL &amp; NEIC ARTIGOS DE PAPELARIA LTDA </t>
  </si>
  <si>
    <t>CASAS BAHIA</t>
  </si>
  <si>
    <t>LINHA FORTE</t>
  </si>
  <si>
    <t>SANTEC</t>
  </si>
  <si>
    <t>DONA DISTRIBUIDORA</t>
  </si>
  <si>
    <t>GENERAL CLEAN</t>
  </si>
  <si>
    <t>PONTO</t>
  </si>
  <si>
    <t>STRUTURAL</t>
  </si>
  <si>
    <t>CASA DA GE</t>
  </si>
  <si>
    <t>CASTRO NAVES</t>
  </si>
  <si>
    <t>GRAPEL</t>
  </si>
  <si>
    <t>MAGAZINE MEDICA</t>
  </si>
  <si>
    <t>FLANELA MAGICA</t>
  </si>
  <si>
    <t>GGS ESTOJOS</t>
  </si>
  <si>
    <t xml:space="preserve">E P M TRANSPORTES &amp; LOGISTICA EIRELI </t>
  </si>
  <si>
    <t xml:space="preserve">EXECUTIVA MATERIAL DE CONSTRUCAO LTDA </t>
  </si>
  <si>
    <t xml:space="preserve">VIRTUE COMERCIO LTDA </t>
  </si>
  <si>
    <t xml:space="preserve">TCS COMERCIO E SERVICOS LTDA </t>
  </si>
  <si>
    <t xml:space="preserve">J BRILHANTE COMERCIAL - EIRELI </t>
  </si>
  <si>
    <t xml:space="preserve">GAWA LIMPEZA LOCACAO E TRANSPORTES EIRELI </t>
  </si>
  <si>
    <t xml:space="preserve">RAMAX SERVICOS E COMERCIO DE ELETROELETRONICOS EIRELI </t>
  </si>
  <si>
    <t xml:space="preserve">EMMANUELLE ALDERIGI MARMO RANGEL DOS ANJOS 04787899554 </t>
  </si>
  <si>
    <t xml:space="preserve">R.P FERRAGENS LTDA </t>
  </si>
  <si>
    <t xml:space="preserve">RUTEMBERG DAMA OLIVEIRA 45352305520 </t>
  </si>
  <si>
    <t xml:space="preserve">NATURAL INDUSTRIA E COMERCIO EIRELI </t>
  </si>
  <si>
    <t xml:space="preserve">JAQUELINE DE SANTANA SILVA 05228473580 </t>
  </si>
  <si>
    <t xml:space="preserve">REYLIMP MATERIAIS DE LIMPEZA LTDA </t>
  </si>
  <si>
    <t xml:space="preserve">GRAZIELE VALENTE PEIXOTO </t>
  </si>
  <si>
    <t xml:space="preserve">JTH COMERCIO LTDA </t>
  </si>
  <si>
    <t xml:space="preserve">GD MAGAZINE COMERCIO LTDA </t>
  </si>
  <si>
    <t>CREATIVE EMBALAGENS</t>
  </si>
  <si>
    <t>CASA AMAZONAS</t>
  </si>
  <si>
    <t>HIGIPRIME</t>
  </si>
  <si>
    <t>CHEIRO &amp; LIMPEZA</t>
  </si>
  <si>
    <t>ECOVILLE</t>
  </si>
  <si>
    <t>EMESHOP</t>
  </si>
  <si>
    <t>RENTMED</t>
  </si>
  <si>
    <t>FLATSOME</t>
  </si>
  <si>
    <t>SUBMARINO</t>
  </si>
  <si>
    <t>TOP LIMP</t>
  </si>
  <si>
    <t>COMERCIAL DE GENEROS DE ALIMENTOS SOUZA LTDA</t>
  </si>
  <si>
    <t>ANDREA LUISA JESUS DE LACERDA 95336729515</t>
  </si>
  <si>
    <t>CARVALHO DISTRIBUIDORA DE AGUAS MINERAIS LTDA</t>
  </si>
  <si>
    <t>EQUILIBRIO COMERCIO DE DESCARTAVEIS EIRELI</t>
  </si>
  <si>
    <t>COMERCIAL MILENIO EIRELI</t>
  </si>
  <si>
    <t>PAULO DE TARSO DOS SANTOS SILVA EIRELI</t>
  </si>
  <si>
    <t>ADILSON P SILVA MERCADINHO</t>
  </si>
  <si>
    <t>SUPERMERCADO SAO LUCAS LTDA</t>
  </si>
  <si>
    <t>J.T.A. COMERCIO DE ARTIGOS DESCARTAVEIS LTDA</t>
  </si>
  <si>
    <t>JOSE NEVES FERREIRA</t>
  </si>
  <si>
    <t>J S LOPES DO NASCIMENTO</t>
  </si>
  <si>
    <t>WILTON XAVIER LANDIM</t>
  </si>
  <si>
    <t>HORIZONTE DISTRIBUIDORA E COMERCIO LTDA</t>
  </si>
  <si>
    <t>MJ COMERCIO DE MOVEIS EIRELI</t>
  </si>
  <si>
    <t>H. C. CORDEIRO</t>
  </si>
  <si>
    <t>EXCLUSIVA PRIME 85 EIRELI</t>
  </si>
  <si>
    <t>MAIANA DOS SANTOS ALVES 04324058520</t>
  </si>
  <si>
    <t>MEDSEG DISTRIBUIDORA DE MEDICAMENTOS EIRELI</t>
  </si>
  <si>
    <t>HC COMERCIO DE PAPELARIA E SERVIÇOS - EIRELI</t>
  </si>
  <si>
    <t>PFL PRODUTOS PARA SAUDE EIRELI</t>
  </si>
  <si>
    <t>FLAMAGEL INDUSTRIA E COMERCIO LTDA</t>
  </si>
  <si>
    <t>NBFARMA DISTRIBUIDORA DE PRODUTOS FARMACEUTICOS E HOSPITALARES LTDA</t>
  </si>
  <si>
    <t>MONTE LEMBRADO COMERCIO DE PRODUTOS DE LIMPEZA E DEDETIZACAO LTDA</t>
  </si>
  <si>
    <t>MMH MATERIAL MEDICOS HOSPITALARES LTDA</t>
  </si>
  <si>
    <t>FRANCISCO COSTA SILVA EIRELI</t>
  </si>
  <si>
    <t>MARYMED DISTRIBUIDORA DE MEDICAMENTOS E CORRELATOS - EIRELI</t>
  </si>
  <si>
    <t>SUPERMERCADO SILVA LTDA</t>
  </si>
  <si>
    <t>JCV COMERCIO DE EQUIPAMENTOS EIRELI</t>
  </si>
  <si>
    <t>NATURE MAX INDUSTRIA E COMERCIO DE PRODUTOS NATURAIS E COSMETICOS EIRELI</t>
  </si>
  <si>
    <t>ROBEVALDO ALVES LIMA</t>
  </si>
  <si>
    <t>N. M. DE S. CUTRIM</t>
  </si>
  <si>
    <t>LUCYVALDO A PIAUILINO</t>
  </si>
  <si>
    <t>E S SERVICOS E COMERCIO LTDA</t>
  </si>
  <si>
    <t>JOSE WILTON MARTINS COELHO 01602620385</t>
  </si>
  <si>
    <t>ASR COM DE SUP DE INFO E MAT DE HIGIENE LTDA</t>
  </si>
  <si>
    <t>LIVRARIA E PAPELARIA PRATICA LTDA</t>
  </si>
  <si>
    <t>CEABA DISTRIBUIDORA DE ALIMENTOS EIRELI</t>
  </si>
  <si>
    <t>PICE E CIA BUFFET E EVENTOS LTDA</t>
  </si>
  <si>
    <t>J L MULTIPLOS DISTRIBUIDORA DE MATERIAIS HOSPITALARES LTDA</t>
  </si>
  <si>
    <t>CESAR DOS SANTOS LEAL FERREIRA 04886583571</t>
  </si>
  <si>
    <t>SAFIRA INDUSTRIA E COMERCIO DE COSMETICOS LTDA</t>
  </si>
  <si>
    <t>CLEANFAST PRODUTOS DE LIMPEZA E HIGIENIZACAO EIRELI</t>
  </si>
  <si>
    <t>LIMP MED COMERCIO DE MATERIAIS MEDICOS ORTOPEDICOS LTDA</t>
  </si>
  <si>
    <t>MALU MINIMERCADO EIRELI</t>
  </si>
  <si>
    <t>ROMEO COMERCIAL LTDA</t>
  </si>
  <si>
    <t>SANTANA WERNECK COMERCIAL EIRELI</t>
  </si>
  <si>
    <t>ILG PRODUTOS NATURAIS E COSMETICOS LTDA</t>
  </si>
  <si>
    <t>ERFARMA COMERCIO DE MEDICAMENTOS EIRELI</t>
  </si>
  <si>
    <t>MULTISUL COMERCIO E DISTRIBUICAO LTDA</t>
  </si>
  <si>
    <t>NPC COMERCIO E SERVICOS EIRELI</t>
  </si>
  <si>
    <t>FORLIMP COMERCIO E DISTRIBUICAO DE PRODUTOS DE PERFUMARIA E LIMPEZA EIRELI</t>
  </si>
  <si>
    <t>HIGIA FABRICACAO DE ACESSORIOS PARA SEGURANCA LTDA</t>
  </si>
  <si>
    <t>PROSAUDE MATERIAL MEDICO HOSPITALAR EIRELI</t>
  </si>
  <si>
    <t>FERNANDO UNIFORMES EIRELI</t>
  </si>
  <si>
    <t>SJT COMERCIO LTDA</t>
  </si>
  <si>
    <t>ANDREA ALVES MIRANDA DA SILVA 03663031713</t>
  </si>
  <si>
    <t>RM SERVICOS DE INSTALACOES ELETRICAS EIRELI</t>
  </si>
  <si>
    <t>JOAO GARCEZ DA ROCHA</t>
  </si>
  <si>
    <t>META E FOCO COMERCIO E SERVICOS EIRELI</t>
  </si>
  <si>
    <t>MARINETE S. SOUSA</t>
  </si>
  <si>
    <t>FRANCISCO DE SOUSA MELO</t>
  </si>
  <si>
    <t>NORDESTE POTENCIAL COMERCIO E SERVICOS EIRELI</t>
  </si>
  <si>
    <t>WALBER CESAR MELO DA ROCHA</t>
  </si>
  <si>
    <t>QUEIROZ PAPEIS LTDA</t>
  </si>
  <si>
    <t>A H C SILVA EIRELI</t>
  </si>
  <si>
    <t>DISTRIBUIDORA DE PRODUTOS AGRESTE MERIDIONAL LTDA</t>
  </si>
  <si>
    <t>MRB DISTRIBUIDORA DE ACESSORIOS EMPRESARIAIS EIRELI</t>
  </si>
  <si>
    <t>MACHADO ARMARINHOS LTDA</t>
  </si>
  <si>
    <t>JATOBARRETTO CENTRO DE DISTRIBUICAO LTDA</t>
  </si>
  <si>
    <t>DOKASSA DISTRIBUIDORA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</si>
</sst>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R$-416]\ #,##0.00;[Red]\-[$R$-416]\ #,##0.00"/>
    <numFmt numFmtId="165" formatCode="d&quot; de &quot;mmmm&quot; de &quot;yyyy"/>
    <numFmt numFmtId="166" formatCode="&quot; R$ &quot;* #,##0.00\ ;&quot;-R$ &quot;* #,##0.00\ ;&quot; R$ &quot;* \-#\ ;@\ "/>
  </numFmts>
  <fonts count="19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9"/>
      <name val="Arial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  <fill>
      <patternFill patternType="solid">
        <fgColor theme="2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6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68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5" fillId="0" borderId="2" xfId="0" applyFont="1" applyBorder="1" applyAlignment="1" applyProtection="1">
      <alignment wrapText="1"/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165" fontId="11" fillId="0" borderId="0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 wrapText="1"/>
    </xf>
    <xf numFmtId="165" fontId="11" fillId="0" borderId="7" xfId="0" applyNumberFormat="1" applyFont="1" applyBorder="1" applyAlignment="1">
      <alignment horizontal="left" vertical="center" wrapText="1"/>
    </xf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6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6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2" xfId="0" applyFont="1" applyFill="1" applyBorder="1" applyAlignment="1">
      <alignment vertical="center" wrapText="1"/>
    </xf>
    <xf numFmtId="166" fontId="10" fillId="11" borderId="2" xfId="1" applyFont="1" applyFill="1" applyBorder="1" applyAlignment="1" applyProtection="1">
      <alignment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6" fillId="0" borderId="0" xfId="0" applyFont="1" applyBorder="1" applyAlignment="1">
      <alignment horizontal="center" vertical="center"/>
    </xf>
    <xf numFmtId="0" fontId="11" fillId="9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8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3057525</xdr:colOff>
      <xdr:row>0</xdr:row>
      <xdr:rowOff>0</xdr:rowOff>
    </xdr:from>
    <xdr:to>
      <xdr:col>2</xdr:col>
      <xdr:colOff>152400</xdr:colOff>
      <xdr:row>6</xdr:row>
      <xdr:rowOff>126301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0"/>
          <a:ext cx="2886075" cy="10978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6" sqref="G16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142</v>
      </c>
      <c r="C3" s="61" t="s">
        <v>143</v>
      </c>
      <c r="D3" s="62">
        <v>6000</v>
      </c>
      <c r="E3" s="63">
        <f>IF(C20&lt;=25%,D20,MIN(E20:F20))</f>
        <v>5.66</v>
      </c>
      <c r="F3" s="63">
        <f>MIN(H3:H17)</f>
        <v>3.1</v>
      </c>
      <c r="G3" s="6" t="s">
        <v>168</v>
      </c>
      <c r="H3" s="7">
        <v>7.17</v>
      </c>
      <c r="I3" s="8">
        <f t="shared" ref="I3:I17" si="0">IF(H3="","",(IF($C$20&lt;25%,"N/A",IF(H3&lt;=($D$20+$A$20),H3,"Descartado"))))</f>
        <v>7.17</v>
      </c>
    </row>
    <row r="4" spans="1:9">
      <c r="A4" s="59"/>
      <c r="B4" s="60"/>
      <c r="C4" s="61"/>
      <c r="D4" s="62"/>
      <c r="E4" s="63"/>
      <c r="F4" s="63"/>
      <c r="G4" s="6" t="s">
        <v>169</v>
      </c>
      <c r="H4" s="7">
        <v>9.93</v>
      </c>
      <c r="I4" s="8" t="str">
        <f t="shared" si="0"/>
        <v>Descartado</v>
      </c>
    </row>
    <row r="5" spans="1:9">
      <c r="A5" s="59"/>
      <c r="B5" s="60"/>
      <c r="C5" s="61"/>
      <c r="D5" s="62"/>
      <c r="E5" s="63"/>
      <c r="F5" s="63"/>
      <c r="G5" s="6" t="s">
        <v>170</v>
      </c>
      <c r="H5" s="7">
        <v>6.8</v>
      </c>
      <c r="I5" s="8">
        <f t="shared" si="0"/>
        <v>6.8</v>
      </c>
    </row>
    <row r="6" spans="1:9">
      <c r="A6" s="59"/>
      <c r="B6" s="60"/>
      <c r="C6" s="61"/>
      <c r="D6" s="62"/>
      <c r="E6" s="63"/>
      <c r="F6" s="63"/>
      <c r="G6" s="6" t="s">
        <v>29</v>
      </c>
      <c r="H6" s="7">
        <v>3.6</v>
      </c>
      <c r="I6" s="8">
        <f t="shared" si="0"/>
        <v>3.6</v>
      </c>
    </row>
    <row r="7" spans="1:9">
      <c r="A7" s="59"/>
      <c r="B7" s="60"/>
      <c r="C7" s="61"/>
      <c r="D7" s="62"/>
      <c r="E7" s="63"/>
      <c r="F7" s="63"/>
      <c r="G7" s="6" t="s">
        <v>250</v>
      </c>
      <c r="H7" s="7">
        <v>3.1</v>
      </c>
      <c r="I7" s="8">
        <f t="shared" si="0"/>
        <v>3.1</v>
      </c>
    </row>
    <row r="8" spans="1:9">
      <c r="A8" s="59"/>
      <c r="B8" s="60"/>
      <c r="C8" s="61"/>
      <c r="D8" s="62"/>
      <c r="E8" s="63"/>
      <c r="F8" s="63"/>
      <c r="G8" s="6" t="s">
        <v>260</v>
      </c>
      <c r="H8" s="7">
        <v>4.2</v>
      </c>
      <c r="I8" s="8">
        <f t="shared" si="0"/>
        <v>4.2</v>
      </c>
    </row>
    <row r="9" spans="1:9">
      <c r="A9" s="59"/>
      <c r="B9" s="60"/>
      <c r="C9" s="61"/>
      <c r="D9" s="62"/>
      <c r="E9" s="63"/>
      <c r="F9" s="63"/>
      <c r="G9" s="6" t="s">
        <v>229</v>
      </c>
      <c r="H9" s="7">
        <v>4.28</v>
      </c>
      <c r="I9" s="8">
        <f t="shared" si="0"/>
        <v>4.28</v>
      </c>
    </row>
    <row r="10" spans="1:9">
      <c r="A10" s="59"/>
      <c r="B10" s="60"/>
      <c r="C10" s="61"/>
      <c r="D10" s="62"/>
      <c r="E10" s="63"/>
      <c r="F10" s="63"/>
      <c r="G10" s="6" t="s">
        <v>232</v>
      </c>
      <c r="H10" s="7">
        <v>4.99</v>
      </c>
      <c r="I10" s="8">
        <f t="shared" si="0"/>
        <v>4.99</v>
      </c>
    </row>
    <row r="11" spans="1:9">
      <c r="A11" s="59"/>
      <c r="B11" s="60"/>
      <c r="C11" s="61"/>
      <c r="D11" s="62"/>
      <c r="E11" s="63"/>
      <c r="F11" s="63"/>
      <c r="G11" s="6" t="s">
        <v>261</v>
      </c>
      <c r="H11" s="7">
        <v>5.99</v>
      </c>
      <c r="I11" s="8">
        <f t="shared" si="0"/>
        <v>5.99</v>
      </c>
    </row>
    <row r="12" spans="1:9">
      <c r="A12" s="59"/>
      <c r="B12" s="60"/>
      <c r="C12" s="61"/>
      <c r="D12" s="62"/>
      <c r="E12" s="63"/>
      <c r="F12" s="63"/>
      <c r="G12" s="6" t="s">
        <v>252</v>
      </c>
      <c r="H12" s="7">
        <v>6.5</v>
      </c>
      <c r="I12" s="8">
        <f t="shared" si="0"/>
        <v>6.5</v>
      </c>
    </row>
    <row r="13" spans="1:9">
      <c r="A13" s="59"/>
      <c r="B13" s="60"/>
      <c r="C13" s="61"/>
      <c r="D13" s="62"/>
      <c r="E13" s="63"/>
      <c r="F13" s="63"/>
      <c r="G13" s="6" t="s">
        <v>262</v>
      </c>
      <c r="H13" s="7">
        <v>7.63</v>
      </c>
      <c r="I13" s="8">
        <f t="shared" si="0"/>
        <v>7.63</v>
      </c>
    </row>
    <row r="14" spans="1:9">
      <c r="A14" s="59"/>
      <c r="B14" s="60"/>
      <c r="C14" s="61"/>
      <c r="D14" s="62"/>
      <c r="E14" s="63"/>
      <c r="F14" s="63"/>
      <c r="G14" s="6" t="s">
        <v>263</v>
      </c>
      <c r="H14" s="7">
        <v>8</v>
      </c>
      <c r="I14" s="8">
        <f t="shared" si="0"/>
        <v>8</v>
      </c>
    </row>
    <row r="15" spans="1:9">
      <c r="A15" s="59"/>
      <c r="B15" s="60"/>
      <c r="C15" s="61"/>
      <c r="D15" s="62"/>
      <c r="E15" s="63"/>
      <c r="F15" s="63"/>
      <c r="G15" s="6" t="s">
        <v>237</v>
      </c>
      <c r="H15" s="7">
        <v>8.4</v>
      </c>
      <c r="I15" s="8" t="str">
        <f t="shared" si="0"/>
        <v>Descartado</v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2.061417237155307</v>
      </c>
      <c r="B20" s="19">
        <f>COUNT(H3:H17)</f>
        <v>13</v>
      </c>
      <c r="C20" s="20">
        <f>IF(B20&lt;2,"N/A",(A20/D20))</f>
        <v>0.33248665115408177</v>
      </c>
      <c r="D20" s="21">
        <f>ROUND(AVERAGE(H3:H17),2)</f>
        <v>6.2</v>
      </c>
      <c r="E20" s="22">
        <f>IFERROR(ROUND(IF(B20&lt;2,"N/A",(IF(C20&lt;=25%,"N/A",AVERAGE(I3:I17)))),2),"N/A")</f>
        <v>5.66</v>
      </c>
      <c r="F20" s="22">
        <f>ROUND(MEDIAN(H3:H17),2)</f>
        <v>6.5</v>
      </c>
      <c r="G20" s="23" t="str">
        <f>INDEX(G3:G17,MATCH(H20,H3:H17,0))</f>
        <v>FRANCISCO COSTA SILVA EIRELI</v>
      </c>
      <c r="H20" s="24">
        <f>MIN(H3:H17)</f>
        <v>3.1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5.66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33960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0" sqref="G10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38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154</v>
      </c>
      <c r="C3" s="61" t="s">
        <v>10</v>
      </c>
      <c r="D3" s="62">
        <v>5000</v>
      </c>
      <c r="E3" s="63">
        <f>IF(C20&lt;=25%,D20,MIN(E20:F20))</f>
        <v>0.74</v>
      </c>
      <c r="F3" s="63">
        <f>MIN(H3:H17)</f>
        <v>0.49</v>
      </c>
      <c r="G3" s="6" t="s">
        <v>187</v>
      </c>
      <c r="H3" s="7">
        <v>0.74</v>
      </c>
      <c r="I3" s="8">
        <f t="shared" ref="I3:I17" si="0">IF(H3="","",(IF($C$20&lt;25%,"N/A",IF(H3&lt;=($D$20+$A$20),H3,"Descartado"))))</f>
        <v>0.74</v>
      </c>
    </row>
    <row r="4" spans="1:9">
      <c r="A4" s="59"/>
      <c r="B4" s="60"/>
      <c r="C4" s="61"/>
      <c r="D4" s="62"/>
      <c r="E4" s="63"/>
      <c r="F4" s="63"/>
      <c r="G4" s="6" t="s">
        <v>188</v>
      </c>
      <c r="H4" s="7">
        <v>0.65</v>
      </c>
      <c r="I4" s="8">
        <f t="shared" si="0"/>
        <v>0.65</v>
      </c>
    </row>
    <row r="5" spans="1:9">
      <c r="A5" s="59"/>
      <c r="B5" s="60"/>
      <c r="C5" s="61"/>
      <c r="D5" s="62"/>
      <c r="E5" s="63"/>
      <c r="F5" s="63"/>
      <c r="G5" s="6" t="s">
        <v>189</v>
      </c>
      <c r="H5" s="7">
        <v>0.88</v>
      </c>
      <c r="I5" s="8">
        <f t="shared" si="0"/>
        <v>0.88</v>
      </c>
    </row>
    <row r="6" spans="1:9">
      <c r="A6" s="59"/>
      <c r="B6" s="60"/>
      <c r="C6" s="61"/>
      <c r="D6" s="62"/>
      <c r="E6" s="63"/>
      <c r="F6" s="63"/>
      <c r="G6" s="6" t="s">
        <v>242</v>
      </c>
      <c r="H6" s="7">
        <v>0.49</v>
      </c>
      <c r="I6" s="8">
        <f t="shared" si="0"/>
        <v>0.49</v>
      </c>
    </row>
    <row r="7" spans="1:9">
      <c r="A7" s="59"/>
      <c r="B7" s="60"/>
      <c r="C7" s="61"/>
      <c r="D7" s="62"/>
      <c r="E7" s="63"/>
      <c r="F7" s="63"/>
      <c r="G7" s="6" t="s">
        <v>243</v>
      </c>
      <c r="H7" s="7">
        <v>0.68</v>
      </c>
      <c r="I7" s="8">
        <f t="shared" si="0"/>
        <v>0.68</v>
      </c>
    </row>
    <row r="8" spans="1:9">
      <c r="A8" s="59"/>
      <c r="B8" s="60"/>
      <c r="C8" s="61"/>
      <c r="D8" s="62"/>
      <c r="E8" s="63"/>
      <c r="F8" s="63"/>
      <c r="G8" s="6" t="s">
        <v>244</v>
      </c>
      <c r="H8" s="7">
        <v>1.05</v>
      </c>
      <c r="I8" s="8">
        <f t="shared" si="0"/>
        <v>1.05</v>
      </c>
    </row>
    <row r="9" spans="1:9">
      <c r="A9" s="59"/>
      <c r="B9" s="60"/>
      <c r="C9" s="61"/>
      <c r="D9" s="62"/>
      <c r="E9" s="63"/>
      <c r="F9" s="63"/>
      <c r="G9" s="6" t="s">
        <v>237</v>
      </c>
      <c r="H9" s="7">
        <v>2.75</v>
      </c>
      <c r="I9" s="8" t="str">
        <f t="shared" si="0"/>
        <v>Descartado</v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0.77714985991242691</v>
      </c>
      <c r="B20" s="19">
        <f>COUNT(H3:H17)</f>
        <v>7</v>
      </c>
      <c r="C20" s="20">
        <f>IF(B20&lt;2,"N/A",(A20/D20))</f>
        <v>0.75451442709944361</v>
      </c>
      <c r="D20" s="21">
        <f>ROUND(AVERAGE(H3:H17),2)</f>
        <v>1.03</v>
      </c>
      <c r="E20" s="22">
        <f>IFERROR(ROUND(IF(B20&lt;2,"N/A",(IF(C20&lt;=25%,"N/A",AVERAGE(I3:I17)))),2),"N/A")</f>
        <v>0.75</v>
      </c>
      <c r="F20" s="22">
        <f>ROUND(MEDIAN(H3:H17),2)</f>
        <v>0.74</v>
      </c>
      <c r="G20" s="23" t="str">
        <f>INDEX(G3:G17,MATCH(H20,H3:H17,0))</f>
        <v>MAIANA DOS SANTOS ALVES 04324058520</v>
      </c>
      <c r="H20" s="24">
        <f>MIN(H3:H17)</f>
        <v>0.49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0.74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3700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9" sqref="G9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39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155</v>
      </c>
      <c r="C3" s="61" t="s">
        <v>10</v>
      </c>
      <c r="D3" s="62">
        <v>3500</v>
      </c>
      <c r="E3" s="63">
        <f>IF(C20&lt;=25%,D20,MIN(E20:F20))</f>
        <v>0.91</v>
      </c>
      <c r="F3" s="63">
        <f>MIN(H3:H17)</f>
        <v>0.22</v>
      </c>
      <c r="G3" s="6" t="s">
        <v>190</v>
      </c>
      <c r="H3" s="7">
        <v>0.92</v>
      </c>
      <c r="I3" s="8">
        <f t="shared" ref="I3:I17" si="0">IF(H3="","",(IF($C$20&lt;25%,"N/A",IF(H3&lt;=($D$20+$A$20),H3,"Descartado"))))</f>
        <v>0.92</v>
      </c>
    </row>
    <row r="4" spans="1:9">
      <c r="A4" s="59"/>
      <c r="B4" s="60"/>
      <c r="C4" s="61"/>
      <c r="D4" s="62"/>
      <c r="E4" s="63"/>
      <c r="F4" s="63"/>
      <c r="G4" s="6" t="s">
        <v>191</v>
      </c>
      <c r="H4" s="7">
        <v>0.22</v>
      </c>
      <c r="I4" s="8">
        <f t="shared" si="0"/>
        <v>0.22</v>
      </c>
    </row>
    <row r="5" spans="1:9">
      <c r="A5" s="59"/>
      <c r="B5" s="60"/>
      <c r="C5" s="61"/>
      <c r="D5" s="62"/>
      <c r="E5" s="63"/>
      <c r="F5" s="63"/>
      <c r="G5" s="6" t="s">
        <v>192</v>
      </c>
      <c r="H5" s="7">
        <v>0.98</v>
      </c>
      <c r="I5" s="8">
        <f t="shared" si="0"/>
        <v>0.98</v>
      </c>
    </row>
    <row r="6" spans="1:9">
      <c r="A6" s="59"/>
      <c r="B6" s="60"/>
      <c r="C6" s="61"/>
      <c r="D6" s="62"/>
      <c r="E6" s="63"/>
      <c r="F6" s="63"/>
      <c r="G6" s="6" t="s">
        <v>193</v>
      </c>
      <c r="H6" s="7">
        <v>2.12</v>
      </c>
      <c r="I6" s="8" t="str">
        <f t="shared" si="0"/>
        <v>Descartado</v>
      </c>
    </row>
    <row r="7" spans="1:9">
      <c r="A7" s="59"/>
      <c r="B7" s="60"/>
      <c r="C7" s="61"/>
      <c r="D7" s="62"/>
      <c r="E7" s="63"/>
      <c r="F7" s="63"/>
      <c r="G7" s="6" t="s">
        <v>293</v>
      </c>
      <c r="H7" s="7">
        <v>1.19</v>
      </c>
      <c r="I7" s="8">
        <f t="shared" si="0"/>
        <v>1.19</v>
      </c>
    </row>
    <row r="8" spans="1:9">
      <c r="A8" s="59"/>
      <c r="B8" s="60"/>
      <c r="C8" s="61"/>
      <c r="D8" s="62"/>
      <c r="E8" s="63"/>
      <c r="F8" s="63"/>
      <c r="G8" s="6" t="s">
        <v>294</v>
      </c>
      <c r="H8" s="7">
        <v>1.26</v>
      </c>
      <c r="I8" s="8">
        <f t="shared" si="0"/>
        <v>1.26</v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0.61545917817512497</v>
      </c>
      <c r="B20" s="19">
        <f>COUNT(H3:H17)</f>
        <v>6</v>
      </c>
      <c r="C20" s="20">
        <f>IF(B20&lt;2,"N/A",(A20/D20))</f>
        <v>0.54951712337064729</v>
      </c>
      <c r="D20" s="21">
        <f>ROUND(AVERAGE(H3:H17),2)</f>
        <v>1.1200000000000001</v>
      </c>
      <c r="E20" s="22">
        <f>IFERROR(ROUND(IF(B20&lt;2,"N/A",(IF(C20&lt;=25%,"N/A",AVERAGE(I3:I17)))),2),"N/A")</f>
        <v>0.91</v>
      </c>
      <c r="F20" s="22">
        <f>ROUND(MEDIAN(H3:H17),2)</f>
        <v>1.0900000000000001</v>
      </c>
      <c r="G20" s="23" t="str">
        <f>INDEX(G3:G17,MATCH(H20,H3:H17,0))</f>
        <v>GENERAL CLEAN</v>
      </c>
      <c r="H20" s="24">
        <f>MIN(H3:H17)</f>
        <v>0.22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0.91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3185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0" sqref="G10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40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156</v>
      </c>
      <c r="C3" s="61" t="s">
        <v>150</v>
      </c>
      <c r="D3" s="62">
        <v>5000</v>
      </c>
      <c r="E3" s="63">
        <f>IF(C20&lt;=25%,D20,MIN(E20:F20))</f>
        <v>3.11</v>
      </c>
      <c r="F3" s="63">
        <f>MIN(H3:H17)</f>
        <v>1.89</v>
      </c>
      <c r="G3" s="6" t="s">
        <v>194</v>
      </c>
      <c r="H3" s="7">
        <v>3.69</v>
      </c>
      <c r="I3" s="8">
        <f t="shared" ref="I3:I17" si="0">IF(H3="","",(IF($C$20&lt;25%,"N/A",IF(H3&lt;=($D$20+$A$20),H3,"Descartado"))))</f>
        <v>3.69</v>
      </c>
    </row>
    <row r="4" spans="1:9">
      <c r="A4" s="59"/>
      <c r="B4" s="60"/>
      <c r="C4" s="61"/>
      <c r="D4" s="62"/>
      <c r="E4" s="63"/>
      <c r="F4" s="63"/>
      <c r="G4" s="6" t="s">
        <v>175</v>
      </c>
      <c r="H4" s="7">
        <v>4.7</v>
      </c>
      <c r="I4" s="8" t="str">
        <f t="shared" si="0"/>
        <v>Descartado</v>
      </c>
    </row>
    <row r="5" spans="1:9">
      <c r="A5" s="59"/>
      <c r="B5" s="60"/>
      <c r="C5" s="61"/>
      <c r="D5" s="62"/>
      <c r="E5" s="63"/>
      <c r="F5" s="63"/>
      <c r="G5" s="6" t="s">
        <v>29</v>
      </c>
      <c r="H5" s="7">
        <v>2.99</v>
      </c>
      <c r="I5" s="8">
        <f t="shared" si="0"/>
        <v>2.99</v>
      </c>
    </row>
    <row r="6" spans="1:9">
      <c r="A6" s="59"/>
      <c r="B6" s="60"/>
      <c r="C6" s="61"/>
      <c r="D6" s="62"/>
      <c r="E6" s="63"/>
      <c r="F6" s="63"/>
      <c r="G6" s="6" t="s">
        <v>268</v>
      </c>
      <c r="H6" s="7">
        <v>1.89</v>
      </c>
      <c r="I6" s="8">
        <f t="shared" si="0"/>
        <v>1.89</v>
      </c>
    </row>
    <row r="7" spans="1:9">
      <c r="A7" s="59"/>
      <c r="B7" s="60"/>
      <c r="C7" s="61"/>
      <c r="D7" s="62"/>
      <c r="E7" s="63"/>
      <c r="F7" s="63"/>
      <c r="G7" s="6" t="s">
        <v>236</v>
      </c>
      <c r="H7" s="7">
        <v>2.6665999999999999</v>
      </c>
      <c r="I7" s="8">
        <f t="shared" si="0"/>
        <v>2.6665999999999999</v>
      </c>
    </row>
    <row r="8" spans="1:9">
      <c r="A8" s="59"/>
      <c r="B8" s="60"/>
      <c r="C8" s="61"/>
      <c r="D8" s="62"/>
      <c r="E8" s="63"/>
      <c r="F8" s="63"/>
      <c r="G8" s="6" t="s">
        <v>269</v>
      </c>
      <c r="H8" s="7">
        <v>3.15</v>
      </c>
      <c r="I8" s="8">
        <f t="shared" si="0"/>
        <v>3.15</v>
      </c>
    </row>
    <row r="9" spans="1:9">
      <c r="A9" s="59"/>
      <c r="B9" s="60"/>
      <c r="C9" s="61"/>
      <c r="D9" s="62"/>
      <c r="E9" s="63"/>
      <c r="F9" s="63"/>
      <c r="G9" s="6" t="s">
        <v>270</v>
      </c>
      <c r="H9" s="7">
        <v>4.26</v>
      </c>
      <c r="I9" s="8">
        <f t="shared" si="0"/>
        <v>4.26</v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0.96028712670444827</v>
      </c>
      <c r="B20" s="19">
        <f>COUNT(H3:H17)</f>
        <v>7</v>
      </c>
      <c r="C20" s="20">
        <f>IF(B20&lt;2,"N/A",(A20/D20))</f>
        <v>0.28751111577977495</v>
      </c>
      <c r="D20" s="21">
        <f>ROUND(AVERAGE(H3:H17),2)</f>
        <v>3.34</v>
      </c>
      <c r="E20" s="22">
        <f>IFERROR(ROUND(IF(B20&lt;2,"N/A",(IF(C20&lt;=25%,"N/A",AVERAGE(I3:I17)))),2),"N/A")</f>
        <v>3.11</v>
      </c>
      <c r="F20" s="22">
        <f>ROUND(MEDIAN(H3:H17),2)</f>
        <v>3.15</v>
      </c>
      <c r="G20" s="23" t="str">
        <f>INDEX(G3:G17,MATCH(H20,H3:H17,0))</f>
        <v>LIMP MED COMERCIO DE MATERIAIS MEDICOS ORTOPEDICOS LTDA</v>
      </c>
      <c r="H20" s="24">
        <f>MIN(H3:H17)</f>
        <v>1.89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3.11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15550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9" sqref="G9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41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157</v>
      </c>
      <c r="C3" s="61" t="s">
        <v>158</v>
      </c>
      <c r="D3" s="62">
        <v>3000</v>
      </c>
      <c r="E3" s="63">
        <f>IF(C20&lt;=25%,D20,MIN(E20:F20))</f>
        <v>8.52</v>
      </c>
      <c r="F3" s="63">
        <f>MIN(H3:H17)</f>
        <v>5.85</v>
      </c>
      <c r="G3" s="6" t="s">
        <v>277</v>
      </c>
      <c r="H3" s="7">
        <v>5.85</v>
      </c>
      <c r="I3" s="8">
        <f t="shared" ref="I3:I17" si="0">IF(H3="","",(IF($C$20&lt;25%,"N/A",IF(H3&lt;=($D$20+$A$20),H3,"Descartado"))))</f>
        <v>5.85</v>
      </c>
    </row>
    <row r="4" spans="1:9">
      <c r="A4" s="59"/>
      <c r="B4" s="60"/>
      <c r="C4" s="61"/>
      <c r="D4" s="62"/>
      <c r="E4" s="63"/>
      <c r="F4" s="63"/>
      <c r="G4" s="6" t="s">
        <v>278</v>
      </c>
      <c r="H4" s="7">
        <v>6.17</v>
      </c>
      <c r="I4" s="8">
        <f t="shared" si="0"/>
        <v>6.17</v>
      </c>
    </row>
    <row r="5" spans="1:9">
      <c r="A5" s="59"/>
      <c r="B5" s="60"/>
      <c r="C5" s="61"/>
      <c r="D5" s="62"/>
      <c r="E5" s="63"/>
      <c r="F5" s="63"/>
      <c r="G5" s="6" t="s">
        <v>279</v>
      </c>
      <c r="H5" s="7">
        <v>6.38</v>
      </c>
      <c r="I5" s="8">
        <f t="shared" si="0"/>
        <v>6.38</v>
      </c>
    </row>
    <row r="6" spans="1:9">
      <c r="A6" s="59"/>
      <c r="B6" s="60"/>
      <c r="C6" s="61"/>
      <c r="D6" s="62"/>
      <c r="E6" s="63"/>
      <c r="F6" s="63"/>
      <c r="G6" s="6" t="s">
        <v>280</v>
      </c>
      <c r="H6" s="7">
        <v>10.66</v>
      </c>
      <c r="I6" s="8">
        <f t="shared" si="0"/>
        <v>10.66</v>
      </c>
    </row>
    <row r="7" spans="1:9">
      <c r="A7" s="59"/>
      <c r="B7" s="60"/>
      <c r="C7" s="61"/>
      <c r="D7" s="62"/>
      <c r="E7" s="63"/>
      <c r="F7" s="63"/>
      <c r="G7" s="6" t="s">
        <v>267</v>
      </c>
      <c r="H7" s="7">
        <v>15</v>
      </c>
      <c r="I7" s="8">
        <f t="shared" si="0"/>
        <v>15</v>
      </c>
    </row>
    <row r="8" spans="1:9">
      <c r="A8" s="59"/>
      <c r="B8" s="60"/>
      <c r="C8" s="61"/>
      <c r="D8" s="62"/>
      <c r="E8" s="63"/>
      <c r="F8" s="63"/>
      <c r="G8" s="6" t="s">
        <v>237</v>
      </c>
      <c r="H8" s="7">
        <v>48</v>
      </c>
      <c r="I8" s="8" t="str">
        <f t="shared" si="0"/>
        <v>Descartado</v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16.389778115235931</v>
      </c>
      <c r="B20" s="19">
        <f>COUNT(H3:H17)</f>
        <v>6</v>
      </c>
      <c r="C20" s="20">
        <f>IF(B20&lt;2,"N/A",(A20/D20))</f>
        <v>1.068434036195302</v>
      </c>
      <c r="D20" s="21">
        <f>ROUND(AVERAGE(H3:H17),2)</f>
        <v>15.34</v>
      </c>
      <c r="E20" s="22">
        <f>IFERROR(ROUND(IF(B20&lt;2,"N/A",(IF(C20&lt;=25%,"N/A",AVERAGE(I3:I17)))),2),"N/A")</f>
        <v>8.81</v>
      </c>
      <c r="F20" s="22">
        <f>ROUND(MEDIAN(H3:H17),2)</f>
        <v>8.52</v>
      </c>
      <c r="G20" s="23" t="str">
        <f>INDEX(G3:G17,MATCH(H20,H3:H17,0))</f>
        <v>HIGIA FABRICACAO DE ACESSORIOS PARA SEGURANCA LTDA</v>
      </c>
      <c r="H20" s="24">
        <f>MIN(H3:H17)</f>
        <v>5.85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8.52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25560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8" sqref="G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42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159</v>
      </c>
      <c r="C3" s="61" t="s">
        <v>10</v>
      </c>
      <c r="D3" s="62">
        <v>100</v>
      </c>
      <c r="E3" s="63">
        <f>IF(C20&lt;=25%,D20,MIN(E20:F20))</f>
        <v>7.48</v>
      </c>
      <c r="F3" s="63">
        <f>MIN(H3:H17)</f>
        <v>6.3</v>
      </c>
      <c r="G3" s="6" t="s">
        <v>195</v>
      </c>
      <c r="H3" s="7">
        <v>8.7899999999999991</v>
      </c>
      <c r="I3" s="8" t="str">
        <f t="shared" ref="I3:I17" si="0">IF(H3="","",(IF($C$20&lt;25%,"N/A",IF(H3&lt;=($D$20+$A$20),H3,"Descartado"))))</f>
        <v>N/A</v>
      </c>
    </row>
    <row r="4" spans="1:9">
      <c r="A4" s="59"/>
      <c r="B4" s="60"/>
      <c r="C4" s="61"/>
      <c r="D4" s="62"/>
      <c r="E4" s="63"/>
      <c r="F4" s="63"/>
      <c r="G4" s="6" t="s">
        <v>173</v>
      </c>
      <c r="H4" s="7">
        <v>6.3</v>
      </c>
      <c r="I4" s="8" t="str">
        <f t="shared" si="0"/>
        <v>N/A</v>
      </c>
    </row>
    <row r="5" spans="1:9">
      <c r="A5" s="59"/>
      <c r="B5" s="60"/>
      <c r="C5" s="61"/>
      <c r="D5" s="62"/>
      <c r="E5" s="63"/>
      <c r="F5" s="63"/>
      <c r="G5" s="6" t="s">
        <v>180</v>
      </c>
      <c r="H5" s="7">
        <v>8.19</v>
      </c>
      <c r="I5" s="8" t="str">
        <f t="shared" si="0"/>
        <v>N/A</v>
      </c>
    </row>
    <row r="6" spans="1:9">
      <c r="A6" s="59"/>
      <c r="B6" s="60"/>
      <c r="C6" s="61"/>
      <c r="D6" s="62"/>
      <c r="E6" s="63"/>
      <c r="F6" s="63"/>
      <c r="G6" s="6" t="s">
        <v>281</v>
      </c>
      <c r="H6" s="7">
        <v>6.72</v>
      </c>
      <c r="I6" s="8" t="str">
        <f t="shared" si="0"/>
        <v>N/A</v>
      </c>
    </row>
    <row r="7" spans="1:9">
      <c r="A7" s="59"/>
      <c r="B7" s="60"/>
      <c r="C7" s="61"/>
      <c r="D7" s="62"/>
      <c r="E7" s="63"/>
      <c r="F7" s="63"/>
      <c r="G7" s="6" t="s">
        <v>282</v>
      </c>
      <c r="H7" s="7">
        <v>7.4</v>
      </c>
      <c r="I7" s="8" t="str">
        <f t="shared" si="0"/>
        <v>N/A</v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1.0242802350919389</v>
      </c>
      <c r="B20" s="19">
        <f>COUNT(H3:H17)</f>
        <v>5</v>
      </c>
      <c r="C20" s="20">
        <f>IF(B20&lt;2,"N/A",(A20/D20))</f>
        <v>0.13693586030640895</v>
      </c>
      <c r="D20" s="21">
        <f>ROUND(AVERAGE(H3:H17),2)</f>
        <v>7.48</v>
      </c>
      <c r="E20" s="22" t="str">
        <f>IFERROR(ROUND(IF(B20&lt;2,"N/A",(IF(C20&lt;=25%,"N/A",AVERAGE(I3:I17)))),2),"N/A")</f>
        <v>N/A</v>
      </c>
      <c r="F20" s="22">
        <f>ROUND(MEDIAN(H3:H17),2)</f>
        <v>7.4</v>
      </c>
      <c r="G20" s="23" t="str">
        <f>INDEX(G3:G17,MATCH(H20,H3:H17,0))</f>
        <v>GIMBA</v>
      </c>
      <c r="H20" s="24">
        <f>MIN(H3:H17)</f>
        <v>6.3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7.48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748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9" sqref="G9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43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160</v>
      </c>
      <c r="C3" s="61" t="s">
        <v>10</v>
      </c>
      <c r="D3" s="62">
        <v>3000</v>
      </c>
      <c r="E3" s="63">
        <f>IF(C20&lt;=25%,D20,MIN(E20:F20))</f>
        <v>4.22</v>
      </c>
      <c r="F3" s="63">
        <f>MIN(H3:H17)</f>
        <v>2.5</v>
      </c>
      <c r="G3" s="6" t="s">
        <v>196</v>
      </c>
      <c r="H3" s="7">
        <v>3.76</v>
      </c>
      <c r="I3" s="8">
        <f t="shared" ref="I3:I17" si="0">IF(H3="","",(IF($C$20&lt;25%,"N/A",IF(H3&lt;=($D$20+$A$20),H3,"Descartado"))))</f>
        <v>3.76</v>
      </c>
    </row>
    <row r="4" spans="1:9">
      <c r="A4" s="59"/>
      <c r="B4" s="60"/>
      <c r="C4" s="61"/>
      <c r="D4" s="62"/>
      <c r="E4" s="63"/>
      <c r="F4" s="63"/>
      <c r="G4" s="6" t="s">
        <v>29</v>
      </c>
      <c r="H4" s="7">
        <v>15.99</v>
      </c>
      <c r="I4" s="8" t="str">
        <f t="shared" si="0"/>
        <v>Descartado</v>
      </c>
    </row>
    <row r="5" spans="1:9">
      <c r="A5" s="59"/>
      <c r="B5" s="60"/>
      <c r="C5" s="61"/>
      <c r="D5" s="62"/>
      <c r="E5" s="63"/>
      <c r="F5" s="63"/>
      <c r="G5" s="6" t="s">
        <v>197</v>
      </c>
      <c r="H5" s="7">
        <v>6.74</v>
      </c>
      <c r="I5" s="8">
        <f t="shared" si="0"/>
        <v>6.74</v>
      </c>
    </row>
    <row r="6" spans="1:9">
      <c r="A6" s="59"/>
      <c r="B6" s="60"/>
      <c r="C6" s="61"/>
      <c r="D6" s="62"/>
      <c r="E6" s="63"/>
      <c r="F6" s="63"/>
      <c r="G6" s="6" t="s">
        <v>252</v>
      </c>
      <c r="H6" s="7">
        <v>2.5</v>
      </c>
      <c r="I6" s="8">
        <f t="shared" si="0"/>
        <v>2.5</v>
      </c>
    </row>
    <row r="7" spans="1:9">
      <c r="A7" s="59"/>
      <c r="B7" s="60"/>
      <c r="C7" s="61"/>
      <c r="D7" s="62"/>
      <c r="E7" s="63"/>
      <c r="F7" s="63"/>
      <c r="G7" s="6" t="s">
        <v>291</v>
      </c>
      <c r="H7" s="7">
        <v>2.8</v>
      </c>
      <c r="I7" s="8">
        <f t="shared" si="0"/>
        <v>2.8</v>
      </c>
    </row>
    <row r="8" spans="1:9">
      <c r="A8" s="59"/>
      <c r="B8" s="60"/>
      <c r="C8" s="61"/>
      <c r="D8" s="62"/>
      <c r="E8" s="63"/>
      <c r="F8" s="63"/>
      <c r="G8" s="6" t="s">
        <v>255</v>
      </c>
      <c r="H8" s="7">
        <v>5.3</v>
      </c>
      <c r="I8" s="8">
        <f t="shared" si="0"/>
        <v>5.3</v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5.0625543618480426</v>
      </c>
      <c r="B20" s="19">
        <f>COUNT(H3:H17)</f>
        <v>6</v>
      </c>
      <c r="C20" s="20">
        <f>IF(B20&lt;2,"N/A",(A20/D20))</f>
        <v>0.81918355369709428</v>
      </c>
      <c r="D20" s="21">
        <f>ROUND(AVERAGE(H3:H17),2)</f>
        <v>6.18</v>
      </c>
      <c r="E20" s="22">
        <f>IFERROR(ROUND(IF(B20&lt;2,"N/A",(IF(C20&lt;=25%,"N/A",AVERAGE(I3:I17)))),2),"N/A")</f>
        <v>4.22</v>
      </c>
      <c r="F20" s="22">
        <f>ROUND(MEDIAN(H3:H17),2)</f>
        <v>4.53</v>
      </c>
      <c r="G20" s="23" t="str">
        <f>INDEX(G3:G17,MATCH(H20,H3:H17,0))</f>
        <v>SUPERMERCADO SILVA LTDA</v>
      </c>
      <c r="H20" s="24">
        <f>MIN(H3:H17)</f>
        <v>2.5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4.22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12660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7" sqref="G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44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161</v>
      </c>
      <c r="C3" s="61" t="s">
        <v>148</v>
      </c>
      <c r="D3" s="62">
        <v>350</v>
      </c>
      <c r="E3" s="63">
        <f>IF(C20&lt;=25%,D20,MIN(E20:F20))</f>
        <v>56.4</v>
      </c>
      <c r="F3" s="63">
        <f>MIN(H3:H17)</f>
        <v>33.200000000000003</v>
      </c>
      <c r="G3" s="6" t="s">
        <v>11</v>
      </c>
      <c r="H3" s="7">
        <v>33.200000000000003</v>
      </c>
      <c r="I3" s="8">
        <f t="shared" ref="I3:I17" si="0">IF(H3="","",(IF($C$20&lt;25%,"N/A",IF(H3&lt;=($D$20+$A$20),H3,"Descartado"))))</f>
        <v>33.200000000000003</v>
      </c>
    </row>
    <row r="4" spans="1:9">
      <c r="A4" s="59"/>
      <c r="B4" s="60"/>
      <c r="C4" s="61"/>
      <c r="D4" s="62"/>
      <c r="E4" s="63"/>
      <c r="F4" s="63"/>
      <c r="G4" s="6" t="s">
        <v>198</v>
      </c>
      <c r="H4" s="7">
        <v>175</v>
      </c>
      <c r="I4" s="8" t="str">
        <f t="shared" si="0"/>
        <v>Descartado</v>
      </c>
    </row>
    <row r="5" spans="1:9">
      <c r="A5" s="59"/>
      <c r="B5" s="60"/>
      <c r="C5" s="61"/>
      <c r="D5" s="62"/>
      <c r="E5" s="63"/>
      <c r="F5" s="63"/>
      <c r="G5" s="6" t="s">
        <v>199</v>
      </c>
      <c r="H5" s="7">
        <v>76</v>
      </c>
      <c r="I5" s="8">
        <f t="shared" si="0"/>
        <v>76</v>
      </c>
    </row>
    <row r="6" spans="1:9">
      <c r="A6" s="59"/>
      <c r="B6" s="60"/>
      <c r="C6" s="61"/>
      <c r="D6" s="62"/>
      <c r="E6" s="63"/>
      <c r="F6" s="63"/>
      <c r="G6" s="6" t="s">
        <v>29</v>
      </c>
      <c r="H6" s="7">
        <v>60</v>
      </c>
      <c r="I6" s="8">
        <f t="shared" si="0"/>
        <v>60</v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61.873068993437428</v>
      </c>
      <c r="B20" s="19">
        <f>COUNT(H3:H17)</f>
        <v>4</v>
      </c>
      <c r="C20" s="20">
        <f>IF(B20&lt;2,"N/A",(A20/D20))</f>
        <v>0.71903624629212581</v>
      </c>
      <c r="D20" s="21">
        <f>ROUND(AVERAGE(H3:H17),2)</f>
        <v>86.05</v>
      </c>
      <c r="E20" s="22">
        <f>IFERROR(ROUND(IF(B20&lt;2,"N/A",(IF(C20&lt;=25%,"N/A",AVERAGE(I3:I17)))),2),"N/A")</f>
        <v>56.4</v>
      </c>
      <c r="F20" s="22">
        <f>ROUND(MEDIAN(H3:H17),2)</f>
        <v>68</v>
      </c>
      <c r="G20" s="23" t="str">
        <f>INDEX(G3:G17,MATCH(H20,H3:H17,0))</f>
        <v>AMERICANAS</v>
      </c>
      <c r="H20" s="24">
        <f>MIN(H3:H17)</f>
        <v>33.200000000000003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56.4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19740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3" sqref="G13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45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162</v>
      </c>
      <c r="C3" s="61" t="s">
        <v>148</v>
      </c>
      <c r="D3" s="62">
        <v>15000</v>
      </c>
      <c r="E3" s="63">
        <f>IF(C20&lt;=25%,D20,MIN(E20:F20))</f>
        <v>4.72</v>
      </c>
      <c r="F3" s="63">
        <f>MIN(H3:H17)</f>
        <v>3.28</v>
      </c>
      <c r="G3" s="6" t="s">
        <v>200</v>
      </c>
      <c r="H3" s="7">
        <v>3.28</v>
      </c>
      <c r="I3" s="8" t="str">
        <f t="shared" ref="I3:I17" si="0">IF(H3="","",(IF($C$20&lt;25%,"N/A",IF(H3&lt;=($D$20+$A$20),H3,"Descartado"))))</f>
        <v>N/A</v>
      </c>
    </row>
    <row r="4" spans="1:9">
      <c r="A4" s="59"/>
      <c r="B4" s="60"/>
      <c r="C4" s="61"/>
      <c r="D4" s="62"/>
      <c r="E4" s="63"/>
      <c r="F4" s="63"/>
      <c r="G4" s="6" t="s">
        <v>181</v>
      </c>
      <c r="H4" s="7">
        <v>3.78</v>
      </c>
      <c r="I4" s="8" t="str">
        <f t="shared" si="0"/>
        <v>N/A</v>
      </c>
    </row>
    <row r="5" spans="1:9">
      <c r="A5" s="59"/>
      <c r="B5" s="60"/>
      <c r="C5" s="61"/>
      <c r="D5" s="62"/>
      <c r="E5" s="63"/>
      <c r="F5" s="63"/>
      <c r="G5" s="6" t="s">
        <v>185</v>
      </c>
      <c r="H5" s="7">
        <v>4.28</v>
      </c>
      <c r="I5" s="8" t="str">
        <f t="shared" si="0"/>
        <v>N/A</v>
      </c>
    </row>
    <row r="6" spans="1:9">
      <c r="A6" s="59"/>
      <c r="B6" s="60"/>
      <c r="C6" s="61"/>
      <c r="D6" s="62"/>
      <c r="E6" s="63"/>
      <c r="F6" s="63"/>
      <c r="G6" s="6" t="s">
        <v>183</v>
      </c>
      <c r="H6" s="7">
        <v>4.4000000000000004</v>
      </c>
      <c r="I6" s="8" t="str">
        <f t="shared" si="0"/>
        <v>N/A</v>
      </c>
    </row>
    <row r="7" spans="1:9">
      <c r="A7" s="59"/>
      <c r="B7" s="60"/>
      <c r="C7" s="61"/>
      <c r="D7" s="62"/>
      <c r="E7" s="63"/>
      <c r="F7" s="63"/>
      <c r="G7" s="6" t="s">
        <v>186</v>
      </c>
      <c r="H7" s="7">
        <v>4.4000000000000004</v>
      </c>
      <c r="I7" s="8" t="str">
        <f t="shared" si="0"/>
        <v>N/A</v>
      </c>
    </row>
    <row r="8" spans="1:9">
      <c r="A8" s="59"/>
      <c r="B8" s="60"/>
      <c r="C8" s="61"/>
      <c r="D8" s="62"/>
      <c r="E8" s="63"/>
      <c r="F8" s="63"/>
      <c r="G8" s="6" t="s">
        <v>201</v>
      </c>
      <c r="H8" s="7">
        <v>4.4000000000000004</v>
      </c>
      <c r="I8" s="8" t="str">
        <f t="shared" si="0"/>
        <v>N/A</v>
      </c>
    </row>
    <row r="9" spans="1:9">
      <c r="A9" s="59"/>
      <c r="B9" s="60"/>
      <c r="C9" s="61"/>
      <c r="D9" s="62"/>
      <c r="E9" s="63"/>
      <c r="F9" s="63"/>
      <c r="G9" s="6" t="s">
        <v>182</v>
      </c>
      <c r="H9" s="7">
        <v>4.7</v>
      </c>
      <c r="I9" s="8" t="str">
        <f t="shared" si="0"/>
        <v>N/A</v>
      </c>
    </row>
    <row r="10" spans="1:9">
      <c r="A10" s="59"/>
      <c r="B10" s="60"/>
      <c r="C10" s="61"/>
      <c r="D10" s="62"/>
      <c r="E10" s="63"/>
      <c r="F10" s="63"/>
      <c r="G10" s="6" t="s">
        <v>202</v>
      </c>
      <c r="H10" s="7">
        <v>4.79</v>
      </c>
      <c r="I10" s="8" t="str">
        <f t="shared" si="0"/>
        <v>N/A</v>
      </c>
    </row>
    <row r="11" spans="1:9">
      <c r="A11" s="59"/>
      <c r="B11" s="60"/>
      <c r="C11" s="61"/>
      <c r="D11" s="62"/>
      <c r="E11" s="63"/>
      <c r="F11" s="63"/>
      <c r="G11" s="6" t="s">
        <v>203</v>
      </c>
      <c r="H11" s="7">
        <v>5</v>
      </c>
      <c r="I11" s="8" t="str">
        <f t="shared" si="0"/>
        <v>N/A</v>
      </c>
    </row>
    <row r="12" spans="1:9">
      <c r="A12" s="59"/>
      <c r="B12" s="60"/>
      <c r="C12" s="61"/>
      <c r="D12" s="62"/>
      <c r="E12" s="63"/>
      <c r="F12" s="63"/>
      <c r="G12" s="6" t="s">
        <v>204</v>
      </c>
      <c r="H12" s="7">
        <v>5.0599999999999996</v>
      </c>
      <c r="I12" s="8" t="str">
        <f t="shared" si="0"/>
        <v>N/A</v>
      </c>
    </row>
    <row r="13" spans="1:9">
      <c r="A13" s="59"/>
      <c r="B13" s="60"/>
      <c r="C13" s="61"/>
      <c r="D13" s="62"/>
      <c r="E13" s="63"/>
      <c r="F13" s="63"/>
      <c r="G13" s="6" t="s">
        <v>205</v>
      </c>
      <c r="H13" s="7">
        <v>5.0999999999999996</v>
      </c>
      <c r="I13" s="8" t="str">
        <f t="shared" si="0"/>
        <v>N/A</v>
      </c>
    </row>
    <row r="14" spans="1:9">
      <c r="A14" s="59"/>
      <c r="B14" s="60"/>
      <c r="C14" s="61"/>
      <c r="D14" s="62"/>
      <c r="E14" s="63"/>
      <c r="F14" s="63"/>
      <c r="G14" s="6" t="s">
        <v>206</v>
      </c>
      <c r="H14" s="7">
        <v>5.27</v>
      </c>
      <c r="I14" s="8" t="str">
        <f t="shared" si="0"/>
        <v>N/A</v>
      </c>
    </row>
    <row r="15" spans="1:9">
      <c r="A15" s="59"/>
      <c r="B15" s="60"/>
      <c r="C15" s="61"/>
      <c r="D15" s="62"/>
      <c r="E15" s="63"/>
      <c r="F15" s="63"/>
      <c r="G15" s="6" t="s">
        <v>184</v>
      </c>
      <c r="H15" s="7">
        <v>5.28</v>
      </c>
      <c r="I15" s="8" t="str">
        <f t="shared" si="0"/>
        <v>N/A</v>
      </c>
    </row>
    <row r="16" spans="1:9">
      <c r="A16" s="59"/>
      <c r="B16" s="60"/>
      <c r="C16" s="61"/>
      <c r="D16" s="62"/>
      <c r="E16" s="63"/>
      <c r="F16" s="63"/>
      <c r="G16" s="6" t="s">
        <v>207</v>
      </c>
      <c r="H16" s="7">
        <v>5.5</v>
      </c>
      <c r="I16" s="8" t="str">
        <f t="shared" si="0"/>
        <v>N/A</v>
      </c>
    </row>
    <row r="17" spans="1:11">
      <c r="A17" s="59"/>
      <c r="B17" s="60"/>
      <c r="C17" s="61"/>
      <c r="D17" s="62"/>
      <c r="E17" s="63"/>
      <c r="F17" s="63"/>
      <c r="G17" s="6" t="s">
        <v>208</v>
      </c>
      <c r="H17" s="7">
        <v>5.5</v>
      </c>
      <c r="I17" s="8" t="str">
        <f t="shared" si="0"/>
        <v>N/A</v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0.63439284809515206</v>
      </c>
      <c r="B20" s="19">
        <f>COUNT(H3:H17)</f>
        <v>15</v>
      </c>
      <c r="C20" s="20">
        <f>IF(B20&lt;2,"N/A",(A20/D20))</f>
        <v>0.13440526442693901</v>
      </c>
      <c r="D20" s="21">
        <f>ROUND(AVERAGE(H3:H17),2)</f>
        <v>4.72</v>
      </c>
      <c r="E20" s="22" t="str">
        <f>IFERROR(ROUND(IF(B20&lt;2,"N/A",(IF(C20&lt;=25%,"N/A",AVERAGE(I3:I17)))),2),"N/A")</f>
        <v>N/A</v>
      </c>
      <c r="F20" s="22">
        <f>ROUND(MEDIAN(H3:H17),2)</f>
        <v>4.79</v>
      </c>
      <c r="G20" s="23" t="str">
        <f>INDEX(G3:G17,MATCH(H20,H3:H17,0))</f>
        <v xml:space="preserve">E P M TRANSPORTES &amp; LOGISTICA EIRELI </v>
      </c>
      <c r="H20" s="24">
        <f>MIN(H3:H17)</f>
        <v>3.28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4.72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70800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46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163</v>
      </c>
      <c r="C3" s="61" t="s">
        <v>148</v>
      </c>
      <c r="D3" s="62">
        <v>6000</v>
      </c>
      <c r="E3" s="63">
        <f>IF(C20&lt;=25%,D20,MIN(E20:F20))</f>
        <v>8.9700000000000006</v>
      </c>
      <c r="F3" s="63">
        <f>MIN(H3:H17)</f>
        <v>7.33</v>
      </c>
      <c r="G3" s="6" t="s">
        <v>202</v>
      </c>
      <c r="H3" s="7">
        <v>7.33</v>
      </c>
      <c r="I3" s="8" t="str">
        <f t="shared" ref="I3:I17" si="0">IF(H3="","",(IF($C$20&lt;25%,"N/A",IF(H3&lt;=($D$20+$A$20),H3,"Descartado"))))</f>
        <v>N/A</v>
      </c>
    </row>
    <row r="4" spans="1:9">
      <c r="A4" s="59"/>
      <c r="B4" s="60"/>
      <c r="C4" s="61"/>
      <c r="D4" s="62"/>
      <c r="E4" s="63"/>
      <c r="F4" s="63"/>
      <c r="G4" s="6" t="s">
        <v>209</v>
      </c>
      <c r="H4" s="7">
        <v>7.33</v>
      </c>
      <c r="I4" s="8" t="str">
        <f t="shared" si="0"/>
        <v>N/A</v>
      </c>
    </row>
    <row r="5" spans="1:9">
      <c r="A5" s="59"/>
      <c r="B5" s="60"/>
      <c r="C5" s="61"/>
      <c r="D5" s="62"/>
      <c r="E5" s="63"/>
      <c r="F5" s="63"/>
      <c r="G5" s="6" t="s">
        <v>184</v>
      </c>
      <c r="H5" s="7">
        <v>7.42</v>
      </c>
      <c r="I5" s="8" t="str">
        <f t="shared" si="0"/>
        <v>N/A</v>
      </c>
    </row>
    <row r="6" spans="1:9">
      <c r="A6" s="59"/>
      <c r="B6" s="60"/>
      <c r="C6" s="61"/>
      <c r="D6" s="62"/>
      <c r="E6" s="63"/>
      <c r="F6" s="63"/>
      <c r="G6" s="6" t="s">
        <v>200</v>
      </c>
      <c r="H6" s="7">
        <v>7.5</v>
      </c>
      <c r="I6" s="8" t="str">
        <f t="shared" si="0"/>
        <v>N/A</v>
      </c>
    </row>
    <row r="7" spans="1:9">
      <c r="A7" s="59"/>
      <c r="B7" s="60"/>
      <c r="C7" s="61"/>
      <c r="D7" s="62"/>
      <c r="E7" s="63"/>
      <c r="F7" s="63"/>
      <c r="G7" s="6" t="s">
        <v>186</v>
      </c>
      <c r="H7" s="7">
        <v>8.17</v>
      </c>
      <c r="I7" s="8" t="str">
        <f t="shared" si="0"/>
        <v>N/A</v>
      </c>
    </row>
    <row r="8" spans="1:9">
      <c r="A8" s="59"/>
      <c r="B8" s="60"/>
      <c r="C8" s="61"/>
      <c r="D8" s="62"/>
      <c r="E8" s="63"/>
      <c r="F8" s="63"/>
      <c r="G8" s="6" t="s">
        <v>205</v>
      </c>
      <c r="H8" s="7">
        <v>8.5</v>
      </c>
      <c r="I8" s="8" t="str">
        <f t="shared" si="0"/>
        <v>N/A</v>
      </c>
    </row>
    <row r="9" spans="1:9">
      <c r="A9" s="59"/>
      <c r="B9" s="60"/>
      <c r="C9" s="61"/>
      <c r="D9" s="62"/>
      <c r="E9" s="63"/>
      <c r="F9" s="63"/>
      <c r="G9" s="6" t="s">
        <v>210</v>
      </c>
      <c r="H9" s="7">
        <v>9.24</v>
      </c>
      <c r="I9" s="8" t="str">
        <f t="shared" si="0"/>
        <v>N/A</v>
      </c>
    </row>
    <row r="10" spans="1:9">
      <c r="A10" s="59"/>
      <c r="B10" s="60"/>
      <c r="C10" s="61"/>
      <c r="D10" s="62"/>
      <c r="E10" s="63"/>
      <c r="F10" s="63"/>
      <c r="G10" s="6" t="s">
        <v>211</v>
      </c>
      <c r="H10" s="7">
        <v>9.67</v>
      </c>
      <c r="I10" s="8" t="str">
        <f t="shared" si="0"/>
        <v>N/A</v>
      </c>
    </row>
    <row r="11" spans="1:9">
      <c r="A11" s="59"/>
      <c r="B11" s="60"/>
      <c r="C11" s="61"/>
      <c r="D11" s="62"/>
      <c r="E11" s="63"/>
      <c r="F11" s="63"/>
      <c r="G11" s="6" t="s">
        <v>212</v>
      </c>
      <c r="H11" s="7">
        <v>9.8000000000000007</v>
      </c>
      <c r="I11" s="8" t="str">
        <f t="shared" si="0"/>
        <v>N/A</v>
      </c>
    </row>
    <row r="12" spans="1:9">
      <c r="A12" s="59"/>
      <c r="B12" s="60"/>
      <c r="C12" s="61"/>
      <c r="D12" s="62"/>
      <c r="E12" s="63"/>
      <c r="F12" s="63"/>
      <c r="G12" s="6" t="s">
        <v>213</v>
      </c>
      <c r="H12" s="7">
        <v>9.92</v>
      </c>
      <c r="I12" s="8" t="str">
        <f t="shared" si="0"/>
        <v>N/A</v>
      </c>
    </row>
    <row r="13" spans="1:9">
      <c r="A13" s="59"/>
      <c r="B13" s="60"/>
      <c r="C13" s="61"/>
      <c r="D13" s="62"/>
      <c r="E13" s="63"/>
      <c r="F13" s="63"/>
      <c r="G13" s="6" t="s">
        <v>182</v>
      </c>
      <c r="H13" s="7">
        <v>9.93</v>
      </c>
      <c r="I13" s="8" t="str">
        <f t="shared" si="0"/>
        <v>N/A</v>
      </c>
    </row>
    <row r="14" spans="1:9">
      <c r="A14" s="59"/>
      <c r="B14" s="60"/>
      <c r="C14" s="61"/>
      <c r="D14" s="62"/>
      <c r="E14" s="63"/>
      <c r="F14" s="63"/>
      <c r="G14" s="6" t="s">
        <v>214</v>
      </c>
      <c r="H14" s="7">
        <v>9.93</v>
      </c>
      <c r="I14" s="8" t="str">
        <f t="shared" si="0"/>
        <v>N/A</v>
      </c>
    </row>
    <row r="15" spans="1:9">
      <c r="A15" s="59"/>
      <c r="B15" s="60"/>
      <c r="C15" s="61"/>
      <c r="D15" s="62"/>
      <c r="E15" s="63"/>
      <c r="F15" s="63"/>
      <c r="G15" s="6" t="s">
        <v>203</v>
      </c>
      <c r="H15" s="7">
        <v>9.93</v>
      </c>
      <c r="I15" s="8" t="str">
        <f t="shared" si="0"/>
        <v>N/A</v>
      </c>
    </row>
    <row r="16" spans="1:9">
      <c r="A16" s="59"/>
      <c r="B16" s="60"/>
      <c r="C16" s="61"/>
      <c r="D16" s="62"/>
      <c r="E16" s="63"/>
      <c r="F16" s="63"/>
      <c r="G16" s="6" t="s">
        <v>215</v>
      </c>
      <c r="H16" s="7">
        <v>9.93</v>
      </c>
      <c r="I16" s="8" t="str">
        <f t="shared" si="0"/>
        <v>N/A</v>
      </c>
    </row>
    <row r="17" spans="1:11">
      <c r="A17" s="59"/>
      <c r="B17" s="60"/>
      <c r="C17" s="61"/>
      <c r="D17" s="62"/>
      <c r="E17" s="63"/>
      <c r="F17" s="63"/>
      <c r="G17" s="6" t="s">
        <v>181</v>
      </c>
      <c r="H17" s="7">
        <v>9.93</v>
      </c>
      <c r="I17" s="8" t="str">
        <f t="shared" si="0"/>
        <v>N/A</v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1.120133070326047</v>
      </c>
      <c r="B20" s="19">
        <f>COUNT(H3:H17)</f>
        <v>15</v>
      </c>
      <c r="C20" s="20">
        <f>IF(B20&lt;2,"N/A",(A20/D20))</f>
        <v>0.12487548164169977</v>
      </c>
      <c r="D20" s="21">
        <f>ROUND(AVERAGE(H3:H17),2)</f>
        <v>8.9700000000000006</v>
      </c>
      <c r="E20" s="22" t="str">
        <f>IFERROR(ROUND(IF(B20&lt;2,"N/A",(IF(C20&lt;=25%,"N/A",AVERAGE(I3:I17)))),2),"N/A")</f>
        <v>N/A</v>
      </c>
      <c r="F20" s="22">
        <f>ROUND(MEDIAN(H3:H17),2)</f>
        <v>9.67</v>
      </c>
      <c r="G20" s="23" t="str">
        <f>INDEX(G3:G17,MATCH(H20,H3:H17,0))</f>
        <v xml:space="preserve">VIRTUE COMERCIO LTDA </v>
      </c>
      <c r="H20" s="24">
        <f>MIN(H3:H17)</f>
        <v>7.33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8.9700000000000006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53820.000000000007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8" sqref="G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48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164</v>
      </c>
      <c r="C3" s="61" t="s">
        <v>158</v>
      </c>
      <c r="D3" s="62">
        <v>1500</v>
      </c>
      <c r="E3" s="63">
        <f>IF(C20&lt;=25%,D20,MIN(E20:F20))</f>
        <v>2.99</v>
      </c>
      <c r="F3" s="63">
        <f>MIN(H3:H17)</f>
        <v>1.43</v>
      </c>
      <c r="G3" s="6" t="s">
        <v>287</v>
      </c>
      <c r="H3" s="7">
        <v>1.43</v>
      </c>
      <c r="I3" s="8">
        <f t="shared" ref="I3:I17" si="0">IF(H3="","",(IF($C$20&lt;25%,"N/A",IF(H3&lt;=($D$20+$A$20),H3,"Descartado"))))</f>
        <v>1.43</v>
      </c>
    </row>
    <row r="4" spans="1:9">
      <c r="A4" s="59"/>
      <c r="B4" s="60"/>
      <c r="C4" s="61"/>
      <c r="D4" s="62"/>
      <c r="E4" s="63"/>
      <c r="F4" s="63"/>
      <c r="G4" s="6" t="s">
        <v>288</v>
      </c>
      <c r="H4" s="7">
        <v>1.8</v>
      </c>
      <c r="I4" s="8">
        <f t="shared" si="0"/>
        <v>1.8</v>
      </c>
    </row>
    <row r="5" spans="1:9">
      <c r="A5" s="59"/>
      <c r="B5" s="60"/>
      <c r="C5" s="61"/>
      <c r="D5" s="62"/>
      <c r="E5" s="63"/>
      <c r="F5" s="63"/>
      <c r="G5" s="6" t="s">
        <v>254</v>
      </c>
      <c r="H5" s="7">
        <v>1.8900000000000099</v>
      </c>
      <c r="I5" s="8">
        <f t="shared" si="0"/>
        <v>1.8900000000000099</v>
      </c>
    </row>
    <row r="6" spans="1:9">
      <c r="A6" s="59"/>
      <c r="B6" s="60"/>
      <c r="C6" s="61"/>
      <c r="D6" s="62"/>
      <c r="E6" s="63"/>
      <c r="F6" s="63"/>
      <c r="G6" s="6" t="s">
        <v>236</v>
      </c>
      <c r="H6" s="7">
        <v>1.9428000000000001</v>
      </c>
      <c r="I6" s="8">
        <f t="shared" si="0"/>
        <v>1.9428000000000001</v>
      </c>
    </row>
    <row r="7" spans="1:9">
      <c r="A7" s="59"/>
      <c r="B7" s="60"/>
      <c r="C7" s="61"/>
      <c r="D7" s="62"/>
      <c r="E7" s="63"/>
      <c r="F7" s="63"/>
      <c r="G7" s="6" t="s">
        <v>239</v>
      </c>
      <c r="H7" s="7">
        <v>1.95</v>
      </c>
      <c r="I7" s="8">
        <f t="shared" si="0"/>
        <v>1.95</v>
      </c>
    </row>
    <row r="8" spans="1:9">
      <c r="A8" s="59"/>
      <c r="B8" s="60"/>
      <c r="C8" s="61"/>
      <c r="D8" s="62"/>
      <c r="E8" s="63"/>
      <c r="F8" s="63"/>
      <c r="G8" s="6" t="s">
        <v>252</v>
      </c>
      <c r="H8" s="7">
        <v>1.99</v>
      </c>
      <c r="I8" s="8">
        <f t="shared" si="0"/>
        <v>1.99</v>
      </c>
    </row>
    <row r="9" spans="1:9">
      <c r="A9" s="59"/>
      <c r="B9" s="60"/>
      <c r="C9" s="61"/>
      <c r="D9" s="62"/>
      <c r="E9" s="63"/>
      <c r="F9" s="63"/>
      <c r="G9" s="6" t="s">
        <v>232</v>
      </c>
      <c r="H9" s="7">
        <v>2</v>
      </c>
      <c r="I9" s="8">
        <f t="shared" si="0"/>
        <v>2</v>
      </c>
    </row>
    <row r="10" spans="1:9">
      <c r="A10" s="59"/>
      <c r="B10" s="60"/>
      <c r="C10" s="61"/>
      <c r="D10" s="62"/>
      <c r="E10" s="63"/>
      <c r="F10" s="63"/>
      <c r="G10" s="6" t="s">
        <v>233</v>
      </c>
      <c r="H10" s="7">
        <v>2.99</v>
      </c>
      <c r="I10" s="8">
        <f t="shared" si="0"/>
        <v>2.99</v>
      </c>
    </row>
    <row r="11" spans="1:9">
      <c r="A11" s="59"/>
      <c r="B11" s="60"/>
      <c r="C11" s="61"/>
      <c r="D11" s="62"/>
      <c r="E11" s="63"/>
      <c r="F11" s="63"/>
      <c r="G11" s="6" t="s">
        <v>289</v>
      </c>
      <c r="H11" s="7">
        <v>3.5</v>
      </c>
      <c r="I11" s="8">
        <f t="shared" si="0"/>
        <v>3.5</v>
      </c>
    </row>
    <row r="12" spans="1:9">
      <c r="A12" s="59"/>
      <c r="B12" s="60"/>
      <c r="C12" s="61"/>
      <c r="D12" s="62"/>
      <c r="E12" s="63"/>
      <c r="F12" s="63"/>
      <c r="G12" s="6" t="s">
        <v>255</v>
      </c>
      <c r="H12" s="7">
        <v>4</v>
      </c>
      <c r="I12" s="8">
        <f t="shared" si="0"/>
        <v>4</v>
      </c>
    </row>
    <row r="13" spans="1:9">
      <c r="A13" s="59"/>
      <c r="B13" s="60"/>
      <c r="C13" s="61"/>
      <c r="D13" s="62"/>
      <c r="E13" s="63"/>
      <c r="F13" s="63"/>
      <c r="G13" s="6" t="s">
        <v>261</v>
      </c>
      <c r="H13" s="7">
        <v>4.3499999999999996</v>
      </c>
      <c r="I13" s="8">
        <f t="shared" si="0"/>
        <v>4.3499999999999996</v>
      </c>
    </row>
    <row r="14" spans="1:9">
      <c r="A14" s="59"/>
      <c r="B14" s="60"/>
      <c r="C14" s="61"/>
      <c r="D14" s="62"/>
      <c r="E14" s="63"/>
      <c r="F14" s="63"/>
      <c r="G14" s="6" t="s">
        <v>290</v>
      </c>
      <c r="H14" s="7">
        <v>5.7</v>
      </c>
      <c r="I14" s="8">
        <f t="shared" si="0"/>
        <v>5.7</v>
      </c>
    </row>
    <row r="15" spans="1:9">
      <c r="A15" s="59"/>
      <c r="B15" s="60"/>
      <c r="C15" s="61"/>
      <c r="D15" s="62"/>
      <c r="E15" s="63"/>
      <c r="F15" s="63"/>
      <c r="G15" s="6" t="s">
        <v>231</v>
      </c>
      <c r="H15" s="7">
        <v>7.5</v>
      </c>
      <c r="I15" s="8">
        <f t="shared" si="0"/>
        <v>7.5</v>
      </c>
    </row>
    <row r="16" spans="1:9">
      <c r="A16" s="59"/>
      <c r="B16" s="60"/>
      <c r="C16" s="61"/>
      <c r="D16" s="62"/>
      <c r="E16" s="63"/>
      <c r="F16" s="63"/>
      <c r="G16" s="6" t="s">
        <v>291</v>
      </c>
      <c r="H16" s="7">
        <v>42</v>
      </c>
      <c r="I16" s="8" t="str">
        <f t="shared" si="0"/>
        <v>Descartado</v>
      </c>
    </row>
    <row r="17" spans="1:11">
      <c r="A17" s="59"/>
      <c r="B17" s="60"/>
      <c r="C17" s="61"/>
      <c r="D17" s="62"/>
      <c r="E17" s="63"/>
      <c r="F17" s="63"/>
      <c r="G17" s="6" t="s">
        <v>292</v>
      </c>
      <c r="H17" s="7">
        <v>42.09</v>
      </c>
      <c r="I17" s="8" t="str">
        <f t="shared" si="0"/>
        <v>Descartado</v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13.786467474917293</v>
      </c>
      <c r="B20" s="19">
        <f>COUNT(H3:H17)</f>
        <v>15</v>
      </c>
      <c r="C20" s="20">
        <f>IF(B20&lt;2,"N/A",(A20/D20))</f>
        <v>1.6530536540668217</v>
      </c>
      <c r="D20" s="21">
        <f>ROUND(AVERAGE(H3:H17),2)</f>
        <v>8.34</v>
      </c>
      <c r="E20" s="22">
        <f>IFERROR(ROUND(IF(B20&lt;2,"N/A",(IF(C20&lt;=25%,"N/A",AVERAGE(I3:I17)))),2),"N/A")</f>
        <v>3.16</v>
      </c>
      <c r="F20" s="22">
        <f>ROUND(MEDIAN(H3:H17),2)</f>
        <v>2.99</v>
      </c>
      <c r="G20" s="23" t="str">
        <f>INDEX(G3:G17,MATCH(H20,H3:H17,0))</f>
        <v>NORDESTE POTENCIAL COMERCIO E SERVICOS EIRELI</v>
      </c>
      <c r="H20" s="24">
        <f>MIN(H3:H17)</f>
        <v>1.43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2.99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4485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7" sqref="G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144</v>
      </c>
      <c r="C3" s="61" t="s">
        <v>143</v>
      </c>
      <c r="D3" s="62">
        <v>5000</v>
      </c>
      <c r="E3" s="63">
        <f>IF(C20&lt;=25%,D20,MIN(E20:F20))</f>
        <v>2.78</v>
      </c>
      <c r="F3" s="63">
        <f>MIN(H3:H17)</f>
        <v>1.9</v>
      </c>
      <c r="G3" s="6" t="s">
        <v>171</v>
      </c>
      <c r="H3" s="7">
        <v>4.2</v>
      </c>
      <c r="I3" s="8" t="str">
        <f t="shared" ref="I3:I17" si="0">IF(H3="","",(IF($C$20&lt;25%,"N/A",IF(H3&lt;=($D$20+$A$20),H3,"Descartado"))))</f>
        <v>Descartado</v>
      </c>
    </row>
    <row r="4" spans="1:9">
      <c r="A4" s="59"/>
      <c r="B4" s="60"/>
      <c r="C4" s="61"/>
      <c r="D4" s="62"/>
      <c r="E4" s="63"/>
      <c r="F4" s="63"/>
      <c r="G4" s="6" t="s">
        <v>172</v>
      </c>
      <c r="H4" s="7">
        <v>3.99</v>
      </c>
      <c r="I4" s="8">
        <f t="shared" si="0"/>
        <v>3.99</v>
      </c>
    </row>
    <row r="5" spans="1:9">
      <c r="A5" s="59"/>
      <c r="B5" s="60"/>
      <c r="C5" s="61"/>
      <c r="D5" s="62"/>
      <c r="E5" s="63"/>
      <c r="F5" s="63"/>
      <c r="G5" s="6" t="s">
        <v>173</v>
      </c>
      <c r="H5" s="7">
        <v>3.1</v>
      </c>
      <c r="I5" s="8">
        <f t="shared" si="0"/>
        <v>3.1</v>
      </c>
    </row>
    <row r="6" spans="1:9">
      <c r="A6" s="59"/>
      <c r="B6" s="60"/>
      <c r="C6" s="61"/>
      <c r="D6" s="62"/>
      <c r="E6" s="63"/>
      <c r="F6" s="63"/>
      <c r="G6" s="6" t="s">
        <v>174</v>
      </c>
      <c r="H6" s="7">
        <v>3.49</v>
      </c>
      <c r="I6" s="8">
        <f t="shared" si="0"/>
        <v>3.49</v>
      </c>
    </row>
    <row r="7" spans="1:9">
      <c r="A7" s="59"/>
      <c r="B7" s="60"/>
      <c r="C7" s="61"/>
      <c r="D7" s="62"/>
      <c r="E7" s="63"/>
      <c r="F7" s="63"/>
      <c r="G7" s="6" t="s">
        <v>252</v>
      </c>
      <c r="H7" s="7">
        <v>1.9</v>
      </c>
      <c r="I7" s="8">
        <f t="shared" si="0"/>
        <v>1.9</v>
      </c>
    </row>
    <row r="8" spans="1:9">
      <c r="A8" s="59"/>
      <c r="B8" s="60"/>
      <c r="C8" s="61"/>
      <c r="D8" s="62"/>
      <c r="E8" s="63"/>
      <c r="F8" s="63"/>
      <c r="G8" s="6" t="s">
        <v>253</v>
      </c>
      <c r="H8" s="7">
        <v>1.99</v>
      </c>
      <c r="I8" s="8">
        <f t="shared" si="0"/>
        <v>1.99</v>
      </c>
    </row>
    <row r="9" spans="1:9">
      <c r="A9" s="59"/>
      <c r="B9" s="60"/>
      <c r="C9" s="61"/>
      <c r="D9" s="62"/>
      <c r="E9" s="63"/>
      <c r="F9" s="63"/>
      <c r="G9" s="6" t="s">
        <v>229</v>
      </c>
      <c r="H9" s="7">
        <v>2.0099999999999998</v>
      </c>
      <c r="I9" s="8">
        <f t="shared" si="0"/>
        <v>2.0099999999999998</v>
      </c>
    </row>
    <row r="10" spans="1:9">
      <c r="A10" s="59"/>
      <c r="B10" s="60"/>
      <c r="C10" s="61"/>
      <c r="D10" s="62"/>
      <c r="E10" s="63"/>
      <c r="F10" s="63"/>
      <c r="G10" s="6" t="s">
        <v>254</v>
      </c>
      <c r="H10" s="7">
        <v>2.2000000000000002</v>
      </c>
      <c r="I10" s="8">
        <f t="shared" si="0"/>
        <v>2.2000000000000002</v>
      </c>
    </row>
    <row r="11" spans="1:9">
      <c r="A11" s="59"/>
      <c r="B11" s="60"/>
      <c r="C11" s="61"/>
      <c r="D11" s="62"/>
      <c r="E11" s="63"/>
      <c r="F11" s="63"/>
      <c r="G11" s="6" t="s">
        <v>255</v>
      </c>
      <c r="H11" s="7">
        <v>2.39</v>
      </c>
      <c r="I11" s="8">
        <f t="shared" si="0"/>
        <v>2.39</v>
      </c>
    </row>
    <row r="12" spans="1:9">
      <c r="A12" s="59"/>
      <c r="B12" s="60"/>
      <c r="C12" s="61"/>
      <c r="D12" s="62"/>
      <c r="E12" s="63"/>
      <c r="F12" s="63"/>
      <c r="G12" s="6" t="s">
        <v>256</v>
      </c>
      <c r="H12" s="7">
        <v>2.6</v>
      </c>
      <c r="I12" s="8">
        <f t="shared" si="0"/>
        <v>2.6</v>
      </c>
    </row>
    <row r="13" spans="1:9">
      <c r="A13" s="59"/>
      <c r="B13" s="60"/>
      <c r="C13" s="61"/>
      <c r="D13" s="62"/>
      <c r="E13" s="63"/>
      <c r="F13" s="63"/>
      <c r="G13" s="6" t="s">
        <v>257</v>
      </c>
      <c r="H13" s="7">
        <v>2.9</v>
      </c>
      <c r="I13" s="8">
        <f t="shared" si="0"/>
        <v>2.9</v>
      </c>
    </row>
    <row r="14" spans="1:9">
      <c r="A14" s="59"/>
      <c r="B14" s="60"/>
      <c r="C14" s="61"/>
      <c r="D14" s="62"/>
      <c r="E14" s="63"/>
      <c r="F14" s="63"/>
      <c r="G14" s="6" t="s">
        <v>258</v>
      </c>
      <c r="H14" s="7">
        <v>3.3</v>
      </c>
      <c r="I14" s="8">
        <f t="shared" si="0"/>
        <v>3.3</v>
      </c>
    </row>
    <row r="15" spans="1:9">
      <c r="A15" s="59"/>
      <c r="B15" s="60"/>
      <c r="C15" s="61"/>
      <c r="D15" s="62"/>
      <c r="E15" s="63"/>
      <c r="F15" s="63"/>
      <c r="G15" s="6" t="s">
        <v>235</v>
      </c>
      <c r="H15" s="7">
        <v>3.5</v>
      </c>
      <c r="I15" s="8">
        <f t="shared" si="0"/>
        <v>3.5</v>
      </c>
    </row>
    <row r="16" spans="1:9">
      <c r="A16" s="59"/>
      <c r="B16" s="60"/>
      <c r="C16" s="61"/>
      <c r="D16" s="62"/>
      <c r="E16" s="63"/>
      <c r="F16" s="63"/>
      <c r="G16" s="6" t="s">
        <v>259</v>
      </c>
      <c r="H16" s="7">
        <v>5.12</v>
      </c>
      <c r="I16" s="8" t="str">
        <f t="shared" si="0"/>
        <v>Descartado</v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0.95526447635208478</v>
      </c>
      <c r="B20" s="19">
        <f>COUNT(H3:H17)</f>
        <v>14</v>
      </c>
      <c r="C20" s="20">
        <f>IF(B20&lt;2,"N/A",(A20/D20))</f>
        <v>0.31320146765642126</v>
      </c>
      <c r="D20" s="21">
        <f>ROUND(AVERAGE(H3:H17),2)</f>
        <v>3.05</v>
      </c>
      <c r="E20" s="22">
        <f>IFERROR(ROUND(IF(B20&lt;2,"N/A",(IF(C20&lt;=25%,"N/A",AVERAGE(I3:I17)))),2),"N/A")</f>
        <v>2.78</v>
      </c>
      <c r="F20" s="22">
        <f>ROUND(MEDIAN(H3:H17),2)</f>
        <v>3</v>
      </c>
      <c r="G20" s="23" t="str">
        <f>INDEX(G3:G17,MATCH(H20,H3:H17,0))</f>
        <v>SUPERMERCADO SILVA LTDA</v>
      </c>
      <c r="H20" s="24">
        <f>MIN(H3:H17)</f>
        <v>1.9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2.78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13899.999999999998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B3" sqref="B3:B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49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165</v>
      </c>
      <c r="C3" s="61" t="s">
        <v>148</v>
      </c>
      <c r="D3" s="62">
        <f>6000*0.75</f>
        <v>4500</v>
      </c>
      <c r="E3" s="63">
        <f>IF(C20&lt;=25%,D20,MIN(E20:F20))</f>
        <v>24.64</v>
      </c>
      <c r="F3" s="63">
        <f>MIN(H3:H17)</f>
        <v>7.1</v>
      </c>
      <c r="G3" s="6" t="s">
        <v>216</v>
      </c>
      <c r="H3" s="7">
        <v>34</v>
      </c>
      <c r="I3" s="8">
        <f t="shared" ref="I3:I17" si="0">IF(H3="","",(IF($C$20&lt;25%,"N/A",IF(H3&lt;=($D$20+$A$20),H3,"Descartado"))))</f>
        <v>34</v>
      </c>
    </row>
    <row r="4" spans="1:9">
      <c r="A4" s="59"/>
      <c r="B4" s="60"/>
      <c r="C4" s="61"/>
      <c r="D4" s="62"/>
      <c r="E4" s="63"/>
      <c r="F4" s="63"/>
      <c r="G4" s="6" t="s">
        <v>173</v>
      </c>
      <c r="H4" s="7">
        <v>22.5</v>
      </c>
      <c r="I4" s="8">
        <f t="shared" si="0"/>
        <v>22.5</v>
      </c>
    </row>
    <row r="5" spans="1:9">
      <c r="A5" s="59"/>
      <c r="B5" s="60"/>
      <c r="C5" s="61"/>
      <c r="D5" s="62"/>
      <c r="E5" s="63"/>
      <c r="F5" s="63"/>
      <c r="G5" s="6" t="s">
        <v>170</v>
      </c>
      <c r="H5" s="7">
        <v>34.6</v>
      </c>
      <c r="I5" s="8">
        <f t="shared" si="0"/>
        <v>34.6</v>
      </c>
    </row>
    <row r="6" spans="1:9">
      <c r="A6" s="59"/>
      <c r="B6" s="60"/>
      <c r="C6" s="61"/>
      <c r="D6" s="62"/>
      <c r="E6" s="63"/>
      <c r="F6" s="63"/>
      <c r="G6" s="6" t="s">
        <v>287</v>
      </c>
      <c r="H6" s="7">
        <v>7.1</v>
      </c>
      <c r="I6" s="8">
        <f t="shared" si="0"/>
        <v>7.1</v>
      </c>
    </row>
    <row r="7" spans="1:9">
      <c r="A7" s="59"/>
      <c r="B7" s="60"/>
      <c r="C7" s="61"/>
      <c r="D7" s="62"/>
      <c r="E7" s="63"/>
      <c r="F7" s="63"/>
      <c r="G7" s="6" t="s">
        <v>255</v>
      </c>
      <c r="H7" s="7">
        <v>25</v>
      </c>
      <c r="I7" s="8">
        <f t="shared" si="0"/>
        <v>25</v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11.171078730364405</v>
      </c>
      <c r="B20" s="19">
        <f>COUNT(H3:H17)</f>
        <v>5</v>
      </c>
      <c r="C20" s="20">
        <f>IF(B20&lt;2,"N/A",(A20/D20))</f>
        <v>0.45337170171933461</v>
      </c>
      <c r="D20" s="21">
        <f>ROUND(AVERAGE(H3:H17),2)</f>
        <v>24.64</v>
      </c>
      <c r="E20" s="22">
        <f>IFERROR(ROUND(IF(B20&lt;2,"N/A",(IF(C20&lt;=25%,"N/A",AVERAGE(I3:I17)))),2),"N/A")</f>
        <v>24.64</v>
      </c>
      <c r="F20" s="22">
        <f>ROUND(MEDIAN(H3:H17),2)</f>
        <v>25</v>
      </c>
      <c r="G20" s="23" t="str">
        <f>INDEX(G3:G17,MATCH(H20,H3:H17,0))</f>
        <v>NORDESTE POTENCIAL COMERCIO E SERVICOS EIRELI</v>
      </c>
      <c r="H20" s="24">
        <f>MIN(H3:H17)</f>
        <v>7.1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24.64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110880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B3" sqref="B3:B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50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165</v>
      </c>
      <c r="C3" s="61" t="s">
        <v>148</v>
      </c>
      <c r="D3" s="62">
        <f>6000*0.25</f>
        <v>1500</v>
      </c>
      <c r="E3" s="63">
        <f>IF(C20&lt;=25%,D20,MIN(E20:F20))</f>
        <v>24.64</v>
      </c>
      <c r="F3" s="63">
        <f>MIN(H3:H17)</f>
        <v>7.1</v>
      </c>
      <c r="G3" s="6" t="s">
        <v>216</v>
      </c>
      <c r="H3" s="7">
        <v>34</v>
      </c>
      <c r="I3" s="8">
        <f t="shared" ref="I3:I17" si="0">IF(H3="","",(IF($C$20&lt;25%,"N/A",IF(H3&lt;=($D$20+$A$20),H3,"Descartado"))))</f>
        <v>34</v>
      </c>
    </row>
    <row r="4" spans="1:9">
      <c r="A4" s="59"/>
      <c r="B4" s="60"/>
      <c r="C4" s="61"/>
      <c r="D4" s="62"/>
      <c r="E4" s="63"/>
      <c r="F4" s="63"/>
      <c r="G4" s="6" t="s">
        <v>173</v>
      </c>
      <c r="H4" s="7">
        <v>22.5</v>
      </c>
      <c r="I4" s="8">
        <f t="shared" si="0"/>
        <v>22.5</v>
      </c>
    </row>
    <row r="5" spans="1:9">
      <c r="A5" s="59"/>
      <c r="B5" s="60"/>
      <c r="C5" s="61"/>
      <c r="D5" s="62"/>
      <c r="E5" s="63"/>
      <c r="F5" s="63"/>
      <c r="G5" s="6" t="s">
        <v>170</v>
      </c>
      <c r="H5" s="7">
        <v>34.6</v>
      </c>
      <c r="I5" s="8">
        <f t="shared" si="0"/>
        <v>34.6</v>
      </c>
    </row>
    <row r="6" spans="1:9">
      <c r="A6" s="59"/>
      <c r="B6" s="60"/>
      <c r="C6" s="61"/>
      <c r="D6" s="62"/>
      <c r="E6" s="63"/>
      <c r="F6" s="63"/>
      <c r="G6" s="6" t="s">
        <v>287</v>
      </c>
      <c r="H6" s="7">
        <v>7.1</v>
      </c>
      <c r="I6" s="8">
        <f t="shared" si="0"/>
        <v>7.1</v>
      </c>
    </row>
    <row r="7" spans="1:9">
      <c r="A7" s="59"/>
      <c r="B7" s="60"/>
      <c r="C7" s="61"/>
      <c r="D7" s="62"/>
      <c r="E7" s="63"/>
      <c r="F7" s="63"/>
      <c r="G7" s="6" t="s">
        <v>255</v>
      </c>
      <c r="H7" s="7">
        <v>25</v>
      </c>
      <c r="I7" s="8">
        <f t="shared" si="0"/>
        <v>25</v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11.171078730364405</v>
      </c>
      <c r="B20" s="19">
        <f>COUNT(H3:H17)</f>
        <v>5</v>
      </c>
      <c r="C20" s="20">
        <f>IF(B20&lt;2,"N/A",(A20/D20))</f>
        <v>0.45337170171933461</v>
      </c>
      <c r="D20" s="21">
        <f>ROUND(AVERAGE(H3:H17),2)</f>
        <v>24.64</v>
      </c>
      <c r="E20" s="22">
        <f>IFERROR(ROUND(IF(B20&lt;2,"N/A",(IF(C20&lt;=25%,"N/A",AVERAGE(I3:I17)))),2),"N/A")</f>
        <v>24.64</v>
      </c>
      <c r="F20" s="22">
        <f>ROUND(MEDIAN(H3:H17),2)</f>
        <v>25</v>
      </c>
      <c r="G20" s="23" t="str">
        <f>INDEX(G3:G17,MATCH(H20,H3:H17,0))</f>
        <v>NORDESTE POTENCIAL COMERCIO E SERVICOS EIRELI</v>
      </c>
      <c r="H20" s="24">
        <f>MIN(H3:H17)</f>
        <v>7.1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24.64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36960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52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166</v>
      </c>
      <c r="C3" s="61" t="s">
        <v>10</v>
      </c>
      <c r="D3" s="62">
        <v>600</v>
      </c>
      <c r="E3" s="63">
        <f>IF(C20&lt;=25%,D20,MIN(E20:F20))</f>
        <v>10.4</v>
      </c>
      <c r="F3" s="63">
        <f>MIN(H3:H17)</f>
        <v>2.75</v>
      </c>
      <c r="G3" s="6" t="s">
        <v>217</v>
      </c>
      <c r="H3" s="7">
        <v>12.5</v>
      </c>
      <c r="I3" s="8">
        <f t="shared" ref="I3:I17" si="0">IF(H3="","",(IF($C$20&lt;25%,"N/A",IF(H3&lt;=($D$20+$A$20),H3,"Descartado"))))</f>
        <v>12.5</v>
      </c>
    </row>
    <row r="4" spans="1:9">
      <c r="A4" s="59"/>
      <c r="B4" s="60"/>
      <c r="C4" s="61"/>
      <c r="D4" s="62"/>
      <c r="E4" s="63"/>
      <c r="F4" s="63"/>
      <c r="G4" s="6" t="s">
        <v>218</v>
      </c>
      <c r="H4" s="7">
        <v>29.9</v>
      </c>
      <c r="I4" s="8" t="str">
        <f t="shared" si="0"/>
        <v>Descartado</v>
      </c>
    </row>
    <row r="5" spans="1:9">
      <c r="A5" s="59"/>
      <c r="B5" s="60"/>
      <c r="C5" s="61"/>
      <c r="D5" s="62"/>
      <c r="E5" s="63"/>
      <c r="F5" s="63"/>
      <c r="G5" s="6" t="s">
        <v>29</v>
      </c>
      <c r="H5" s="7">
        <v>13.94</v>
      </c>
      <c r="I5" s="8">
        <f t="shared" si="0"/>
        <v>13.94</v>
      </c>
    </row>
    <row r="6" spans="1:9">
      <c r="A6" s="59"/>
      <c r="B6" s="60"/>
      <c r="C6" s="61"/>
      <c r="D6" s="62"/>
      <c r="E6" s="63"/>
      <c r="F6" s="63"/>
      <c r="G6" s="6" t="s">
        <v>283</v>
      </c>
      <c r="H6" s="7">
        <v>2.75</v>
      </c>
      <c r="I6" s="8">
        <f t="shared" si="0"/>
        <v>2.75</v>
      </c>
    </row>
    <row r="7" spans="1:9">
      <c r="A7" s="59"/>
      <c r="B7" s="60"/>
      <c r="C7" s="61"/>
      <c r="D7" s="62"/>
      <c r="E7" s="63"/>
      <c r="F7" s="63"/>
      <c r="G7" s="6" t="s">
        <v>284</v>
      </c>
      <c r="H7" s="7">
        <v>5.45</v>
      </c>
      <c r="I7" s="8">
        <f t="shared" si="0"/>
        <v>5.45</v>
      </c>
    </row>
    <row r="8" spans="1:9">
      <c r="A8" s="59"/>
      <c r="B8" s="60"/>
      <c r="C8" s="61"/>
      <c r="D8" s="62"/>
      <c r="E8" s="63"/>
      <c r="F8" s="63"/>
      <c r="G8" s="6" t="s">
        <v>252</v>
      </c>
      <c r="H8" s="7">
        <v>10</v>
      </c>
      <c r="I8" s="8">
        <f t="shared" si="0"/>
        <v>10</v>
      </c>
    </row>
    <row r="9" spans="1:9">
      <c r="A9" s="59"/>
      <c r="B9" s="60"/>
      <c r="C9" s="61"/>
      <c r="D9" s="62"/>
      <c r="E9" s="63"/>
      <c r="F9" s="63"/>
      <c r="G9" s="6" t="s">
        <v>285</v>
      </c>
      <c r="H9" s="7">
        <v>10.51</v>
      </c>
      <c r="I9" s="8">
        <f t="shared" si="0"/>
        <v>10.51</v>
      </c>
    </row>
    <row r="10" spans="1:9">
      <c r="A10" s="59"/>
      <c r="B10" s="60"/>
      <c r="C10" s="61"/>
      <c r="D10" s="62"/>
      <c r="E10" s="63"/>
      <c r="F10" s="63"/>
      <c r="G10" s="6" t="s">
        <v>261</v>
      </c>
      <c r="H10" s="7">
        <v>11.58</v>
      </c>
      <c r="I10" s="8">
        <f t="shared" si="0"/>
        <v>11.58</v>
      </c>
    </row>
    <row r="11" spans="1:9">
      <c r="A11" s="59"/>
      <c r="B11" s="60"/>
      <c r="C11" s="61"/>
      <c r="D11" s="62"/>
      <c r="E11" s="63"/>
      <c r="F11" s="63"/>
      <c r="G11" s="6" t="s">
        <v>286</v>
      </c>
      <c r="H11" s="7">
        <v>16.5</v>
      </c>
      <c r="I11" s="8">
        <f t="shared" si="0"/>
        <v>16.5</v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7.7185733785460613</v>
      </c>
      <c r="B20" s="19">
        <f>COUNT(H3:H17)</f>
        <v>9</v>
      </c>
      <c r="C20" s="20">
        <f>IF(B20&lt;2,"N/A",(A20/D20))</f>
        <v>0.61404720593047424</v>
      </c>
      <c r="D20" s="21">
        <f>ROUND(AVERAGE(H3:H17),2)</f>
        <v>12.57</v>
      </c>
      <c r="E20" s="22">
        <f>IFERROR(ROUND(IF(B20&lt;2,"N/A",(IF(C20&lt;=25%,"N/A",AVERAGE(I3:I17)))),2),"N/A")</f>
        <v>10.4</v>
      </c>
      <c r="F20" s="22">
        <f>ROUND(MEDIAN(H3:H17),2)</f>
        <v>11.58</v>
      </c>
      <c r="G20" s="23" t="str">
        <f>INDEX(G3:G17,MATCH(H20,H3:H17,0))</f>
        <v>JOAO GARCEZ DA ROCHA</v>
      </c>
      <c r="H20" s="24">
        <f>MIN(H3:H17)</f>
        <v>2.75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10.4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6240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54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167</v>
      </c>
      <c r="C3" s="61" t="s">
        <v>10</v>
      </c>
      <c r="D3" s="62">
        <v>200</v>
      </c>
      <c r="E3" s="63">
        <f>IF(C20&lt;=25%,D20,MIN(E20:F20))</f>
        <v>5.23</v>
      </c>
      <c r="F3" s="63">
        <f>MIN(H3:H17)</f>
        <v>4.1399999999999997</v>
      </c>
      <c r="G3" s="6" t="s">
        <v>234</v>
      </c>
      <c r="H3" s="7">
        <v>4.1399999999999997</v>
      </c>
      <c r="I3" s="8">
        <f t="shared" ref="I3:I17" si="0">IF(H3="","",(IF($C$20&lt;25%,"N/A",IF(H3&lt;=($D$20+$A$20),H3,"Descartado"))))</f>
        <v>4.1399999999999997</v>
      </c>
    </row>
    <row r="4" spans="1:9">
      <c r="A4" s="59"/>
      <c r="B4" s="60"/>
      <c r="C4" s="61"/>
      <c r="D4" s="62"/>
      <c r="E4" s="63"/>
      <c r="F4" s="63"/>
      <c r="G4" s="6" t="s">
        <v>271</v>
      </c>
      <c r="H4" s="7">
        <v>4.2</v>
      </c>
      <c r="I4" s="8">
        <f t="shared" si="0"/>
        <v>4.2</v>
      </c>
    </row>
    <row r="5" spans="1:9">
      <c r="A5" s="59"/>
      <c r="B5" s="60"/>
      <c r="C5" s="61"/>
      <c r="D5" s="62"/>
      <c r="E5" s="63"/>
      <c r="F5" s="63"/>
      <c r="G5" s="6" t="s">
        <v>272</v>
      </c>
      <c r="H5" s="7">
        <v>4.49</v>
      </c>
      <c r="I5" s="8">
        <f t="shared" si="0"/>
        <v>4.49</v>
      </c>
    </row>
    <row r="6" spans="1:9">
      <c r="A6" s="59"/>
      <c r="B6" s="60"/>
      <c r="C6" s="61"/>
      <c r="D6" s="62"/>
      <c r="E6" s="63"/>
      <c r="F6" s="63"/>
      <c r="G6" s="6" t="s">
        <v>273</v>
      </c>
      <c r="H6" s="7">
        <v>4.9000000000000004</v>
      </c>
      <c r="I6" s="8">
        <f t="shared" si="0"/>
        <v>4.9000000000000004</v>
      </c>
    </row>
    <row r="7" spans="1:9">
      <c r="A7" s="59"/>
      <c r="B7" s="60"/>
      <c r="C7" s="61"/>
      <c r="D7" s="62"/>
      <c r="E7" s="63"/>
      <c r="F7" s="63"/>
      <c r="G7" s="6" t="s">
        <v>274</v>
      </c>
      <c r="H7" s="7">
        <v>5.41</v>
      </c>
      <c r="I7" s="8">
        <f t="shared" si="0"/>
        <v>5.41</v>
      </c>
    </row>
    <row r="8" spans="1:9">
      <c r="A8" s="59"/>
      <c r="B8" s="60"/>
      <c r="C8" s="61"/>
      <c r="D8" s="62"/>
      <c r="E8" s="63"/>
      <c r="F8" s="63"/>
      <c r="G8" s="6" t="s">
        <v>252</v>
      </c>
      <c r="H8" s="7">
        <v>6.5</v>
      </c>
      <c r="I8" s="8">
        <f t="shared" si="0"/>
        <v>6.5</v>
      </c>
    </row>
    <row r="9" spans="1:9">
      <c r="A9" s="59"/>
      <c r="B9" s="60"/>
      <c r="C9" s="61"/>
      <c r="D9" s="62"/>
      <c r="E9" s="63"/>
      <c r="F9" s="63"/>
      <c r="G9" s="6" t="s">
        <v>275</v>
      </c>
      <c r="H9" s="7">
        <v>6.9399999999500004</v>
      </c>
      <c r="I9" s="8">
        <f t="shared" si="0"/>
        <v>6.9399999999500004</v>
      </c>
    </row>
    <row r="10" spans="1:9">
      <c r="A10" s="59"/>
      <c r="B10" s="60"/>
      <c r="C10" s="61"/>
      <c r="D10" s="62"/>
      <c r="E10" s="63"/>
      <c r="F10" s="63"/>
      <c r="G10" s="6" t="s">
        <v>255</v>
      </c>
      <c r="H10" s="7">
        <v>8</v>
      </c>
      <c r="I10" s="8" t="str">
        <f t="shared" si="0"/>
        <v>Descartado</v>
      </c>
    </row>
    <row r="11" spans="1:9">
      <c r="A11" s="59"/>
      <c r="B11" s="60"/>
      <c r="C11" s="61"/>
      <c r="D11" s="62"/>
      <c r="E11" s="63"/>
      <c r="F11" s="63"/>
      <c r="G11" s="6" t="s">
        <v>276</v>
      </c>
      <c r="H11" s="7">
        <v>8.43</v>
      </c>
      <c r="I11" s="8" t="str">
        <f t="shared" si="0"/>
        <v>Descartado</v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1.6381162962338385</v>
      </c>
      <c r="B20" s="19">
        <f>COUNT(H3:H17)</f>
        <v>9</v>
      </c>
      <c r="C20" s="20">
        <f>IF(B20&lt;2,"N/A",(A20/D20))</f>
        <v>0.27811821667807107</v>
      </c>
      <c r="D20" s="21">
        <f>ROUND(AVERAGE(H3:H17),2)</f>
        <v>5.89</v>
      </c>
      <c r="E20" s="22">
        <f>IFERROR(ROUND(IF(B20&lt;2,"N/A",(IF(C20&lt;=25%,"N/A",AVERAGE(I3:I17)))),2),"N/A")</f>
        <v>5.23</v>
      </c>
      <c r="F20" s="22">
        <f>ROUND(MEDIAN(H3:H17),2)</f>
        <v>5.41</v>
      </c>
      <c r="G20" s="23" t="str">
        <f>INDEX(G3:G17,MATCH(H20,H3:H17,0))</f>
        <v>J.T.A. COMERCIO DE ARTIGOS DESCARTAVEIS LTDA</v>
      </c>
      <c r="H20" s="24">
        <f>MIN(H3:H17)</f>
        <v>4.1399999999999997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5.23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1046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56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57</v>
      </c>
      <c r="C3" s="61" t="s">
        <v>10</v>
      </c>
      <c r="D3" s="62">
        <v>200</v>
      </c>
      <c r="E3" s="63">
        <f>IF(C20&lt;=25%,D20,MIN(E20:F20))</f>
        <v>9.42</v>
      </c>
      <c r="F3" s="63">
        <f>MIN(H3:H17)</f>
        <v>6.9</v>
      </c>
      <c r="G3" s="6" t="s">
        <v>58</v>
      </c>
      <c r="H3" s="7">
        <v>6.9</v>
      </c>
      <c r="I3" s="8" t="str">
        <f t="shared" ref="I3:I17" si="0">IF(H3="","",(IF($C$20&lt;25%,"N/A",IF(H3&lt;=($D$20+$A$20),H3,"Descartado"))))</f>
        <v>N/A</v>
      </c>
    </row>
    <row r="4" spans="1:9">
      <c r="A4" s="59"/>
      <c r="B4" s="60"/>
      <c r="C4" s="61"/>
      <c r="D4" s="62"/>
      <c r="E4" s="63"/>
      <c r="F4" s="63"/>
      <c r="G4" s="6" t="s">
        <v>59</v>
      </c>
      <c r="H4" s="7">
        <v>7.8</v>
      </c>
      <c r="I4" s="8" t="str">
        <f t="shared" si="0"/>
        <v>N/A</v>
      </c>
    </row>
    <row r="5" spans="1:9">
      <c r="A5" s="59"/>
      <c r="B5" s="60"/>
      <c r="C5" s="61"/>
      <c r="D5" s="62"/>
      <c r="E5" s="63"/>
      <c r="F5" s="63"/>
      <c r="G5" s="6" t="s">
        <v>60</v>
      </c>
      <c r="H5" s="7">
        <v>7.88</v>
      </c>
      <c r="I5" s="8" t="str">
        <f t="shared" si="0"/>
        <v>N/A</v>
      </c>
    </row>
    <row r="6" spans="1:9">
      <c r="A6" s="59"/>
      <c r="B6" s="60"/>
      <c r="C6" s="61"/>
      <c r="D6" s="62"/>
      <c r="E6" s="63"/>
      <c r="F6" s="63"/>
      <c r="G6" s="6" t="s">
        <v>61</v>
      </c>
      <c r="H6" s="7">
        <v>8.1999999999999993</v>
      </c>
      <c r="I6" s="8" t="str">
        <f t="shared" si="0"/>
        <v>N/A</v>
      </c>
    </row>
    <row r="7" spans="1:9">
      <c r="A7" s="59"/>
      <c r="B7" s="60"/>
      <c r="C7" s="61"/>
      <c r="D7" s="62"/>
      <c r="E7" s="63"/>
      <c r="F7" s="63"/>
      <c r="G7" s="6" t="s">
        <v>47</v>
      </c>
      <c r="H7" s="7">
        <v>9.98</v>
      </c>
      <c r="I7" s="8" t="str">
        <f t="shared" si="0"/>
        <v>N/A</v>
      </c>
    </row>
    <row r="8" spans="1:9">
      <c r="A8" s="59"/>
      <c r="B8" s="60"/>
      <c r="C8" s="61"/>
      <c r="D8" s="62"/>
      <c r="E8" s="63"/>
      <c r="F8" s="63"/>
      <c r="G8" s="6" t="s">
        <v>34</v>
      </c>
      <c r="H8" s="7">
        <v>10</v>
      </c>
      <c r="I8" s="8" t="str">
        <f t="shared" si="0"/>
        <v>N/A</v>
      </c>
    </row>
    <row r="9" spans="1:9">
      <c r="A9" s="59"/>
      <c r="B9" s="60"/>
      <c r="C9" s="61"/>
      <c r="D9" s="62"/>
      <c r="E9" s="63"/>
      <c r="F9" s="63"/>
      <c r="G9" s="6" t="s">
        <v>62</v>
      </c>
      <c r="H9" s="7">
        <v>10.28</v>
      </c>
      <c r="I9" s="8" t="str">
        <f t="shared" si="0"/>
        <v>N/A</v>
      </c>
    </row>
    <row r="10" spans="1:9">
      <c r="A10" s="59"/>
      <c r="B10" s="60"/>
      <c r="C10" s="61"/>
      <c r="D10" s="62"/>
      <c r="E10" s="63"/>
      <c r="F10" s="63"/>
      <c r="G10" s="6" t="s">
        <v>63</v>
      </c>
      <c r="H10" s="7">
        <v>11.26</v>
      </c>
      <c r="I10" s="8" t="str">
        <f t="shared" si="0"/>
        <v>N/A</v>
      </c>
    </row>
    <row r="11" spans="1:9">
      <c r="A11" s="59"/>
      <c r="B11" s="60"/>
      <c r="C11" s="61"/>
      <c r="D11" s="62"/>
      <c r="E11" s="63"/>
      <c r="F11" s="63"/>
      <c r="G11" s="6" t="s">
        <v>64</v>
      </c>
      <c r="H11" s="7">
        <v>12.45</v>
      </c>
      <c r="I11" s="8" t="str">
        <f t="shared" si="0"/>
        <v>N/A</v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1.829986338746822</v>
      </c>
      <c r="B20" s="19">
        <f>COUNT(H3:H17)</f>
        <v>9</v>
      </c>
      <c r="C20" s="20">
        <f>IF(B20&lt;2,"N/A",(A20/D20))</f>
        <v>0.19426606568437602</v>
      </c>
      <c r="D20" s="21">
        <f>ROUND(AVERAGE(H3:H17),2)</f>
        <v>9.42</v>
      </c>
      <c r="E20" s="22" t="str">
        <f>IFERROR(ROUND(IF(B20&lt;2,"N/A",(IF(C20&lt;=25%,"N/A",AVERAGE(I3:I17)))),2),"N/A")</f>
        <v>N/A</v>
      </c>
      <c r="F20" s="22">
        <f>ROUND(MEDIAN(H3:H17),2)</f>
        <v>9.98</v>
      </c>
      <c r="G20" s="23" t="str">
        <f>INDEX(G3:G17,MATCH(H20,H3:H17,0))</f>
        <v>AAZ COMERCIAL EIRELI</v>
      </c>
      <c r="H20" s="24">
        <f>MIN(H3:H17)</f>
        <v>6.9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9.42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1884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65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66</v>
      </c>
      <c r="C3" s="61" t="s">
        <v>10</v>
      </c>
      <c r="D3" s="62">
        <v>400</v>
      </c>
      <c r="E3" s="63">
        <f>IF(C20&lt;=25%,D20,MIN(E20:F20))</f>
        <v>30.5</v>
      </c>
      <c r="F3" s="63">
        <f>MIN(H3:H17)</f>
        <v>27.98</v>
      </c>
      <c r="G3" s="6" t="s">
        <v>47</v>
      </c>
      <c r="H3" s="7">
        <v>27.98</v>
      </c>
      <c r="I3" s="8">
        <f t="shared" ref="I3:I17" si="0">IF(H3="","",(IF($C$20&lt;25%,"N/A",IF(H3&lt;=($D$20+$A$20),H3,"Descartado"))))</f>
        <v>27.98</v>
      </c>
    </row>
    <row r="4" spans="1:9">
      <c r="A4" s="59"/>
      <c r="B4" s="60"/>
      <c r="C4" s="61"/>
      <c r="D4" s="62"/>
      <c r="E4" s="63"/>
      <c r="F4" s="63"/>
      <c r="G4" s="6" t="s">
        <v>51</v>
      </c>
      <c r="H4" s="7">
        <v>29.45</v>
      </c>
      <c r="I4" s="8">
        <f t="shared" si="0"/>
        <v>29.45</v>
      </c>
    </row>
    <row r="5" spans="1:9">
      <c r="A5" s="59"/>
      <c r="B5" s="60"/>
      <c r="C5" s="61"/>
      <c r="D5" s="62"/>
      <c r="E5" s="63"/>
      <c r="F5" s="63"/>
      <c r="G5" s="6" t="s">
        <v>67</v>
      </c>
      <c r="H5" s="7">
        <v>31.56</v>
      </c>
      <c r="I5" s="8">
        <f t="shared" si="0"/>
        <v>31.56</v>
      </c>
    </row>
    <row r="6" spans="1:9">
      <c r="A6" s="59"/>
      <c r="B6" s="60"/>
      <c r="C6" s="61"/>
      <c r="D6" s="62"/>
      <c r="E6" s="63"/>
      <c r="F6" s="63"/>
      <c r="G6" s="6" t="s">
        <v>68</v>
      </c>
      <c r="H6" s="7">
        <v>33</v>
      </c>
      <c r="I6" s="8">
        <f t="shared" si="0"/>
        <v>33</v>
      </c>
    </row>
    <row r="7" spans="1:9">
      <c r="A7" s="59"/>
      <c r="B7" s="60"/>
      <c r="C7" s="61"/>
      <c r="D7" s="62"/>
      <c r="E7" s="63"/>
      <c r="F7" s="63"/>
      <c r="G7" s="6" t="s">
        <v>69</v>
      </c>
      <c r="H7" s="7">
        <v>52.9</v>
      </c>
      <c r="I7" s="8" t="str">
        <f t="shared" si="0"/>
        <v>Descartado</v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10.202010586154099</v>
      </c>
      <c r="B20" s="19">
        <f>COUNT(H3:H17)</f>
        <v>5</v>
      </c>
      <c r="C20" s="20">
        <f>IF(B20&lt;2,"N/A",(A20/D20))</f>
        <v>0.29165267541892798</v>
      </c>
      <c r="D20" s="21">
        <f>ROUND(AVERAGE(H3:H17),2)</f>
        <v>34.979999999999997</v>
      </c>
      <c r="E20" s="22">
        <f>IFERROR(ROUND(IF(B20&lt;2,"N/A",(IF(C20&lt;=25%,"N/A",AVERAGE(I3:I17)))),2),"N/A")</f>
        <v>30.5</v>
      </c>
      <c r="F20" s="22">
        <f>ROUND(MEDIAN(H3:H17),2)</f>
        <v>31.56</v>
      </c>
      <c r="G20" s="23" t="str">
        <f>INDEX(G3:G17,MATCH(H20,H3:H17,0))</f>
        <v>EASYTECH INFORMATICA E SERVICOS LTDA</v>
      </c>
      <c r="H20" s="24">
        <f>MIN(H3:H17)</f>
        <v>27.98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30.5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12200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70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71</v>
      </c>
      <c r="C3" s="61" t="s">
        <v>10</v>
      </c>
      <c r="D3" s="62">
        <v>500</v>
      </c>
      <c r="E3" s="63">
        <f>IF(C20&lt;=25%,D20,MIN(E20:F20))</f>
        <v>21.57</v>
      </c>
      <c r="F3" s="63">
        <f>MIN(H3:H17)</f>
        <v>19.899999999999999</v>
      </c>
      <c r="G3" s="6" t="s">
        <v>72</v>
      </c>
      <c r="H3" s="7">
        <v>19.899999999999999</v>
      </c>
      <c r="I3" s="8">
        <f t="shared" ref="I3:I17" si="0">IF(H3="","",(IF($C$20&lt;25%,"N/A",IF(H3&lt;=($D$20+$A$20),H3,"Descartado"))))</f>
        <v>19.899999999999999</v>
      </c>
    </row>
    <row r="4" spans="1:9">
      <c r="A4" s="59"/>
      <c r="B4" s="60"/>
      <c r="C4" s="61"/>
      <c r="D4" s="62"/>
      <c r="E4" s="63"/>
      <c r="F4" s="63"/>
      <c r="G4" s="6" t="s">
        <v>53</v>
      </c>
      <c r="H4" s="7">
        <v>22</v>
      </c>
      <c r="I4" s="8">
        <f t="shared" si="0"/>
        <v>22</v>
      </c>
    </row>
    <row r="5" spans="1:9">
      <c r="A5" s="59"/>
      <c r="B5" s="60"/>
      <c r="C5" s="61"/>
      <c r="D5" s="62"/>
      <c r="E5" s="63"/>
      <c r="F5" s="63"/>
      <c r="G5" s="6" t="s">
        <v>73</v>
      </c>
      <c r="H5" s="7">
        <v>22.8</v>
      </c>
      <c r="I5" s="8">
        <f t="shared" si="0"/>
        <v>22.8</v>
      </c>
    </row>
    <row r="6" spans="1:9">
      <c r="A6" s="59"/>
      <c r="B6" s="60"/>
      <c r="C6" s="61"/>
      <c r="D6" s="62"/>
      <c r="E6" s="63"/>
      <c r="F6" s="63"/>
      <c r="G6" s="6" t="s">
        <v>74</v>
      </c>
      <c r="H6" s="7">
        <v>35.64</v>
      </c>
      <c r="I6" s="8" t="str">
        <f t="shared" si="0"/>
        <v>Descartado</v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7.1421448692485416</v>
      </c>
      <c r="B20" s="19">
        <f>COUNT(H3:H17)</f>
        <v>4</v>
      </c>
      <c r="C20" s="20">
        <f>IF(B20&lt;2,"N/A",(A20/D20))</f>
        <v>0.28466101511552577</v>
      </c>
      <c r="D20" s="21">
        <f>ROUND(AVERAGE(H3:H17),2)</f>
        <v>25.09</v>
      </c>
      <c r="E20" s="22">
        <f>IFERROR(ROUND(IF(B20&lt;2,"N/A",(IF(C20&lt;=25%,"N/A",AVERAGE(I3:I17)))),2),"N/A")</f>
        <v>21.57</v>
      </c>
      <c r="F20" s="22">
        <f>ROUND(MEDIAN(H3:H17),2)</f>
        <v>22.4</v>
      </c>
      <c r="G20" s="23" t="str">
        <f>INDEX(G3:G17,MATCH(H20,H3:H17,0))</f>
        <v>MARIA DE FATIMA DA SILVA NUNES</v>
      </c>
      <c r="H20" s="24">
        <f>MIN(H3:H17)</f>
        <v>19.899999999999999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21.57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10785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75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76</v>
      </c>
      <c r="C3" s="61" t="s">
        <v>10</v>
      </c>
      <c r="D3" s="62">
        <v>500</v>
      </c>
      <c r="E3" s="63">
        <f>IF(C20&lt;=25%,D20,MIN(E20:F20))</f>
        <v>41.34</v>
      </c>
      <c r="F3" s="63">
        <f>MIN(H3:H17)</f>
        <v>28.98</v>
      </c>
      <c r="G3" s="34" t="s">
        <v>77</v>
      </c>
      <c r="H3" s="7">
        <v>28.98</v>
      </c>
      <c r="I3" s="8">
        <f t="shared" ref="I3:I17" si="0">IF(H3="","",(IF($C$20&lt;25%,"N/A",IF(H3&lt;=($D$20+$A$20),H3,"Descartado"))))</f>
        <v>28.98</v>
      </c>
    </row>
    <row r="4" spans="1:9">
      <c r="A4" s="59"/>
      <c r="B4" s="60"/>
      <c r="C4" s="61"/>
      <c r="D4" s="62"/>
      <c r="E4" s="63"/>
      <c r="F4" s="63"/>
      <c r="G4" s="6" t="s">
        <v>78</v>
      </c>
      <c r="H4" s="7">
        <v>53.69</v>
      </c>
      <c r="I4" s="8">
        <f t="shared" si="0"/>
        <v>53.69</v>
      </c>
    </row>
    <row r="5" spans="1:9">
      <c r="A5" s="59"/>
      <c r="B5" s="60"/>
      <c r="C5" s="61"/>
      <c r="D5" s="62"/>
      <c r="E5" s="63"/>
      <c r="F5" s="63"/>
      <c r="G5" s="6"/>
      <c r="H5" s="7"/>
      <c r="I5" s="8" t="str">
        <f t="shared" si="0"/>
        <v/>
      </c>
    </row>
    <row r="6" spans="1:9">
      <c r="A6" s="59"/>
      <c r="B6" s="60"/>
      <c r="C6" s="61"/>
      <c r="D6" s="62"/>
      <c r="E6" s="63"/>
      <c r="F6" s="63"/>
      <c r="G6" s="6"/>
      <c r="H6" s="7"/>
      <c r="I6" s="8" t="str">
        <f t="shared" si="0"/>
        <v/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17.472608563119575</v>
      </c>
      <c r="B20" s="19">
        <f>COUNT(H3:H17)</f>
        <v>2</v>
      </c>
      <c r="C20" s="20">
        <f>IF(B20&lt;2,"N/A",(A20/D20))</f>
        <v>0.42265623036089922</v>
      </c>
      <c r="D20" s="21">
        <f>ROUND(AVERAGE(H3:H17),2)</f>
        <v>41.34</v>
      </c>
      <c r="E20" s="22">
        <f>IFERROR(ROUND(IF(B20&lt;2,"N/A",(IF(C20&lt;=25%,"N/A",AVERAGE(I3:I17)))),2),"N/A")</f>
        <v>41.34</v>
      </c>
      <c r="F20" s="22">
        <f>ROUND(MEDIAN(H3:H17),2)</f>
        <v>41.34</v>
      </c>
      <c r="G20" s="23" t="str">
        <f>INDEX(G3:G17,MATCH(H20,H3:H17,0))</f>
        <v>ELETROQUIP COMERCIO E LICITACOES LTDA</v>
      </c>
      <c r="H20" s="24">
        <f>MIN(H3:H17)</f>
        <v>28.98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41.34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20670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79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80</v>
      </c>
      <c r="C3" s="61" t="s">
        <v>10</v>
      </c>
      <c r="D3" s="62">
        <v>2000</v>
      </c>
      <c r="E3" s="63">
        <f>IF(C20&lt;=25%,D20,MIN(E20:F20))</f>
        <v>33.79</v>
      </c>
      <c r="F3" s="63">
        <f>MIN(H3:H17)</f>
        <v>29</v>
      </c>
      <c r="G3" s="34" t="s">
        <v>11</v>
      </c>
      <c r="H3" s="7">
        <v>29</v>
      </c>
      <c r="I3" s="8" t="str">
        <f t="shared" ref="I3:I17" si="0">IF(H3="","",(IF($C$20&lt;25%,"N/A",IF(H3&lt;=($D$20+$A$20),H3,"Descartado"))))</f>
        <v>N/A</v>
      </c>
    </row>
    <row r="4" spans="1:9">
      <c r="A4" s="59"/>
      <c r="B4" s="60"/>
      <c r="C4" s="61"/>
      <c r="D4" s="62"/>
      <c r="E4" s="63"/>
      <c r="F4" s="63"/>
      <c r="G4" s="6" t="s">
        <v>81</v>
      </c>
      <c r="H4" s="7">
        <v>29.9</v>
      </c>
      <c r="I4" s="8" t="str">
        <f t="shared" si="0"/>
        <v>N/A</v>
      </c>
    </row>
    <row r="5" spans="1:9">
      <c r="A5" s="59"/>
      <c r="B5" s="60"/>
      <c r="C5" s="61"/>
      <c r="D5" s="62"/>
      <c r="E5" s="63"/>
      <c r="F5" s="63"/>
      <c r="G5" s="6" t="s">
        <v>29</v>
      </c>
      <c r="H5" s="7">
        <v>42.46</v>
      </c>
      <c r="I5" s="8" t="str">
        <f t="shared" si="0"/>
        <v>N/A</v>
      </c>
    </row>
    <row r="6" spans="1:9">
      <c r="A6" s="59"/>
      <c r="B6" s="60"/>
      <c r="C6" s="61"/>
      <c r="D6" s="62"/>
      <c r="E6" s="63"/>
      <c r="F6" s="63"/>
      <c r="G6" s="6"/>
      <c r="H6" s="7"/>
      <c r="I6" s="8" t="str">
        <f t="shared" si="0"/>
        <v/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7.5247945708393393</v>
      </c>
      <c r="B20" s="19">
        <f>COUNT(H3:H17)</f>
        <v>3</v>
      </c>
      <c r="C20" s="20">
        <f>IF(B20&lt;2,"N/A",(A20/D20))</f>
        <v>0.22269294379518614</v>
      </c>
      <c r="D20" s="21">
        <f>ROUND(AVERAGE(H3:H17),2)</f>
        <v>33.79</v>
      </c>
      <c r="E20" s="22" t="str">
        <f>IFERROR(ROUND(IF(B20&lt;2,"N/A",(IF(C20&lt;=25%,"N/A",AVERAGE(I3:I17)))),2),"N/A")</f>
        <v>N/A</v>
      </c>
      <c r="F20" s="22">
        <f>ROUND(MEDIAN(H3:H17),2)</f>
        <v>29.9</v>
      </c>
      <c r="G20" s="23" t="str">
        <f>INDEX(G3:G17,MATCH(H20,H3:H17,0))</f>
        <v>AMERICANAS</v>
      </c>
      <c r="H20" s="24">
        <f>MIN(H3:H17)</f>
        <v>29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33.79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67580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82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83</v>
      </c>
      <c r="C3" s="61" t="s">
        <v>10</v>
      </c>
      <c r="D3" s="62">
        <v>100</v>
      </c>
      <c r="E3" s="63">
        <f>IF(C20&lt;=25%,D20,MIN(E20:F20))</f>
        <v>89.99</v>
      </c>
      <c r="F3" s="63">
        <f>MIN(H3:H17)</f>
        <v>69.98</v>
      </c>
      <c r="G3" s="6" t="s">
        <v>84</v>
      </c>
      <c r="H3" s="7">
        <v>69.98</v>
      </c>
      <c r="I3" s="8">
        <f t="shared" ref="I3:I17" si="0">IF(H3="","",(IF($C$20&lt;25%,"N/A",IF(H3&lt;=($D$20+$A$20),H3,"Descartado"))))</f>
        <v>69.98</v>
      </c>
    </row>
    <row r="4" spans="1:9">
      <c r="A4" s="59"/>
      <c r="B4" s="60"/>
      <c r="C4" s="61"/>
      <c r="D4" s="62"/>
      <c r="E4" s="63"/>
      <c r="F4" s="63"/>
      <c r="G4" s="6" t="s">
        <v>85</v>
      </c>
      <c r="H4" s="7">
        <v>100</v>
      </c>
      <c r="I4" s="8">
        <f t="shared" si="0"/>
        <v>100</v>
      </c>
    </row>
    <row r="5" spans="1:9">
      <c r="A5" s="59"/>
      <c r="B5" s="60"/>
      <c r="C5" s="61"/>
      <c r="D5" s="62"/>
      <c r="E5" s="63"/>
      <c r="F5" s="63"/>
      <c r="G5" s="6" t="s">
        <v>86</v>
      </c>
      <c r="H5" s="7">
        <v>100</v>
      </c>
      <c r="I5" s="8">
        <f t="shared" si="0"/>
        <v>100</v>
      </c>
    </row>
    <row r="6" spans="1:9">
      <c r="A6" s="59"/>
      <c r="B6" s="60"/>
      <c r="C6" s="61"/>
      <c r="D6" s="62"/>
      <c r="E6" s="63"/>
      <c r="F6" s="63"/>
      <c r="G6" s="6" t="s">
        <v>87</v>
      </c>
      <c r="H6" s="7">
        <v>200</v>
      </c>
      <c r="I6" s="8" t="str">
        <f t="shared" si="0"/>
        <v>Descartado</v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56.794660253701061</v>
      </c>
      <c r="B20" s="19">
        <f>COUNT(H3:H17)</f>
        <v>4</v>
      </c>
      <c r="C20" s="20">
        <f>IF(B20&lt;2,"N/A",(A20/D20))</f>
        <v>0.48335881066979625</v>
      </c>
      <c r="D20" s="21">
        <f>ROUND(AVERAGE(H3:H17),2)</f>
        <v>117.5</v>
      </c>
      <c r="E20" s="22">
        <f>IFERROR(ROUND(IF(B20&lt;2,"N/A",(IF(C20&lt;=25%,"N/A",AVERAGE(I3:I17)))),2),"N/A")</f>
        <v>89.99</v>
      </c>
      <c r="F20" s="22">
        <f>ROUND(MEDIAN(H3:H17),2)</f>
        <v>100</v>
      </c>
      <c r="G20" s="23" t="str">
        <f>INDEX(G3:G17,MATCH(H20,H3:H17,0))</f>
        <v>ANGRA PRODUCOES EIRELI</v>
      </c>
      <c r="H20" s="24">
        <f>MIN(H3:H17)</f>
        <v>69.98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89.99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8999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1" sqref="G11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30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145</v>
      </c>
      <c r="C3" s="61" t="s">
        <v>10</v>
      </c>
      <c r="D3" s="62">
        <v>500</v>
      </c>
      <c r="E3" s="63">
        <f>IF(C20&lt;=25%,D20,MIN(E20:F20))</f>
        <v>40.42</v>
      </c>
      <c r="F3" s="63">
        <f>MIN(H3:H17)</f>
        <v>23.74</v>
      </c>
      <c r="G3" s="6" t="s">
        <v>172</v>
      </c>
      <c r="H3" s="7">
        <v>62.9</v>
      </c>
      <c r="I3" s="8">
        <f t="shared" ref="I3:I17" si="0">IF(H3="","",(IF($C$20&lt;25%,"N/A",IF(H3&lt;=($D$20+$A$20),H3,"Descartado"))))</f>
        <v>62.9</v>
      </c>
    </row>
    <row r="4" spans="1:9">
      <c r="A4" s="59"/>
      <c r="B4" s="60"/>
      <c r="C4" s="61"/>
      <c r="D4" s="62"/>
      <c r="E4" s="63"/>
      <c r="F4" s="63"/>
      <c r="G4" s="6" t="s">
        <v>173</v>
      </c>
      <c r="H4" s="7">
        <v>69.3</v>
      </c>
      <c r="I4" s="8" t="str">
        <f t="shared" si="0"/>
        <v>Descartado</v>
      </c>
    </row>
    <row r="5" spans="1:9">
      <c r="A5" s="59"/>
      <c r="B5" s="60"/>
      <c r="C5" s="61"/>
      <c r="D5" s="62"/>
      <c r="E5" s="63"/>
      <c r="F5" s="63"/>
      <c r="G5" s="6" t="s">
        <v>175</v>
      </c>
      <c r="H5" s="7">
        <v>59.5</v>
      </c>
      <c r="I5" s="8">
        <f t="shared" si="0"/>
        <v>59.5</v>
      </c>
    </row>
    <row r="6" spans="1:9">
      <c r="A6" s="59"/>
      <c r="B6" s="60"/>
      <c r="C6" s="61"/>
      <c r="D6" s="62"/>
      <c r="E6" s="63"/>
      <c r="F6" s="63"/>
      <c r="G6" s="6" t="s">
        <v>176</v>
      </c>
      <c r="H6" s="7">
        <v>66.400000000000006</v>
      </c>
      <c r="I6" s="8" t="str">
        <f t="shared" si="0"/>
        <v>Descartado</v>
      </c>
    </row>
    <row r="7" spans="1:9">
      <c r="A7" s="59"/>
      <c r="B7" s="60"/>
      <c r="C7" s="61"/>
      <c r="D7" s="62"/>
      <c r="E7" s="63"/>
      <c r="F7" s="63"/>
      <c r="G7" s="6" t="s">
        <v>239</v>
      </c>
      <c r="H7" s="7">
        <v>23.74</v>
      </c>
      <c r="I7" s="8">
        <f t="shared" si="0"/>
        <v>23.74</v>
      </c>
    </row>
    <row r="8" spans="1:9">
      <c r="A8" s="59"/>
      <c r="B8" s="60"/>
      <c r="C8" s="61"/>
      <c r="D8" s="62"/>
      <c r="E8" s="63"/>
      <c r="F8" s="63"/>
      <c r="G8" s="6" t="s">
        <v>240</v>
      </c>
      <c r="H8" s="7">
        <v>26.8</v>
      </c>
      <c r="I8" s="8">
        <f t="shared" si="0"/>
        <v>26.8</v>
      </c>
    </row>
    <row r="9" spans="1:9">
      <c r="A9" s="59"/>
      <c r="B9" s="60"/>
      <c r="C9" s="61"/>
      <c r="D9" s="62"/>
      <c r="E9" s="63"/>
      <c r="F9" s="63"/>
      <c r="G9" s="6" t="s">
        <v>231</v>
      </c>
      <c r="H9" s="7">
        <v>34.6</v>
      </c>
      <c r="I9" s="8">
        <f t="shared" si="0"/>
        <v>34.6</v>
      </c>
    </row>
    <row r="10" spans="1:9">
      <c r="A10" s="59"/>
      <c r="B10" s="60"/>
      <c r="C10" s="61"/>
      <c r="D10" s="62"/>
      <c r="E10" s="63"/>
      <c r="F10" s="63"/>
      <c r="G10" s="6" t="s">
        <v>241</v>
      </c>
      <c r="H10" s="7">
        <v>35</v>
      </c>
      <c r="I10" s="8">
        <f t="shared" si="0"/>
        <v>35</v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19.00718059801909</v>
      </c>
      <c r="B20" s="19">
        <f>COUNT(H3:H17)</f>
        <v>8</v>
      </c>
      <c r="C20" s="20">
        <f>IF(B20&lt;2,"N/A",(A20/D20))</f>
        <v>0.40201312601563216</v>
      </c>
      <c r="D20" s="21">
        <f>ROUND(AVERAGE(H3:H17),2)</f>
        <v>47.28</v>
      </c>
      <c r="E20" s="22">
        <f>IFERROR(ROUND(IF(B20&lt;2,"N/A",(IF(C20&lt;=25%,"N/A",AVERAGE(I3:I17)))),2),"N/A")</f>
        <v>40.42</v>
      </c>
      <c r="F20" s="22">
        <f>ROUND(MEDIAN(H3:H17),2)</f>
        <v>47.25</v>
      </c>
      <c r="G20" s="23" t="str">
        <f>INDEX(G3:G17,MATCH(H20,H3:H17,0))</f>
        <v>MJ COMERCIO DE MOVEIS EIRELI</v>
      </c>
      <c r="H20" s="24">
        <f>MIN(H3:H17)</f>
        <v>23.74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40.42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20210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88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89</v>
      </c>
      <c r="C3" s="61" t="s">
        <v>90</v>
      </c>
      <c r="D3" s="62">
        <v>600</v>
      </c>
      <c r="E3" s="63">
        <f>IF(C20&lt;=25%,D20,MIN(E20:F20))</f>
        <v>2.29</v>
      </c>
      <c r="F3" s="63">
        <f>MIN(H3:H17)</f>
        <v>1.51</v>
      </c>
      <c r="G3" s="6" t="s">
        <v>91</v>
      </c>
      <c r="H3" s="7">
        <v>1.51</v>
      </c>
      <c r="I3" s="8">
        <f t="shared" ref="I3:I17" si="0">IF(H3="","",(IF($C$20&lt;25%,"N/A",IF(H3&lt;=($D$20+$A$20),H3,"Descartado"))))</f>
        <v>1.51</v>
      </c>
    </row>
    <row r="4" spans="1:9">
      <c r="A4" s="59"/>
      <c r="B4" s="60"/>
      <c r="C4" s="61"/>
      <c r="D4" s="62"/>
      <c r="E4" s="63"/>
      <c r="F4" s="63"/>
      <c r="G4" s="6" t="s">
        <v>92</v>
      </c>
      <c r="H4" s="7">
        <v>1.9</v>
      </c>
      <c r="I4" s="8">
        <f t="shared" si="0"/>
        <v>1.9</v>
      </c>
    </row>
    <row r="5" spans="1:9">
      <c r="A5" s="59"/>
      <c r="B5" s="60"/>
      <c r="C5" s="61"/>
      <c r="D5" s="62"/>
      <c r="E5" s="63"/>
      <c r="F5" s="63"/>
      <c r="G5" s="6" t="s">
        <v>93</v>
      </c>
      <c r="H5" s="7">
        <v>2</v>
      </c>
      <c r="I5" s="8">
        <f t="shared" si="0"/>
        <v>2</v>
      </c>
    </row>
    <row r="6" spans="1:9">
      <c r="A6" s="59"/>
      <c r="B6" s="60"/>
      <c r="C6" s="61"/>
      <c r="D6" s="62"/>
      <c r="E6" s="63"/>
      <c r="F6" s="63"/>
      <c r="G6" s="6" t="s">
        <v>94</v>
      </c>
      <c r="H6" s="7">
        <v>2.5</v>
      </c>
      <c r="I6" s="8">
        <f t="shared" si="0"/>
        <v>2.5</v>
      </c>
    </row>
    <row r="7" spans="1:9">
      <c r="A7" s="59"/>
      <c r="B7" s="60"/>
      <c r="C7" s="61"/>
      <c r="D7" s="62"/>
      <c r="E7" s="63"/>
      <c r="F7" s="63"/>
      <c r="G7" s="6" t="s">
        <v>95</v>
      </c>
      <c r="H7" s="7">
        <v>2.5299999999999998</v>
      </c>
      <c r="I7" s="8">
        <f t="shared" si="0"/>
        <v>2.5299999999999998</v>
      </c>
    </row>
    <row r="8" spans="1:9">
      <c r="A8" s="59"/>
      <c r="B8" s="60"/>
      <c r="C8" s="61"/>
      <c r="D8" s="62"/>
      <c r="E8" s="63"/>
      <c r="F8" s="63"/>
      <c r="G8" s="6" t="s">
        <v>96</v>
      </c>
      <c r="H8" s="7">
        <v>3.3</v>
      </c>
      <c r="I8" s="8">
        <f t="shared" si="0"/>
        <v>3.3</v>
      </c>
    </row>
    <row r="9" spans="1:9">
      <c r="A9" s="59"/>
      <c r="B9" s="60"/>
      <c r="C9" s="61"/>
      <c r="D9" s="62"/>
      <c r="E9" s="63"/>
      <c r="F9" s="63"/>
      <c r="G9" s="6" t="s">
        <v>97</v>
      </c>
      <c r="H9" s="7">
        <v>3.44</v>
      </c>
      <c r="I9" s="8" t="str">
        <f t="shared" si="0"/>
        <v>Descartado</v>
      </c>
    </row>
    <row r="10" spans="1:9">
      <c r="A10" s="59"/>
      <c r="B10" s="60"/>
      <c r="C10" s="61"/>
      <c r="D10" s="62"/>
      <c r="E10" s="63"/>
      <c r="F10" s="63"/>
      <c r="G10" s="6" t="s">
        <v>55</v>
      </c>
      <c r="H10" s="7">
        <v>3.54</v>
      </c>
      <c r="I10" s="8" t="str">
        <f t="shared" si="0"/>
        <v>Descartado</v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0.76824475266675329</v>
      </c>
      <c r="B20" s="19">
        <f>COUNT(H3:H17)</f>
        <v>8</v>
      </c>
      <c r="C20" s="20">
        <f>IF(B20&lt;2,"N/A",(A20/D20))</f>
        <v>0.29661959562422907</v>
      </c>
      <c r="D20" s="21">
        <f>ROUND(AVERAGE(H3:H17),2)</f>
        <v>2.59</v>
      </c>
      <c r="E20" s="22">
        <f>IFERROR(ROUND(IF(B20&lt;2,"N/A",(IF(C20&lt;=25%,"N/A",AVERAGE(I3:I17)))),2),"N/A")</f>
        <v>2.29</v>
      </c>
      <c r="F20" s="22">
        <f>ROUND(MEDIAN(H3:H17),2)</f>
        <v>2.52</v>
      </c>
      <c r="G20" s="23" t="str">
        <f>INDEX(G3:G17,MATCH(H20,H3:H17,0))</f>
        <v>W. A DOS SANTOS RIVEIRA COMERCIO E SERVICOS</v>
      </c>
      <c r="H20" s="24">
        <f>MIN(H3:H17)</f>
        <v>1.51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2.29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1374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98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99</v>
      </c>
      <c r="C3" s="61" t="s">
        <v>90</v>
      </c>
      <c r="D3" s="62">
        <v>600</v>
      </c>
      <c r="E3" s="63">
        <f>IF(C20&lt;=25%,D20,MIN(E20:F20))</f>
        <v>4.1500000000000004</v>
      </c>
      <c r="F3" s="63">
        <f>MIN(H3:H17)</f>
        <v>2.14</v>
      </c>
      <c r="G3" s="6" t="s">
        <v>100</v>
      </c>
      <c r="H3" s="7">
        <v>2.14</v>
      </c>
      <c r="I3" s="8">
        <f t="shared" ref="I3:I17" si="0">IF(H3="","",(IF($C$20&lt;25%,"N/A",IF(H3&lt;=($D$20+$A$20),H3,"Descartado"))))</f>
        <v>2.14</v>
      </c>
    </row>
    <row r="4" spans="1:9">
      <c r="A4" s="59"/>
      <c r="B4" s="60"/>
      <c r="C4" s="61"/>
      <c r="D4" s="62"/>
      <c r="E4" s="63"/>
      <c r="F4" s="63"/>
      <c r="G4" s="6" t="s">
        <v>101</v>
      </c>
      <c r="H4" s="7">
        <v>2.65</v>
      </c>
      <c r="I4" s="8">
        <f t="shared" si="0"/>
        <v>2.65</v>
      </c>
    </row>
    <row r="5" spans="1:9">
      <c r="A5" s="59"/>
      <c r="B5" s="60"/>
      <c r="C5" s="61"/>
      <c r="D5" s="62"/>
      <c r="E5" s="63"/>
      <c r="F5" s="63"/>
      <c r="G5" s="6" t="s">
        <v>91</v>
      </c>
      <c r="H5" s="7">
        <v>3.12</v>
      </c>
      <c r="I5" s="8">
        <f t="shared" si="0"/>
        <v>3.12</v>
      </c>
    </row>
    <row r="6" spans="1:9">
      <c r="A6" s="59"/>
      <c r="B6" s="60"/>
      <c r="C6" s="61"/>
      <c r="D6" s="62"/>
      <c r="E6" s="63"/>
      <c r="F6" s="63"/>
      <c r="G6" s="6" t="s">
        <v>94</v>
      </c>
      <c r="H6" s="7">
        <v>5</v>
      </c>
      <c r="I6" s="8">
        <f t="shared" si="0"/>
        <v>5</v>
      </c>
    </row>
    <row r="7" spans="1:9">
      <c r="A7" s="59"/>
      <c r="B7" s="60"/>
      <c r="C7" s="61"/>
      <c r="D7" s="62"/>
      <c r="E7" s="63"/>
      <c r="F7" s="63"/>
      <c r="G7" s="6" t="s">
        <v>102</v>
      </c>
      <c r="H7" s="7">
        <v>5.26</v>
      </c>
      <c r="I7" s="8">
        <f t="shared" si="0"/>
        <v>5.26</v>
      </c>
    </row>
    <row r="8" spans="1:9">
      <c r="A8" s="59"/>
      <c r="B8" s="60"/>
      <c r="C8" s="61"/>
      <c r="D8" s="62"/>
      <c r="E8" s="63"/>
      <c r="F8" s="63"/>
      <c r="G8" s="6" t="s">
        <v>103</v>
      </c>
      <c r="H8" s="7">
        <v>5.4</v>
      </c>
      <c r="I8" s="8">
        <f t="shared" si="0"/>
        <v>5.4</v>
      </c>
    </row>
    <row r="9" spans="1:9">
      <c r="A9" s="59"/>
      <c r="B9" s="60"/>
      <c r="C9" s="61"/>
      <c r="D9" s="62"/>
      <c r="E9" s="63"/>
      <c r="F9" s="63"/>
      <c r="G9" s="6" t="s">
        <v>104</v>
      </c>
      <c r="H9" s="7">
        <v>5.5</v>
      </c>
      <c r="I9" s="8">
        <f t="shared" si="0"/>
        <v>5.5</v>
      </c>
    </row>
    <row r="10" spans="1:9">
      <c r="A10" s="59"/>
      <c r="B10" s="60"/>
      <c r="C10" s="61"/>
      <c r="D10" s="62"/>
      <c r="E10" s="63"/>
      <c r="F10" s="63"/>
      <c r="G10" s="6" t="s">
        <v>105</v>
      </c>
      <c r="H10" s="7">
        <v>6</v>
      </c>
      <c r="I10" s="8" t="str">
        <f t="shared" si="0"/>
        <v>Descartado</v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1.496471445004643</v>
      </c>
      <c r="B20" s="19">
        <f>COUNT(H3:H17)</f>
        <v>8</v>
      </c>
      <c r="C20" s="20">
        <f>IF(B20&lt;2,"N/A",(A20/D20))</f>
        <v>0.34166014726133404</v>
      </c>
      <c r="D20" s="21">
        <f>ROUND(AVERAGE(H3:H17),2)</f>
        <v>4.38</v>
      </c>
      <c r="E20" s="22">
        <f>IFERROR(ROUND(IF(B20&lt;2,"N/A",(IF(C20&lt;=25%,"N/A",AVERAGE(I3:I17)))),2),"N/A")</f>
        <v>4.1500000000000004</v>
      </c>
      <c r="F20" s="22">
        <f>ROUND(MEDIAN(H3:H17),2)</f>
        <v>5.13</v>
      </c>
      <c r="G20" s="23" t="str">
        <f>INDEX(G3:G17,MATCH(H20,H3:H17,0))</f>
        <v>ONLINE COMERCIO IMPORTACAO E EXPORTACAO EIRELI</v>
      </c>
      <c r="H20" s="24">
        <f>MIN(H3:H17)</f>
        <v>2.14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4.1500000000000004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2490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106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107</v>
      </c>
      <c r="C3" s="61" t="s">
        <v>10</v>
      </c>
      <c r="D3" s="62">
        <v>200</v>
      </c>
      <c r="E3" s="63">
        <f>IF(C20&lt;=25%,D20,MIN(E20:F20))</f>
        <v>7.87</v>
      </c>
      <c r="F3" s="63">
        <f>MIN(H3:H17)</f>
        <v>6.03</v>
      </c>
      <c r="G3" s="6" t="s">
        <v>108</v>
      </c>
      <c r="H3" s="7">
        <v>6.03</v>
      </c>
      <c r="I3" s="8">
        <f t="shared" ref="I3:I17" si="0">IF(H3="","",(IF($C$20&lt;25%,"N/A",IF(H3&lt;=($D$20+$A$20),H3,"Descartado"))))</f>
        <v>6.03</v>
      </c>
    </row>
    <row r="4" spans="1:9">
      <c r="A4" s="59"/>
      <c r="B4" s="60"/>
      <c r="C4" s="61"/>
      <c r="D4" s="62"/>
      <c r="E4" s="63"/>
      <c r="F4" s="63"/>
      <c r="G4" s="6" t="s">
        <v>94</v>
      </c>
      <c r="H4" s="7">
        <v>6.5</v>
      </c>
      <c r="I4" s="8">
        <f t="shared" si="0"/>
        <v>6.5</v>
      </c>
    </row>
    <row r="5" spans="1:9">
      <c r="A5" s="59"/>
      <c r="B5" s="60"/>
      <c r="C5" s="61"/>
      <c r="D5" s="62"/>
      <c r="E5" s="63"/>
      <c r="F5" s="63"/>
      <c r="G5" s="6" t="s">
        <v>95</v>
      </c>
      <c r="H5" s="7">
        <v>7.1</v>
      </c>
      <c r="I5" s="8">
        <f t="shared" si="0"/>
        <v>7.1</v>
      </c>
    </row>
    <row r="6" spans="1:9">
      <c r="A6" s="59"/>
      <c r="B6" s="60"/>
      <c r="C6" s="61"/>
      <c r="D6" s="62"/>
      <c r="E6" s="63"/>
      <c r="F6" s="63"/>
      <c r="G6" s="6" t="s">
        <v>109</v>
      </c>
      <c r="H6" s="7">
        <v>7.8</v>
      </c>
      <c r="I6" s="8">
        <f t="shared" si="0"/>
        <v>7.8</v>
      </c>
    </row>
    <row r="7" spans="1:9">
      <c r="A7" s="59"/>
      <c r="B7" s="60"/>
      <c r="C7" s="61"/>
      <c r="D7" s="62"/>
      <c r="E7" s="63"/>
      <c r="F7" s="63"/>
      <c r="G7" s="6" t="s">
        <v>110</v>
      </c>
      <c r="H7" s="7">
        <v>7.87</v>
      </c>
      <c r="I7" s="8">
        <f t="shared" si="0"/>
        <v>7.87</v>
      </c>
    </row>
    <row r="8" spans="1:9">
      <c r="A8" s="59"/>
      <c r="B8" s="60"/>
      <c r="C8" s="61"/>
      <c r="D8" s="62"/>
      <c r="E8" s="63"/>
      <c r="F8" s="63"/>
      <c r="G8" s="6" t="s">
        <v>111</v>
      </c>
      <c r="H8" s="7">
        <v>8.5</v>
      </c>
      <c r="I8" s="8">
        <f t="shared" si="0"/>
        <v>8.5</v>
      </c>
    </row>
    <row r="9" spans="1:9">
      <c r="A9" s="59"/>
      <c r="B9" s="60"/>
      <c r="C9" s="61"/>
      <c r="D9" s="62"/>
      <c r="E9" s="63"/>
      <c r="F9" s="63"/>
      <c r="G9" s="6" t="s">
        <v>105</v>
      </c>
      <c r="H9" s="7">
        <v>10.27</v>
      </c>
      <c r="I9" s="8">
        <f t="shared" si="0"/>
        <v>10.27</v>
      </c>
    </row>
    <row r="10" spans="1:9">
      <c r="A10" s="59"/>
      <c r="B10" s="60"/>
      <c r="C10" s="61"/>
      <c r="D10" s="62"/>
      <c r="E10" s="63"/>
      <c r="F10" s="63"/>
      <c r="G10" s="6" t="s">
        <v>112</v>
      </c>
      <c r="H10" s="7">
        <v>11.49</v>
      </c>
      <c r="I10" s="8">
        <f t="shared" si="0"/>
        <v>11.49</v>
      </c>
    </row>
    <row r="11" spans="1:9">
      <c r="A11" s="59"/>
      <c r="B11" s="60"/>
      <c r="C11" s="61"/>
      <c r="D11" s="62"/>
      <c r="E11" s="63"/>
      <c r="F11" s="63"/>
      <c r="G11" s="6" t="s">
        <v>113</v>
      </c>
      <c r="H11" s="7">
        <v>14.8</v>
      </c>
      <c r="I11" s="8" t="str">
        <f t="shared" si="0"/>
        <v>Descartado</v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2.8074741514591204</v>
      </c>
      <c r="B20" s="19">
        <f>COUNT(H3:H17)</f>
        <v>9</v>
      </c>
      <c r="C20" s="20">
        <f>IF(B20&lt;2,"N/A",(A20/D20))</f>
        <v>0.3143868030749295</v>
      </c>
      <c r="D20" s="21">
        <f>ROUND(AVERAGE(H3:H17),2)</f>
        <v>8.93</v>
      </c>
      <c r="E20" s="22">
        <f>IFERROR(ROUND(IF(B20&lt;2,"N/A",(IF(C20&lt;=25%,"N/A",AVERAGE(I3:I17)))),2),"N/A")</f>
        <v>8.1999999999999993</v>
      </c>
      <c r="F20" s="22">
        <f>ROUND(MEDIAN(H3:H17),2)</f>
        <v>7.87</v>
      </c>
      <c r="G20" s="23" t="str">
        <f>INDEX(G3:G17,MATCH(H20,H3:H17,0))</f>
        <v>SUPRY OFFICE DISTRIBUIDORA DE MATERIAIS E SERVICOS LTDA</v>
      </c>
      <c r="H20" s="24">
        <f>MIN(H3:H17)</f>
        <v>6.03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7.87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1574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114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115</v>
      </c>
      <c r="C3" s="61" t="s">
        <v>10</v>
      </c>
      <c r="D3" s="62">
        <v>200</v>
      </c>
      <c r="E3" s="63">
        <f>IF(C20&lt;=25%,D20,MIN(E20:F20))</f>
        <v>248.86</v>
      </c>
      <c r="F3" s="63">
        <f>MIN(H3:H17)</f>
        <v>219</v>
      </c>
      <c r="G3" s="6" t="s">
        <v>116</v>
      </c>
      <c r="H3" s="7">
        <v>219</v>
      </c>
      <c r="I3" s="8" t="str">
        <f t="shared" ref="I3:I17" si="0">IF(H3="","",(IF($C$20&lt;25%,"N/A",IF(H3&lt;=($D$20+$A$20),H3,"Descartado"))))</f>
        <v>N/A</v>
      </c>
    </row>
    <row r="4" spans="1:9">
      <c r="A4" s="59"/>
      <c r="B4" s="60"/>
      <c r="C4" s="61"/>
      <c r="D4" s="62"/>
      <c r="E4" s="63"/>
      <c r="F4" s="63"/>
      <c r="G4" s="6" t="s">
        <v>117</v>
      </c>
      <c r="H4" s="7">
        <v>234.3</v>
      </c>
      <c r="I4" s="8" t="str">
        <f t="shared" si="0"/>
        <v>N/A</v>
      </c>
    </row>
    <row r="5" spans="1:9">
      <c r="A5" s="59"/>
      <c r="B5" s="60"/>
      <c r="C5" s="61"/>
      <c r="D5" s="62"/>
      <c r="E5" s="63"/>
      <c r="F5" s="63"/>
      <c r="G5" s="6" t="s">
        <v>118</v>
      </c>
      <c r="H5" s="7">
        <v>264</v>
      </c>
      <c r="I5" s="8" t="str">
        <f t="shared" si="0"/>
        <v>N/A</v>
      </c>
    </row>
    <row r="6" spans="1:9">
      <c r="A6" s="59"/>
      <c r="B6" s="60"/>
      <c r="C6" s="61"/>
      <c r="D6" s="62"/>
      <c r="E6" s="63"/>
      <c r="F6" s="63"/>
      <c r="G6" s="6" t="s">
        <v>119</v>
      </c>
      <c r="H6" s="7">
        <v>278.14</v>
      </c>
      <c r="I6" s="8" t="str">
        <f t="shared" si="0"/>
        <v>N/A</v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27.019444849959438</v>
      </c>
      <c r="B20" s="19">
        <f>COUNT(H3:H17)</f>
        <v>4</v>
      </c>
      <c r="C20" s="20">
        <f>IF(B20&lt;2,"N/A",(A20/D20))</f>
        <v>0.10857287169476589</v>
      </c>
      <c r="D20" s="21">
        <f>ROUND(AVERAGE(H3:H17),2)</f>
        <v>248.86</v>
      </c>
      <c r="E20" s="22" t="str">
        <f>IFERROR(ROUND(IF(B20&lt;2,"N/A",(IF(C20&lt;=25%,"N/A",AVERAGE(I3:I17)))),2),"N/A")</f>
        <v>N/A</v>
      </c>
      <c r="F20" s="22">
        <f>ROUND(MEDIAN(H3:H17),2)</f>
        <v>249.15</v>
      </c>
      <c r="G20" s="23" t="str">
        <f>INDEX(G3:G17,MATCH(H20,H3:H17,0))</f>
        <v>BRAZIL IT SOLUCOES EM INFORMATICA LTDA</v>
      </c>
      <c r="H20" s="24">
        <f>MIN(H3:H17)</f>
        <v>219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248.86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49772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18" sqref="D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120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/>
      <c r="C3" s="61" t="s">
        <v>10</v>
      </c>
      <c r="D3" s="62"/>
      <c r="E3" s="63" t="e">
        <f>IF(C20&lt;=25%,D20,MIN(E20:F20))</f>
        <v>#NUM!</v>
      </c>
      <c r="F3" s="63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9"/>
      <c r="B4" s="60"/>
      <c r="C4" s="61"/>
      <c r="D4" s="62"/>
      <c r="E4" s="63"/>
      <c r="F4" s="63"/>
      <c r="G4" s="6"/>
      <c r="H4" s="7"/>
      <c r="I4" s="8" t="str">
        <f t="shared" si="0"/>
        <v/>
      </c>
    </row>
    <row r="5" spans="1:9">
      <c r="A5" s="59"/>
      <c r="B5" s="60"/>
      <c r="C5" s="61"/>
      <c r="D5" s="62"/>
      <c r="E5" s="63"/>
      <c r="F5" s="63"/>
      <c r="G5" s="6"/>
      <c r="H5" s="7"/>
      <c r="I5" s="8" t="str">
        <f t="shared" si="0"/>
        <v/>
      </c>
    </row>
    <row r="6" spans="1:9">
      <c r="A6" s="59"/>
      <c r="B6" s="60"/>
      <c r="C6" s="61"/>
      <c r="D6" s="62"/>
      <c r="E6" s="63"/>
      <c r="F6" s="63"/>
      <c r="G6" s="6"/>
      <c r="H6" s="7"/>
      <c r="I6" s="8" t="str">
        <f t="shared" si="0"/>
        <v/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7"/>
      <c r="E23" s="57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121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/>
      <c r="C3" s="61" t="s">
        <v>10</v>
      </c>
      <c r="D3" s="62"/>
      <c r="E3" s="63" t="e">
        <f>IF(C20&lt;=25%,D20,MIN(E20:F20))</f>
        <v>#NUM!</v>
      </c>
      <c r="F3" s="63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9"/>
      <c r="B4" s="60"/>
      <c r="C4" s="61"/>
      <c r="D4" s="62"/>
      <c r="E4" s="63"/>
      <c r="F4" s="63"/>
      <c r="G4" s="6"/>
      <c r="H4" s="7"/>
      <c r="I4" s="8" t="str">
        <f t="shared" si="0"/>
        <v/>
      </c>
    </row>
    <row r="5" spans="1:9">
      <c r="A5" s="59"/>
      <c r="B5" s="60"/>
      <c r="C5" s="61"/>
      <c r="D5" s="62"/>
      <c r="E5" s="63"/>
      <c r="F5" s="63"/>
      <c r="G5" s="6"/>
      <c r="H5" s="7"/>
      <c r="I5" s="8" t="str">
        <f t="shared" si="0"/>
        <v/>
      </c>
    </row>
    <row r="6" spans="1:9">
      <c r="A6" s="59"/>
      <c r="B6" s="60"/>
      <c r="C6" s="61"/>
      <c r="D6" s="62"/>
      <c r="E6" s="63"/>
      <c r="F6" s="63"/>
      <c r="G6" s="6"/>
      <c r="H6" s="7"/>
      <c r="I6" s="8" t="str">
        <f t="shared" si="0"/>
        <v/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7"/>
      <c r="E23" s="57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122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/>
      <c r="C3" s="61" t="s">
        <v>10</v>
      </c>
      <c r="D3" s="62"/>
      <c r="E3" s="63" t="e">
        <f>IF(C20&lt;=25%,D20,MIN(E20:F20))</f>
        <v>#NUM!</v>
      </c>
      <c r="F3" s="63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9"/>
      <c r="B4" s="60"/>
      <c r="C4" s="61"/>
      <c r="D4" s="62"/>
      <c r="E4" s="63"/>
      <c r="F4" s="63"/>
      <c r="G4" s="6"/>
      <c r="H4" s="7"/>
      <c r="I4" s="8" t="str">
        <f t="shared" si="0"/>
        <v/>
      </c>
    </row>
    <row r="5" spans="1:9">
      <c r="A5" s="59"/>
      <c r="B5" s="60"/>
      <c r="C5" s="61"/>
      <c r="D5" s="62"/>
      <c r="E5" s="63"/>
      <c r="F5" s="63"/>
      <c r="G5" s="6"/>
      <c r="H5" s="7"/>
      <c r="I5" s="8" t="str">
        <f t="shared" si="0"/>
        <v/>
      </c>
    </row>
    <row r="6" spans="1:9">
      <c r="A6" s="59"/>
      <c r="B6" s="60"/>
      <c r="C6" s="61"/>
      <c r="D6" s="62"/>
      <c r="E6" s="63"/>
      <c r="F6" s="63"/>
      <c r="G6" s="6"/>
      <c r="H6" s="7"/>
      <c r="I6" s="8" t="str">
        <f t="shared" si="0"/>
        <v/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7"/>
      <c r="E23" s="57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123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/>
      <c r="C3" s="61" t="s">
        <v>10</v>
      </c>
      <c r="D3" s="62"/>
      <c r="E3" s="63" t="e">
        <f>IF(C20&lt;=25%,D20,MIN(E20:F20))</f>
        <v>#NUM!</v>
      </c>
      <c r="F3" s="63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9"/>
      <c r="B4" s="60"/>
      <c r="C4" s="61"/>
      <c r="D4" s="62"/>
      <c r="E4" s="63"/>
      <c r="F4" s="63"/>
      <c r="G4" s="6"/>
      <c r="H4" s="7"/>
      <c r="I4" s="8" t="str">
        <f t="shared" si="0"/>
        <v/>
      </c>
    </row>
    <row r="5" spans="1:9">
      <c r="A5" s="59"/>
      <c r="B5" s="60"/>
      <c r="C5" s="61"/>
      <c r="D5" s="62"/>
      <c r="E5" s="63"/>
      <c r="F5" s="63"/>
      <c r="G5" s="6"/>
      <c r="H5" s="7"/>
      <c r="I5" s="8" t="str">
        <f t="shared" si="0"/>
        <v/>
      </c>
    </row>
    <row r="6" spans="1:9">
      <c r="A6" s="59"/>
      <c r="B6" s="60"/>
      <c r="C6" s="61"/>
      <c r="D6" s="62"/>
      <c r="E6" s="63"/>
      <c r="F6" s="63"/>
      <c r="G6" s="6"/>
      <c r="H6" s="7"/>
      <c r="I6" s="8" t="str">
        <f t="shared" si="0"/>
        <v/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7"/>
      <c r="E23" s="57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124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/>
      <c r="C3" s="61" t="s">
        <v>10</v>
      </c>
      <c r="D3" s="62"/>
      <c r="E3" s="63" t="e">
        <f>IF(C20&lt;=25%,D20,MIN(E20:F20))</f>
        <v>#NUM!</v>
      </c>
      <c r="F3" s="63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9"/>
      <c r="B4" s="60"/>
      <c r="C4" s="61"/>
      <c r="D4" s="62"/>
      <c r="E4" s="63"/>
      <c r="F4" s="63"/>
      <c r="G4" s="6"/>
      <c r="H4" s="7"/>
      <c r="I4" s="8" t="str">
        <f t="shared" si="0"/>
        <v/>
      </c>
    </row>
    <row r="5" spans="1:9">
      <c r="A5" s="59"/>
      <c r="B5" s="60"/>
      <c r="C5" s="61"/>
      <c r="D5" s="62"/>
      <c r="E5" s="63"/>
      <c r="F5" s="63"/>
      <c r="G5" s="6"/>
      <c r="H5" s="7"/>
      <c r="I5" s="8" t="str">
        <f t="shared" si="0"/>
        <v/>
      </c>
    </row>
    <row r="6" spans="1:9">
      <c r="A6" s="59"/>
      <c r="B6" s="60"/>
      <c r="C6" s="61"/>
      <c r="D6" s="62"/>
      <c r="E6" s="63"/>
      <c r="F6" s="63"/>
      <c r="G6" s="6"/>
      <c r="H6" s="7"/>
      <c r="I6" s="8" t="str">
        <f t="shared" si="0"/>
        <v/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7"/>
      <c r="E23" s="57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125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/>
      <c r="C3" s="61" t="s">
        <v>10</v>
      </c>
      <c r="D3" s="62"/>
      <c r="E3" s="63" t="e">
        <f>IF(C20&lt;=25%,D20,MIN(E20:F20))</f>
        <v>#NUM!</v>
      </c>
      <c r="F3" s="63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9"/>
      <c r="B4" s="60"/>
      <c r="C4" s="61"/>
      <c r="D4" s="62"/>
      <c r="E4" s="63"/>
      <c r="F4" s="63"/>
      <c r="G4" s="6"/>
      <c r="H4" s="7"/>
      <c r="I4" s="8" t="str">
        <f t="shared" si="0"/>
        <v/>
      </c>
    </row>
    <row r="5" spans="1:9">
      <c r="A5" s="59"/>
      <c r="B5" s="60"/>
      <c r="C5" s="61"/>
      <c r="D5" s="62"/>
      <c r="E5" s="63"/>
      <c r="F5" s="63"/>
      <c r="G5" s="6"/>
      <c r="H5" s="7"/>
      <c r="I5" s="8" t="str">
        <f t="shared" si="0"/>
        <v/>
      </c>
    </row>
    <row r="6" spans="1:9">
      <c r="A6" s="59"/>
      <c r="B6" s="60"/>
      <c r="C6" s="61"/>
      <c r="D6" s="62"/>
      <c r="E6" s="63"/>
      <c r="F6" s="63"/>
      <c r="G6" s="6"/>
      <c r="H6" s="7"/>
      <c r="I6" s="8" t="str">
        <f t="shared" si="0"/>
        <v/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7"/>
      <c r="E23" s="57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9" sqref="G9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31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146</v>
      </c>
      <c r="C3" s="61" t="s">
        <v>10</v>
      </c>
      <c r="D3" s="62">
        <v>200</v>
      </c>
      <c r="E3" s="63">
        <f>IF(C20&lt;=25%,D20,MIN(E20:F20))</f>
        <v>19.690000000000001</v>
      </c>
      <c r="F3" s="63">
        <f>MIN(H3:H17)</f>
        <v>17</v>
      </c>
      <c r="G3" s="6" t="s">
        <v>11</v>
      </c>
      <c r="H3" s="7">
        <v>17</v>
      </c>
      <c r="I3" s="8">
        <f t="shared" ref="I3:I17" si="0">IF(H3="","",(IF($C$20&lt;25%,"N/A",IF(H3&lt;=($D$20+$A$20),H3,"Descartado"))))</f>
        <v>17</v>
      </c>
    </row>
    <row r="4" spans="1:9">
      <c r="A4" s="59"/>
      <c r="B4" s="60"/>
      <c r="C4" s="61"/>
      <c r="D4" s="62"/>
      <c r="E4" s="63"/>
      <c r="F4" s="63"/>
      <c r="G4" s="6" t="s">
        <v>177</v>
      </c>
      <c r="H4" s="7">
        <v>34.68</v>
      </c>
      <c r="I4" s="8" t="str">
        <f t="shared" si="0"/>
        <v>Descartado</v>
      </c>
    </row>
    <row r="5" spans="1:9">
      <c r="A5" s="59"/>
      <c r="B5" s="60"/>
      <c r="C5" s="61"/>
      <c r="D5" s="62"/>
      <c r="E5" s="63"/>
      <c r="F5" s="63"/>
      <c r="G5" s="6" t="s">
        <v>29</v>
      </c>
      <c r="H5" s="7">
        <v>19.39</v>
      </c>
      <c r="I5" s="8">
        <f t="shared" si="0"/>
        <v>19.39</v>
      </c>
    </row>
    <row r="6" spans="1:9">
      <c r="A6" s="59"/>
      <c r="B6" s="60"/>
      <c r="C6" s="61"/>
      <c r="D6" s="62"/>
      <c r="E6" s="63"/>
      <c r="F6" s="63"/>
      <c r="G6" s="6" t="s">
        <v>226</v>
      </c>
      <c r="H6" s="7">
        <v>17</v>
      </c>
      <c r="I6" s="8">
        <f t="shared" si="0"/>
        <v>17</v>
      </c>
    </row>
    <row r="7" spans="1:9">
      <c r="A7" s="59"/>
      <c r="B7" s="60"/>
      <c r="C7" s="61"/>
      <c r="D7" s="62"/>
      <c r="E7" s="63"/>
      <c r="F7" s="63"/>
      <c r="G7" s="6" t="s">
        <v>227</v>
      </c>
      <c r="H7" s="7">
        <v>19.989999999999998</v>
      </c>
      <c r="I7" s="8">
        <f t="shared" si="0"/>
        <v>19.989999999999998</v>
      </c>
    </row>
    <row r="8" spans="1:9">
      <c r="A8" s="59"/>
      <c r="B8" s="60"/>
      <c r="C8" s="61"/>
      <c r="D8" s="62"/>
      <c r="E8" s="63"/>
      <c r="F8" s="63"/>
      <c r="G8" s="6" t="s">
        <v>228</v>
      </c>
      <c r="H8" s="7">
        <v>29</v>
      </c>
      <c r="I8" s="8">
        <f t="shared" si="0"/>
        <v>29</v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7.298867492061123</v>
      </c>
      <c r="B20" s="19">
        <f>COUNT(H3:H17)</f>
        <v>6</v>
      </c>
      <c r="C20" s="20">
        <f>IF(B20&lt;2,"N/A",(A20/D20))</f>
        <v>0.31956512662264114</v>
      </c>
      <c r="D20" s="21">
        <f>ROUND(AVERAGE(H3:H17),2)</f>
        <v>22.84</v>
      </c>
      <c r="E20" s="22">
        <f>IFERROR(ROUND(IF(B20&lt;2,"N/A",(IF(C20&lt;=25%,"N/A",AVERAGE(I3:I17)))),2),"N/A")</f>
        <v>20.48</v>
      </c>
      <c r="F20" s="22">
        <f>ROUND(MEDIAN(H3:H17),2)</f>
        <v>19.690000000000001</v>
      </c>
      <c r="G20" s="23" t="str">
        <f>INDEX(G3:G17,MATCH(H20,H3:H17,0))</f>
        <v>AMERICANAS</v>
      </c>
      <c r="H20" s="24">
        <f>MIN(H3:H17)</f>
        <v>17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19.690000000000001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3938.0000000000005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126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/>
      <c r="C3" s="61" t="s">
        <v>10</v>
      </c>
      <c r="D3" s="62"/>
      <c r="E3" s="63" t="e">
        <f>IF(C20&lt;=25%,D20,MIN(E20:F20))</f>
        <v>#NUM!</v>
      </c>
      <c r="F3" s="63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9"/>
      <c r="B4" s="60"/>
      <c r="C4" s="61"/>
      <c r="D4" s="62"/>
      <c r="E4" s="63"/>
      <c r="F4" s="63"/>
      <c r="G4" s="6"/>
      <c r="H4" s="7"/>
      <c r="I4" s="8" t="str">
        <f t="shared" si="0"/>
        <v/>
      </c>
    </row>
    <row r="5" spans="1:9">
      <c r="A5" s="59"/>
      <c r="B5" s="60"/>
      <c r="C5" s="61"/>
      <c r="D5" s="62"/>
      <c r="E5" s="63"/>
      <c r="F5" s="63"/>
      <c r="G5" s="6"/>
      <c r="H5" s="7"/>
      <c r="I5" s="8" t="str">
        <f t="shared" si="0"/>
        <v/>
      </c>
    </row>
    <row r="6" spans="1:9">
      <c r="A6" s="59"/>
      <c r="B6" s="60"/>
      <c r="C6" s="61"/>
      <c r="D6" s="62"/>
      <c r="E6" s="63"/>
      <c r="F6" s="63"/>
      <c r="G6" s="6"/>
      <c r="H6" s="7"/>
      <c r="I6" s="8" t="str">
        <f t="shared" si="0"/>
        <v/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7"/>
      <c r="E23" s="57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127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/>
      <c r="C3" s="61" t="s">
        <v>10</v>
      </c>
      <c r="D3" s="62"/>
      <c r="E3" s="63" t="e">
        <f>IF(C20&lt;=25%,D20,MIN(E20:F20))</f>
        <v>#NUM!</v>
      </c>
      <c r="F3" s="63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9"/>
      <c r="B4" s="60"/>
      <c r="C4" s="61"/>
      <c r="D4" s="62"/>
      <c r="E4" s="63"/>
      <c r="F4" s="63"/>
      <c r="G4" s="6"/>
      <c r="H4" s="7"/>
      <c r="I4" s="8" t="str">
        <f t="shared" si="0"/>
        <v/>
      </c>
    </row>
    <row r="5" spans="1:9">
      <c r="A5" s="59"/>
      <c r="B5" s="60"/>
      <c r="C5" s="61"/>
      <c r="D5" s="62"/>
      <c r="E5" s="63"/>
      <c r="F5" s="63"/>
      <c r="G5" s="6"/>
      <c r="H5" s="7"/>
      <c r="I5" s="8" t="str">
        <f t="shared" si="0"/>
        <v/>
      </c>
    </row>
    <row r="6" spans="1:9">
      <c r="A6" s="59"/>
      <c r="B6" s="60"/>
      <c r="C6" s="61"/>
      <c r="D6" s="62"/>
      <c r="E6" s="63"/>
      <c r="F6" s="63"/>
      <c r="G6" s="6"/>
      <c r="H6" s="7"/>
      <c r="I6" s="8" t="str">
        <f t="shared" si="0"/>
        <v/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7"/>
      <c r="E23" s="57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128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/>
      <c r="C3" s="61" t="s">
        <v>10</v>
      </c>
      <c r="D3" s="62"/>
      <c r="E3" s="63" t="e">
        <f>IF(C20&lt;=25%,D20,MIN(E20:F20))</f>
        <v>#NUM!</v>
      </c>
      <c r="F3" s="63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9"/>
      <c r="B4" s="60"/>
      <c r="C4" s="61"/>
      <c r="D4" s="62"/>
      <c r="E4" s="63"/>
      <c r="F4" s="63"/>
      <c r="G4" s="6"/>
      <c r="H4" s="7"/>
      <c r="I4" s="8" t="str">
        <f t="shared" si="0"/>
        <v/>
      </c>
    </row>
    <row r="5" spans="1:9">
      <c r="A5" s="59"/>
      <c r="B5" s="60"/>
      <c r="C5" s="61"/>
      <c r="D5" s="62"/>
      <c r="E5" s="63"/>
      <c r="F5" s="63"/>
      <c r="G5" s="6"/>
      <c r="H5" s="7"/>
      <c r="I5" s="8" t="str">
        <f t="shared" si="0"/>
        <v/>
      </c>
    </row>
    <row r="6" spans="1:9">
      <c r="A6" s="59"/>
      <c r="B6" s="60"/>
      <c r="C6" s="61"/>
      <c r="D6" s="62"/>
      <c r="E6" s="63"/>
      <c r="F6" s="63"/>
      <c r="G6" s="6"/>
      <c r="H6" s="7"/>
      <c r="I6" s="8" t="str">
        <f t="shared" si="0"/>
        <v/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7"/>
      <c r="E23" s="57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129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/>
      <c r="C3" s="61" t="s">
        <v>10</v>
      </c>
      <c r="D3" s="62"/>
      <c r="E3" s="63" t="e">
        <f>IF(C20&lt;=25%,D20,MIN(E20:F20))</f>
        <v>#NUM!</v>
      </c>
      <c r="F3" s="63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9"/>
      <c r="B4" s="60"/>
      <c r="C4" s="61"/>
      <c r="D4" s="62"/>
      <c r="E4" s="63"/>
      <c r="F4" s="63"/>
      <c r="G4" s="6"/>
      <c r="H4" s="7"/>
      <c r="I4" s="8" t="str">
        <f t="shared" si="0"/>
        <v/>
      </c>
    </row>
    <row r="5" spans="1:9">
      <c r="A5" s="59"/>
      <c r="B5" s="60"/>
      <c r="C5" s="61"/>
      <c r="D5" s="62"/>
      <c r="E5" s="63"/>
      <c r="F5" s="63"/>
      <c r="G5" s="6"/>
      <c r="H5" s="7"/>
      <c r="I5" s="8" t="str">
        <f t="shared" si="0"/>
        <v/>
      </c>
    </row>
    <row r="6" spans="1:9">
      <c r="A6" s="59"/>
      <c r="B6" s="60"/>
      <c r="C6" s="61"/>
      <c r="D6" s="62"/>
      <c r="E6" s="63"/>
      <c r="F6" s="63"/>
      <c r="G6" s="6"/>
      <c r="H6" s="7"/>
      <c r="I6" s="8" t="str">
        <f t="shared" si="0"/>
        <v/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7"/>
      <c r="E23" s="57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130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/>
      <c r="C3" s="61" t="s">
        <v>10</v>
      </c>
      <c r="D3" s="62"/>
      <c r="E3" s="63" t="e">
        <f>IF(C20&lt;=25%,D20,MIN(E20:F20))</f>
        <v>#NUM!</v>
      </c>
      <c r="F3" s="63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9"/>
      <c r="B4" s="60"/>
      <c r="C4" s="61"/>
      <c r="D4" s="62"/>
      <c r="E4" s="63"/>
      <c r="F4" s="63"/>
      <c r="G4" s="6"/>
      <c r="H4" s="7"/>
      <c r="I4" s="8" t="str">
        <f t="shared" si="0"/>
        <v/>
      </c>
    </row>
    <row r="5" spans="1:9">
      <c r="A5" s="59"/>
      <c r="B5" s="60"/>
      <c r="C5" s="61"/>
      <c r="D5" s="62"/>
      <c r="E5" s="63"/>
      <c r="F5" s="63"/>
      <c r="G5" s="6"/>
      <c r="H5" s="7"/>
      <c r="I5" s="8" t="str">
        <f t="shared" si="0"/>
        <v/>
      </c>
    </row>
    <row r="6" spans="1:9">
      <c r="A6" s="59"/>
      <c r="B6" s="60"/>
      <c r="C6" s="61"/>
      <c r="D6" s="62"/>
      <c r="E6" s="63"/>
      <c r="F6" s="63"/>
      <c r="G6" s="6"/>
      <c r="H6" s="7"/>
      <c r="I6" s="8" t="str">
        <f t="shared" si="0"/>
        <v/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7"/>
      <c r="E23" s="57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33"/>
  <sheetViews>
    <sheetView tabSelected="1" view="pageBreakPreview" zoomScaleNormal="100" zoomScaleSheetLayoutView="100" workbookViewId="0">
      <selection activeCell="C30" sqref="C30"/>
    </sheetView>
  </sheetViews>
  <sheetFormatPr defaultColWidth="9.28515625" defaultRowHeight="12.75"/>
  <cols>
    <col min="1" max="1" width="9.140625" style="35" customWidth="1"/>
    <col min="2" max="2" width="86.85546875" style="35" customWidth="1"/>
    <col min="3" max="5" width="13.28515625" style="35" customWidth="1"/>
    <col min="6" max="6" width="17.28515625" style="35" customWidth="1"/>
    <col min="7" max="13" width="9.140625" style="36" customWidth="1"/>
    <col min="14" max="63" width="9.140625" style="35" customWidth="1"/>
    <col min="1023" max="1024" width="11.5703125" customWidth="1"/>
  </cols>
  <sheetData>
    <row r="1" spans="1:6" ht="12.75" customHeight="1">
      <c r="A1" s="37"/>
      <c r="B1" s="38"/>
      <c r="C1" s="39"/>
      <c r="D1" s="39"/>
      <c r="E1" s="39"/>
      <c r="F1" s="39"/>
    </row>
    <row r="2" spans="1:6" ht="12.75" customHeight="1">
      <c r="A2" s="37"/>
      <c r="B2" s="38"/>
      <c r="C2" s="39"/>
      <c r="D2" s="39"/>
      <c r="E2" s="39"/>
      <c r="F2" s="39"/>
    </row>
    <row r="3" spans="1:6" ht="12.75" customHeight="1">
      <c r="A3" s="37"/>
      <c r="B3" s="38"/>
      <c r="C3" s="39"/>
      <c r="D3" s="39"/>
      <c r="E3" s="39"/>
      <c r="F3" s="39"/>
    </row>
    <row r="4" spans="1:6" ht="12.75" customHeight="1">
      <c r="A4" s="37"/>
      <c r="B4" s="38"/>
      <c r="C4" s="39"/>
      <c r="D4" s="39"/>
      <c r="E4" s="39"/>
      <c r="F4" s="39"/>
    </row>
    <row r="5" spans="1:6" ht="12.75" customHeight="1">
      <c r="A5" s="64"/>
      <c r="B5" s="64"/>
      <c r="C5" s="64"/>
      <c r="D5" s="64"/>
      <c r="E5" s="64"/>
      <c r="F5" s="64"/>
    </row>
    <row r="6" spans="1:6" ht="12.75" customHeight="1">
      <c r="A6" s="64"/>
      <c r="B6" s="64"/>
      <c r="C6" s="64"/>
      <c r="D6" s="64"/>
      <c r="E6" s="64"/>
      <c r="F6" s="64"/>
    </row>
    <row r="7" spans="1:6" ht="12.75" customHeight="1">
      <c r="A7" s="40"/>
      <c r="B7" s="41"/>
      <c r="C7" s="42"/>
      <c r="D7" s="42"/>
      <c r="E7" s="42"/>
      <c r="F7" s="42"/>
    </row>
    <row r="8" spans="1:6" ht="15.75" customHeight="1">
      <c r="A8" s="65" t="s">
        <v>131</v>
      </c>
      <c r="B8" s="65"/>
      <c r="C8" s="65"/>
      <c r="D8" s="65"/>
      <c r="E8" s="65"/>
      <c r="F8" s="65"/>
    </row>
    <row r="9" spans="1:6" ht="25.5">
      <c r="A9" s="43" t="s">
        <v>132</v>
      </c>
      <c r="B9" s="43" t="s">
        <v>133</v>
      </c>
      <c r="C9" s="43" t="s">
        <v>134</v>
      </c>
      <c r="D9" s="43" t="s">
        <v>135</v>
      </c>
      <c r="E9" s="43" t="s">
        <v>136</v>
      </c>
      <c r="F9" s="43" t="s">
        <v>137</v>
      </c>
    </row>
    <row r="10" spans="1:6" ht="63.75">
      <c r="A10" s="44">
        <v>1</v>
      </c>
      <c r="B10" s="45" t="str">
        <f>Item1!B3</f>
        <v>Copo plástico descartável – para Água
Capacidade: 200 ml;
Material: Poliestireno;
De acordo com norma NBR 14865, da ABNT.
Acondicionados em tiras de 100 unidades.</v>
      </c>
      <c r="C10" s="44" t="str">
        <f>Item1!C3</f>
        <v>centena</v>
      </c>
      <c r="D10" s="44">
        <f>Item1!D3</f>
        <v>6000</v>
      </c>
      <c r="E10" s="46">
        <f>Item1!E3</f>
        <v>5.66</v>
      </c>
      <c r="F10" s="46">
        <f>(ROUND(E10,2)*D10)</f>
        <v>33960</v>
      </c>
    </row>
    <row r="11" spans="1:6" ht="63.75">
      <c r="A11" s="44">
        <v>2</v>
      </c>
      <c r="B11" s="45" t="str">
        <f>Item2!B3</f>
        <v>Copo plástico descartável – para Café
Capacidade: 50 ml;
Material: Poliestireno;
De acordo com norma NBR 14865, da ABNT.
Acondicionados em tiras de 100 unidades.</v>
      </c>
      <c r="C11" s="44" t="str">
        <f>Item2!C3</f>
        <v>centena</v>
      </c>
      <c r="D11" s="44">
        <f>Item2!D3</f>
        <v>5000</v>
      </c>
      <c r="E11" s="46">
        <f>Item2!E3</f>
        <v>2.78</v>
      </c>
      <c r="F11" s="46">
        <f>(ROUND(E11,2)*D11)</f>
        <v>13899.999999999998</v>
      </c>
    </row>
    <row r="12" spans="1:6" ht="63.75">
      <c r="A12" s="44">
        <v>3</v>
      </c>
      <c r="B12" s="45" t="str">
        <f>Item3!B3</f>
        <v>Garrafa Térmica de Pressão
Capacidade: 1 litro;
Material: plástico;
Ampola de Vidro;
Indicação expressa de conformidade com a norma NBR 13282/98 da ABNT.</v>
      </c>
      <c r="C12" s="44" t="str">
        <f>Item3!C3</f>
        <v>unidade</v>
      </c>
      <c r="D12" s="44">
        <f>Item3!D3</f>
        <v>500</v>
      </c>
      <c r="E12" s="46">
        <f>Item3!E3</f>
        <v>40.42</v>
      </c>
      <c r="F12" s="46">
        <f t="shared" ref="F12:F32" si="0">(ROUND(E12,2)*D12)</f>
        <v>20210</v>
      </c>
    </row>
    <row r="13" spans="1:6" ht="76.5">
      <c r="A13" s="44">
        <v>4</v>
      </c>
      <c r="B13" s="45" t="str">
        <f>Item4!B3</f>
        <v>Garrafa plástica para água mineral
Plástico, atóxico, transparente, resistente;
Capacidade: 20 litros;
Selo de adequação às normas ABNT NBR 14222, relativa ao seu processo de fabricação, e ABNT NBR 14328; 
Fabricada no máximo a 06 meses contados da data de recebimento definitivo.</v>
      </c>
      <c r="C13" s="44" t="str">
        <f>Item4!C3</f>
        <v>unidade</v>
      </c>
      <c r="D13" s="44">
        <f>Item4!D3</f>
        <v>200</v>
      </c>
      <c r="E13" s="46">
        <f>Item4!E3</f>
        <v>19.690000000000001</v>
      </c>
      <c r="F13" s="46">
        <f t="shared" si="0"/>
        <v>3938.0000000000005</v>
      </c>
    </row>
    <row r="14" spans="1:6" ht="63.75">
      <c r="A14" s="44">
        <v>5</v>
      </c>
      <c r="B14" s="45" t="str">
        <f>Item5!B3</f>
        <v>Guardanapo de papel
100% em fibras virgens;
Cor branca;
Dimensões mínimas: 20 x 23 cm;
Em embalagem plástica contendo no mínimo 48 unidades</v>
      </c>
      <c r="C14" s="44" t="str">
        <f>Item5!C3</f>
        <v>pacote</v>
      </c>
      <c r="D14" s="44">
        <f>Item5!D3</f>
        <v>4000</v>
      </c>
      <c r="E14" s="46">
        <f>Item5!E3</f>
        <v>1.68</v>
      </c>
      <c r="F14" s="46">
        <f t="shared" si="0"/>
        <v>6720</v>
      </c>
    </row>
    <row r="15" spans="1:6" ht="102">
      <c r="A15" s="44">
        <v>6</v>
      </c>
      <c r="B15" s="45" t="str">
        <f>Item6!B3</f>
        <v>Álcool Etílico em Gel 70%
Sem perfume
Frasco 500ml
Fabricados conforme critérios estabelecidos pela ANVISA, com informação de data de fabricação e número de lote;
Prazo de validade não inferior a 06 meses contados do recebimento definitivo.
Álcool destinado à assepsia das mãos e objetos motivada pela situação de emergência de saúde pública internacional provocada pelo COVID –19.</v>
      </c>
      <c r="C15" s="44" t="str">
        <f>Item6!C3</f>
        <v>frasco</v>
      </c>
      <c r="D15" s="44">
        <f>Item6!D3</f>
        <v>3000</v>
      </c>
      <c r="E15" s="46">
        <f>Item6!E3</f>
        <v>6.02</v>
      </c>
      <c r="F15" s="46">
        <f t="shared" si="0"/>
        <v>18060</v>
      </c>
    </row>
    <row r="16" spans="1:6" ht="114.75">
      <c r="A16" s="44">
        <v>7</v>
      </c>
      <c r="B16" s="45" t="str">
        <f>Item7!B3</f>
        <v>Álcool Etílico Hidratado Líquido
Mínimo de 70º INPM;
Frasco com 1.000ml;
Fabricados conforme critérios estabelecidos pela ANVISA, com informação de data de fabricação e número de lote;
Prazo de validade não inferior a 06 meses contados do recebimento definitivo.
Álcool destinado à assepsia das mãos e objetos motivada pela situação de emergência de saúde pública internacional provocada pelo COVID-19.
O material deverá estar acondicionado em caixas com até 12 unidades;</v>
      </c>
      <c r="C16" s="44" t="str">
        <f>Item7!C3</f>
        <v>frasco</v>
      </c>
      <c r="D16" s="44">
        <f>Item7!D3</f>
        <v>8000</v>
      </c>
      <c r="E16" s="46">
        <f>Item7!E3</f>
        <v>8.1</v>
      </c>
      <c r="F16" s="46">
        <f t="shared" si="0"/>
        <v>64800</v>
      </c>
    </row>
    <row r="17" spans="1:6" ht="76.5">
      <c r="A17" s="44">
        <v>8</v>
      </c>
      <c r="B17" s="45" t="str">
        <f>Item8!B3</f>
        <v>Cesto para lixo
Em plástico;
Capacidade: 9 L
Medidas: 26cm x 28,2cm (D x A);
Cor preta;
Variação permitida: ± 1,5 cm</v>
      </c>
      <c r="C17" s="44" t="str">
        <f>Item8!C3</f>
        <v>unidade</v>
      </c>
      <c r="D17" s="44">
        <f>Item8!D3</f>
        <v>500</v>
      </c>
      <c r="E17" s="46">
        <f>Item8!E3</f>
        <v>9.33</v>
      </c>
      <c r="F17" s="46">
        <f t="shared" si="0"/>
        <v>4665</v>
      </c>
    </row>
    <row r="18" spans="1:6" ht="76.5">
      <c r="A18" s="44">
        <v>9</v>
      </c>
      <c r="B18" s="45" t="str">
        <f>Item9!B3</f>
        <v xml:space="preserve">Detergente líquido
Com tensoativo biodegradável, aroma suave;
Dermatologicamente testado;
Em embalagem plástica de 500 ml com bico dosador, com rótulo indicando o nome do fabricante, CNPJ, químico responsável e nº CRQ, número de registro na Anvisa, lote de fabricação e prazo de validade do produto. Marcas de referência: Limpol e Ypê. </v>
      </c>
      <c r="C18" s="44" t="str">
        <f>Item9!C3</f>
        <v>frasco</v>
      </c>
      <c r="D18" s="44">
        <f>Item9!D3</f>
        <v>500</v>
      </c>
      <c r="E18" s="46">
        <f>Item9!E3</f>
        <v>1.57</v>
      </c>
      <c r="F18" s="46">
        <f t="shared" si="0"/>
        <v>785</v>
      </c>
    </row>
    <row r="19" spans="1:6" ht="51">
      <c r="A19" s="44">
        <v>10</v>
      </c>
      <c r="B19" s="45" t="str">
        <f>Item10!B3</f>
        <v>Esponja dupla face
Em poliuretano e fibra têxtil;
Dimensões: 105 x 70 x 22 mm (comprimento, largura e espessura), admitida variação de ± 5 mm.
O material deverá estar acondicionado em caixas/fardos com até 120 unidades</v>
      </c>
      <c r="C19" s="44" t="str">
        <f>Item10!C3</f>
        <v>unidade</v>
      </c>
      <c r="D19" s="44">
        <f>Item10!D3</f>
        <v>5000</v>
      </c>
      <c r="E19" s="46">
        <f>Item10!E3</f>
        <v>0.74</v>
      </c>
      <c r="F19" s="46">
        <f t="shared" si="0"/>
        <v>3700</v>
      </c>
    </row>
    <row r="20" spans="1:6" ht="63.75">
      <c r="A20" s="44">
        <v>11</v>
      </c>
      <c r="B20" s="45" t="str">
        <f>Item11!B3</f>
        <v>Flanela
100% Algodão;
Cor branca;
Dimensões: 29 x 29 cm (altura x largura). Variação permitida: ± 2cm;
O material deverá estar acondicionado em caixas/fardos com até 100 unidades</v>
      </c>
      <c r="C20" s="44" t="str">
        <f>Item11!C3</f>
        <v>unidade</v>
      </c>
      <c r="D20" s="44">
        <f>Item11!D3</f>
        <v>3500</v>
      </c>
      <c r="E20" s="46">
        <f>Item11!E3</f>
        <v>0.91</v>
      </c>
      <c r="F20" s="46">
        <f t="shared" si="0"/>
        <v>3185</v>
      </c>
    </row>
    <row r="21" spans="1:6" ht="114.75">
      <c r="A21" s="44">
        <v>12</v>
      </c>
      <c r="B21" s="45" t="str">
        <f>Item12!B3</f>
        <v>Limpador instantâneo
Ingrediente ativo: tensoativo aniônico biodegradável;
Composição: Linear alquil benzeno, sulfonato de sódio, tensoativo não iônico, alcalinizante, sequestrante, solubilizante, éter glicólico, álcool, perfume e água;
Embalagem com impressão do nome do fabricante e indicação de registro na ANVISA/MS; 
Frasco com 500 ml, com tampa e bico econômico;
Prazo de validade impresso na embalagem e não inferior a 11 meses contados da data de recebimento definitivo;
O material deverá estar acondicionado em caixas com até 24 unidades</v>
      </c>
      <c r="C21" s="44" t="str">
        <f>Item12!C3</f>
        <v>frasco</v>
      </c>
      <c r="D21" s="44">
        <f>Item12!D3</f>
        <v>5000</v>
      </c>
      <c r="E21" s="46">
        <f>Item12!E3</f>
        <v>3.11</v>
      </c>
      <c r="F21" s="46">
        <f t="shared" si="0"/>
        <v>15550</v>
      </c>
    </row>
    <row r="22" spans="1:6" ht="127.5">
      <c r="A22" s="44">
        <v>13</v>
      </c>
      <c r="B22" s="45" t="str">
        <f>Item13!B3</f>
        <v>Mascara Cirúrgica Descartável - 40g/M2 
Produzidas conforme a ABNT NBR 15052:2004
Máscara filtrante para vírus, bactérias, patógenos de transmissão aérea, partículas, e aerossóis no ar.
Confeccionadas em três camadas externas de proteção - TNT com acabamento em todas as extremidades.
Isenta de substância fibra de vidro
Cor branca ou azul
Com regulador / Clip Nasal Embutido
Com tirantes / elástico
Caixa com 50 unidades
Registro na ANVISA</v>
      </c>
      <c r="C22" s="44" t="str">
        <f>Item13!C3</f>
        <v>caixa</v>
      </c>
      <c r="D22" s="44">
        <f>Item13!D3</f>
        <v>3000</v>
      </c>
      <c r="E22" s="46">
        <f>Item13!E3</f>
        <v>8.52</v>
      </c>
      <c r="F22" s="46">
        <f t="shared" si="0"/>
        <v>25560</v>
      </c>
    </row>
    <row r="23" spans="1:6" ht="76.5">
      <c r="A23" s="44">
        <v>14</v>
      </c>
      <c r="B23" s="45" t="str">
        <f>Item14!B3</f>
        <v>Pá coletora lixo
Material da base: zinco;
Material do cabo: madeira;
Comprimento do cabo: 60 cm;
Para limpeza doméstica;
Variação permitida: ± 5 cm</v>
      </c>
      <c r="C23" s="44" t="str">
        <f>Item14!C3</f>
        <v>unidade</v>
      </c>
      <c r="D23" s="44">
        <f>Item14!D3</f>
        <v>100</v>
      </c>
      <c r="E23" s="46">
        <f>Item14!E3</f>
        <v>7.48</v>
      </c>
      <c r="F23" s="46">
        <f t="shared" si="0"/>
        <v>748</v>
      </c>
    </row>
    <row r="24" spans="1:6" ht="102">
      <c r="A24" s="44">
        <v>15</v>
      </c>
      <c r="B24" s="45" t="str">
        <f>Item15!B3</f>
        <v>Pano para limpeza
100% algodão;
Tipo saco, duplo, lavado e alvejado;
Com alta absorção;
Dimensões: 65 x 42 cm;
Cor branca;
Variação permitida: ± 5cm;
O material deverá estar acondicionado em fardos com até 25 unidades</v>
      </c>
      <c r="C24" s="44" t="str">
        <f>Item15!C3</f>
        <v>unidade</v>
      </c>
      <c r="D24" s="44">
        <f>Item15!D3</f>
        <v>3000</v>
      </c>
      <c r="E24" s="46">
        <f>Item15!E3</f>
        <v>4.22</v>
      </c>
      <c r="F24" s="46">
        <f t="shared" si="0"/>
        <v>12660</v>
      </c>
    </row>
    <row r="25" spans="1:6" ht="38.25">
      <c r="A25" s="44">
        <v>16</v>
      </c>
      <c r="B25" s="45" t="str">
        <f>Item16!B3</f>
        <v>Pano em Microfibra para Limpeza de Lente/LCD/Tela
Dimensões 13 X 13 cm, podendo variar em ± 2cm;
Acondicionado em pacotes com 100 unidades</v>
      </c>
      <c r="C25" s="44" t="str">
        <f>Item16!C3</f>
        <v>pacote</v>
      </c>
      <c r="D25" s="44">
        <f>Item16!D3</f>
        <v>350</v>
      </c>
      <c r="E25" s="46">
        <f>Item16!E3</f>
        <v>56.4</v>
      </c>
      <c r="F25" s="46">
        <f t="shared" si="0"/>
        <v>19740</v>
      </c>
    </row>
    <row r="26" spans="1:6" ht="114.75">
      <c r="A26" s="44">
        <v>17</v>
      </c>
      <c r="B26" s="45" t="str">
        <f>Item17!B3</f>
        <v>Papel higiênico
Celulose virgem – 100% celulose;
Dimensões: mínimo de 30 m x 10 cm;
Dermatologicamente testado; Picotado;
Folha dupla;
Sem perfume;
Cor branca;
Pacote com 4 unidades.
PC = Pacote</v>
      </c>
      <c r="C26" s="44" t="str">
        <f>Item17!C3</f>
        <v>pacote</v>
      </c>
      <c r="D26" s="44">
        <f>Item17!D3</f>
        <v>15000</v>
      </c>
      <c r="E26" s="46">
        <f>Item17!E3</f>
        <v>4.72</v>
      </c>
      <c r="F26" s="46">
        <f t="shared" si="0"/>
        <v>70800</v>
      </c>
    </row>
    <row r="27" spans="1:6" ht="102">
      <c r="A27" s="44">
        <v>18</v>
      </c>
      <c r="B27" s="45" t="str">
        <f>Item18!B3</f>
        <v>Papel toalha
Cor branca, duas dobras, texturizado;
Dimensões: folhas com 22 cm x 22 cm;
Tipo interfolhado;
Macio e absorvente;
Pacote com 1000 folhas;
Variação permitida: ± 3.0 cm
PC = Pacote</v>
      </c>
      <c r="C27" s="44" t="str">
        <f>Item18!C3</f>
        <v>pacote</v>
      </c>
      <c r="D27" s="44">
        <f>Item18!D3</f>
        <v>6000</v>
      </c>
      <c r="E27" s="46">
        <f>Item18!E3</f>
        <v>8.9700000000000006</v>
      </c>
      <c r="F27" s="46">
        <f t="shared" si="0"/>
        <v>53820.000000000007</v>
      </c>
    </row>
    <row r="28" spans="1:6" ht="102">
      <c r="A28" s="44">
        <v>19</v>
      </c>
      <c r="B28" s="45" t="str">
        <f>Item19!B3</f>
        <v>Sabão em pó
Composição: alquil benzeno sulfato de sódio, corante;
Embalagem com 500 g;
Embalagem com impressão do nome do fabricante e indicação de registro na ANVISA/MS;
Tensoativo aniônico biodegradável;
Prazo de validade impresso na embalagem e não inferior a 11 meses contados da data de recebimento definitivo;
O material deverá estar acondicionado em caixas/fardos com até 24 unidades</v>
      </c>
      <c r="C28" s="44" t="str">
        <f>Item19!C3</f>
        <v>caixa</v>
      </c>
      <c r="D28" s="44">
        <f>Item19!D3</f>
        <v>1500</v>
      </c>
      <c r="E28" s="46">
        <f>Item19!E3</f>
        <v>2.99</v>
      </c>
      <c r="F28" s="46">
        <f t="shared" si="0"/>
        <v>4485</v>
      </c>
    </row>
    <row r="29" spans="1:6" ht="76.5">
      <c r="A29" s="51">
        <v>20</v>
      </c>
      <c r="B29" s="52" t="str">
        <f>Item20!B3</f>
        <v>Saco plástico para lixo
Cor preta;
Capacidade de 40 Litros;
Resistente ao peso mínimo de 5 Kg;
Cada pacote deverá conter 100 sacos;
O material deverá estar acondicionado em caixas/fardos com até 150 pacotes</v>
      </c>
      <c r="C29" s="51" t="str">
        <f>Item20!C3</f>
        <v>pacote</v>
      </c>
      <c r="D29" s="51">
        <f>Item20!D3</f>
        <v>4500</v>
      </c>
      <c r="E29" s="53">
        <f>Item20!E3</f>
        <v>24.64</v>
      </c>
      <c r="F29" s="53">
        <f t="shared" si="0"/>
        <v>110880</v>
      </c>
    </row>
    <row r="30" spans="1:6" ht="76.5">
      <c r="A30" s="44">
        <v>21</v>
      </c>
      <c r="B30" s="45" t="str">
        <f>Item21!B3</f>
        <v>Saco plástico para lixo
Cor preta;
Capacidade de 40 Litros;
Resistente ao peso mínimo de 5 Kg;
Cada pacote deverá conter 100 sacos;
O material deverá estar acondicionado em caixas/fardos com até 150 pacotes</v>
      </c>
      <c r="C30" s="44" t="str">
        <f>Item21!C3</f>
        <v>pacote</v>
      </c>
      <c r="D30" s="44">
        <f>Item21!D3</f>
        <v>1500</v>
      </c>
      <c r="E30" s="46">
        <f>Item21!E3</f>
        <v>24.64</v>
      </c>
      <c r="F30" s="46">
        <f t="shared" si="0"/>
        <v>36960</v>
      </c>
    </row>
    <row r="31" spans="1:6" ht="63.75">
      <c r="A31" s="44">
        <v>22</v>
      </c>
      <c r="B31" s="45" t="str">
        <f>Item22!B3</f>
        <v>Vassoura – Cerdas (naturais) em Piaçava
 Cabo rosqueável;
Comprimento do cabo: mínimo de 1,15m;
Cepa com 20 cm, admitida variação de ± 2 cm;
Comprimento das cerdas: mínimo 11 cm.</v>
      </c>
      <c r="C31" s="44" t="str">
        <f>Item22!C3</f>
        <v>unidade</v>
      </c>
      <c r="D31" s="44">
        <f>Item22!D3</f>
        <v>600</v>
      </c>
      <c r="E31" s="46">
        <f>Item22!E3</f>
        <v>10.4</v>
      </c>
      <c r="F31" s="46">
        <f t="shared" si="0"/>
        <v>6240</v>
      </c>
    </row>
    <row r="32" spans="1:6" ht="76.5">
      <c r="A32" s="44">
        <v>23</v>
      </c>
      <c r="B32" s="45" t="str">
        <f>Item23!B3</f>
        <v>Borrifador
Confeccionado em material plástico
Tipo SPRAY
Contendo Bico Borrifador
Aplicação de material de limpeza 
Capacidade 500 ml</v>
      </c>
      <c r="C32" s="44" t="str">
        <f>Item23!C3</f>
        <v>unidade</v>
      </c>
      <c r="D32" s="44">
        <f>Item23!D3</f>
        <v>200</v>
      </c>
      <c r="E32" s="46">
        <f>Item23!E3</f>
        <v>5.23</v>
      </c>
      <c r="F32" s="46">
        <f t="shared" si="0"/>
        <v>1046</v>
      </c>
    </row>
    <row r="33" spans="1:6" ht="15.75" customHeight="1">
      <c r="A33" s="47"/>
      <c r="B33" s="47"/>
      <c r="C33" s="66" t="s">
        <v>138</v>
      </c>
      <c r="D33" s="66"/>
      <c r="E33" s="66"/>
      <c r="F33" s="48">
        <f>SUM(F10:F32)</f>
        <v>532412</v>
      </c>
    </row>
  </sheetData>
  <mergeCells count="4">
    <mergeCell ref="A5:F5"/>
    <mergeCell ref="A6:F6"/>
    <mergeCell ref="A8:F8"/>
    <mergeCell ref="C33:E33"/>
  </mergeCells>
  <printOptions horizontalCentered="1"/>
  <pageMargins left="0.51180555555555496" right="0.51180555555555496" top="0.59027777777777801" bottom="0.91249999999999998" header="0.51180555555555496" footer="0.78749999999999998"/>
  <pageSetup paperSize="9" scale="90" firstPageNumber="0" fitToHeight="0" orientation="landscape" horizontalDpi="300" verticalDpi="300" r:id="rId1"/>
  <headerFooter>
    <oddFooter>&amp;L&amp;9Estimativa em &amp;D</oddFooter>
  </headerFooter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49"/>
  <sheetViews>
    <sheetView view="pageBreakPreview" topLeftCell="A40" zoomScaleNormal="100" workbookViewId="0">
      <selection activeCell="A68" sqref="A49:XFD68"/>
    </sheetView>
  </sheetViews>
  <sheetFormatPr defaultColWidth="9.28515625" defaultRowHeight="12.75"/>
  <cols>
    <col min="1" max="1" width="9.140625" style="35" customWidth="1"/>
    <col min="2" max="2" width="86.85546875" style="35" customWidth="1"/>
    <col min="3" max="4" width="13.28515625" style="49" customWidth="1"/>
    <col min="5" max="5" width="13.28515625" style="35" customWidth="1"/>
    <col min="6" max="6" width="15.5703125" style="35" customWidth="1"/>
    <col min="7" max="14" width="9.140625" style="36" customWidth="1"/>
    <col min="15" max="64" width="9.140625" style="35" customWidth="1"/>
  </cols>
  <sheetData>
    <row r="1" spans="1:64" ht="15.75" customHeight="1">
      <c r="A1" s="66" t="s">
        <v>139</v>
      </c>
      <c r="B1" s="66"/>
      <c r="C1" s="66"/>
      <c r="D1" s="66"/>
      <c r="E1" s="66"/>
      <c r="F1" s="6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</row>
    <row r="2" spans="1:64" ht="25.5">
      <c r="A2" s="43" t="s">
        <v>132</v>
      </c>
      <c r="B2" s="43" t="s">
        <v>133</v>
      </c>
      <c r="C2" s="43" t="s">
        <v>134</v>
      </c>
      <c r="D2" s="43" t="s">
        <v>135</v>
      </c>
      <c r="E2" s="43" t="s">
        <v>136</v>
      </c>
      <c r="F2" s="43" t="s">
        <v>137</v>
      </c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4" ht="17.25">
      <c r="A3" s="50" t="s">
        <v>140</v>
      </c>
      <c r="B3" s="67" t="str">
        <f>Item1!G20</f>
        <v>FRANCISCO COSTA SILVA EIRELI</v>
      </c>
      <c r="C3" s="67"/>
      <c r="D3" s="67"/>
      <c r="E3" s="67"/>
      <c r="F3" s="67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4" ht="63.75">
      <c r="A4" s="44">
        <v>1</v>
      </c>
      <c r="B4" s="45" t="str">
        <f>Item1!B3</f>
        <v>Copo plástico descartável – para Água
Capacidade: 200 ml;
Material: Poliestireno;
De acordo com norma NBR 14865, da ABNT.
Acondicionados em tiras de 100 unidades.</v>
      </c>
      <c r="C4" s="44" t="str">
        <f>Item1!C3</f>
        <v>centena</v>
      </c>
      <c r="D4" s="44">
        <f>Item1!D3</f>
        <v>6000</v>
      </c>
      <c r="E4" s="46">
        <f>Item1!F3</f>
        <v>3.1</v>
      </c>
      <c r="F4" s="46">
        <f>(ROUND(E4,2)*D4)</f>
        <v>18600</v>
      </c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</row>
    <row r="5" spans="1:64" ht="17.25">
      <c r="A5" s="50" t="s">
        <v>140</v>
      </c>
      <c r="B5" s="67" t="str">
        <f>Item2!G20</f>
        <v>SUPERMERCADO SILVA LTDA</v>
      </c>
      <c r="C5" s="67"/>
      <c r="D5" s="67"/>
      <c r="E5" s="67"/>
      <c r="F5" s="67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</row>
    <row r="6" spans="1:64" ht="63.75">
      <c r="A6" s="44">
        <v>2</v>
      </c>
      <c r="B6" s="45" t="str">
        <f>Item2!B3</f>
        <v>Copo plástico descartável – para Café
Capacidade: 50 ml;
Material: Poliestireno;
De acordo com norma NBR 14865, da ABNT.
Acondicionados em tiras de 100 unidades.</v>
      </c>
      <c r="C6" s="44" t="str">
        <f>Item2!C3</f>
        <v>centena</v>
      </c>
      <c r="D6" s="44">
        <f>Item2!D3</f>
        <v>5000</v>
      </c>
      <c r="E6" s="46">
        <f>Item2!F3</f>
        <v>1.9</v>
      </c>
      <c r="F6" s="46">
        <f>(ROUND(E6,2)*D6)</f>
        <v>9500</v>
      </c>
    </row>
    <row r="7" spans="1:64" ht="17.25">
      <c r="A7" s="50" t="s">
        <v>140</v>
      </c>
      <c r="B7" s="67" t="str">
        <f>Item3!G20</f>
        <v>MJ COMERCIO DE MOVEIS EIRELI</v>
      </c>
      <c r="C7" s="67"/>
      <c r="D7" s="67"/>
      <c r="E7" s="67"/>
      <c r="F7" s="67"/>
    </row>
    <row r="8" spans="1:64" ht="63.75">
      <c r="A8" s="44">
        <v>3</v>
      </c>
      <c r="B8" s="45" t="str">
        <f>Item3!B3</f>
        <v>Garrafa Térmica de Pressão
Capacidade: 1 litro;
Material: plástico;
Ampola de Vidro;
Indicação expressa de conformidade com a norma NBR 13282/98 da ABNT.</v>
      </c>
      <c r="C8" s="44" t="str">
        <f>Item3!C3</f>
        <v>unidade</v>
      </c>
      <c r="D8" s="44">
        <f>Item3!D3</f>
        <v>500</v>
      </c>
      <c r="E8" s="46">
        <f>Item3!F3</f>
        <v>23.74</v>
      </c>
      <c r="F8" s="46">
        <f>(ROUND(E8,2)*D8)</f>
        <v>11870</v>
      </c>
    </row>
    <row r="9" spans="1:64" ht="12.75" customHeight="1">
      <c r="A9" s="50" t="s">
        <v>140</v>
      </c>
      <c r="B9" s="67" t="str">
        <f>Item4!G20</f>
        <v>AMERICANAS</v>
      </c>
      <c r="C9" s="67"/>
      <c r="D9" s="67"/>
      <c r="E9" s="67"/>
      <c r="F9" s="67"/>
    </row>
    <row r="10" spans="1:64" ht="76.5">
      <c r="A10" s="44">
        <v>4</v>
      </c>
      <c r="B10" s="45" t="str">
        <f>Item4!B3</f>
        <v>Garrafa plástica para água mineral
Plástico, atóxico, transparente, resistente;
Capacidade: 20 litros;
Selo de adequação às normas ABNT NBR 14222, relativa ao seu processo de fabricação, e ABNT NBR 14328; 
Fabricada no máximo a 06 meses contados da data de recebimento definitivo.</v>
      </c>
      <c r="C10" s="44" t="str">
        <f>Item4!C3</f>
        <v>unidade</v>
      </c>
      <c r="D10" s="44">
        <f>Item4!D3</f>
        <v>200</v>
      </c>
      <c r="E10" s="46">
        <f>Item4!F3</f>
        <v>17</v>
      </c>
      <c r="F10" s="46">
        <f>(ROUND(E10,2)*D10)</f>
        <v>3400</v>
      </c>
    </row>
    <row r="11" spans="1:64" ht="17.25">
      <c r="A11" s="50" t="s">
        <v>140</v>
      </c>
      <c r="B11" s="67" t="str">
        <f>Item5!G20</f>
        <v>J.T.A. COMERCIO DE ARTIGOS DESCARTAVEIS LTDA</v>
      </c>
      <c r="C11" s="67"/>
      <c r="D11" s="67"/>
      <c r="E11" s="67"/>
      <c r="F11" s="67"/>
    </row>
    <row r="12" spans="1:64" ht="63.75">
      <c r="A12" s="44">
        <v>5</v>
      </c>
      <c r="B12" s="45" t="str">
        <f>Item5!B3</f>
        <v>Guardanapo de papel
100% em fibras virgens;
Cor branca;
Dimensões mínimas: 20 x 23 cm;
Em embalagem plástica contendo no mínimo 48 unidades</v>
      </c>
      <c r="C12" s="44" t="str">
        <f>Item5!C3</f>
        <v>pacote</v>
      </c>
      <c r="D12" s="44">
        <f>Item5!D3</f>
        <v>4000</v>
      </c>
      <c r="E12" s="46">
        <f>Item5!F3</f>
        <v>0.65</v>
      </c>
      <c r="F12" s="46">
        <f>(ROUND(E12,2)*D12)</f>
        <v>2600</v>
      </c>
    </row>
    <row r="13" spans="1:64" ht="17.25">
      <c r="A13" s="50" t="s">
        <v>140</v>
      </c>
      <c r="B13" s="67" t="str">
        <f>Item6!G20</f>
        <v>MAGAZINE LUIZA</v>
      </c>
      <c r="C13" s="67"/>
      <c r="D13" s="67"/>
      <c r="E13" s="67"/>
      <c r="F13" s="67"/>
    </row>
    <row r="14" spans="1:64" ht="102">
      <c r="A14" s="44">
        <v>6</v>
      </c>
      <c r="B14" s="45" t="str">
        <f>Item6!B3</f>
        <v>Álcool Etílico em Gel 70%
Sem perfume
Frasco 500ml
Fabricados conforme critérios estabelecidos pela ANVISA, com informação de data de fabricação e número de lote;
Prazo de validade não inferior a 06 meses contados do recebimento definitivo.
Álcool destinado à assepsia das mãos e objetos motivada pela situação de emergência de saúde pública internacional provocada pelo COVID –19.</v>
      </c>
      <c r="C14" s="44" t="str">
        <f>Item6!C3</f>
        <v>frasco</v>
      </c>
      <c r="D14" s="44">
        <f>Item6!D3</f>
        <v>3000</v>
      </c>
      <c r="E14" s="46">
        <f>Item6!F3</f>
        <v>3.5</v>
      </c>
      <c r="F14" s="46">
        <f>(ROUND(E14,2)*D14)</f>
        <v>10500</v>
      </c>
    </row>
    <row r="15" spans="1:64" ht="17.25">
      <c r="A15" s="50" t="s">
        <v>140</v>
      </c>
      <c r="B15" s="67" t="str">
        <f>Item7!G20</f>
        <v>PFL PRODUTOS PARA SAUDE EIRELI</v>
      </c>
      <c r="C15" s="67"/>
      <c r="D15" s="67"/>
      <c r="E15" s="67"/>
      <c r="F15" s="67"/>
    </row>
    <row r="16" spans="1:64" ht="114.75">
      <c r="A16" s="44">
        <v>7</v>
      </c>
      <c r="B16" s="45" t="str">
        <f>Item7!B3</f>
        <v>Álcool Etílico Hidratado Líquido
Mínimo de 70º INPM;
Frasco com 1.000ml;
Fabricados conforme critérios estabelecidos pela ANVISA, com informação de data de fabricação e número de lote;
Prazo de validade não inferior a 06 meses contados do recebimento definitivo.
Álcool destinado à assepsia das mãos e objetos motivada pela situação de emergência de saúde pública internacional provocada pelo COVID-19.
O material deverá estar acondicionado em caixas com até 12 unidades;</v>
      </c>
      <c r="C16" s="44" t="str">
        <f>Item7!C3</f>
        <v>frasco</v>
      </c>
      <c r="D16" s="44">
        <f>Item7!D3</f>
        <v>8000</v>
      </c>
      <c r="E16" s="46">
        <f>Item7!F3</f>
        <v>4</v>
      </c>
      <c r="F16" s="46">
        <f>(ROUND(E16,2)*D16)</f>
        <v>32000</v>
      </c>
    </row>
    <row r="17" spans="1:6" ht="17.25">
      <c r="A17" s="50" t="s">
        <v>140</v>
      </c>
      <c r="B17" s="67" t="str">
        <f>Item8!G20</f>
        <v>FRANCISCO COSTA SILVA EIRELI</v>
      </c>
      <c r="C17" s="67"/>
      <c r="D17" s="67"/>
      <c r="E17" s="67"/>
      <c r="F17" s="67"/>
    </row>
    <row r="18" spans="1:6" ht="76.5">
      <c r="A18" s="44">
        <v>8</v>
      </c>
      <c r="B18" s="45" t="str">
        <f>Item8!B3</f>
        <v>Cesto para lixo
Em plástico;
Capacidade: 9 L
Medidas: 26cm x 28,2cm (D x A);
Cor preta;
Variação permitida: ± 1,5 cm</v>
      </c>
      <c r="C18" s="44" t="str">
        <f>Item8!C3</f>
        <v>unidade</v>
      </c>
      <c r="D18" s="44">
        <f>Item8!D3</f>
        <v>500</v>
      </c>
      <c r="E18" s="46">
        <f>Item8!F3</f>
        <v>5.9</v>
      </c>
      <c r="F18" s="46">
        <f>(ROUND(E18,2)*D18)</f>
        <v>2950</v>
      </c>
    </row>
    <row r="19" spans="1:6" ht="17.25">
      <c r="A19" s="50" t="s">
        <v>140</v>
      </c>
      <c r="B19" s="67" t="str">
        <f>Item9!G20</f>
        <v>EQUILIBRIO COMERCIO DE DESCARTAVEIS EIRELI</v>
      </c>
      <c r="C19" s="67"/>
      <c r="D19" s="67"/>
      <c r="E19" s="67"/>
      <c r="F19" s="67"/>
    </row>
    <row r="20" spans="1:6" ht="76.5">
      <c r="A20" s="44">
        <v>9</v>
      </c>
      <c r="B20" s="45" t="str">
        <f>Item9!B3</f>
        <v xml:space="preserve">Detergente líquido
Com tensoativo biodegradável, aroma suave;
Dermatologicamente testado;
Em embalagem plástica de 500 ml com bico dosador, com rótulo indicando o nome do fabricante, CNPJ, químico responsável e nº CRQ, número de registro na Anvisa, lote de fabricação e prazo de validade do produto. Marcas de referência: Limpol e Ypê. </v>
      </c>
      <c r="C20" s="44" t="str">
        <f>Item9!C3</f>
        <v>frasco</v>
      </c>
      <c r="D20" s="44">
        <f>Item9!D3</f>
        <v>500</v>
      </c>
      <c r="E20" s="46">
        <f>Item9!F3</f>
        <v>1.23</v>
      </c>
      <c r="F20" s="46">
        <f>(ROUND(E20,2)*D20)</f>
        <v>615</v>
      </c>
    </row>
    <row r="21" spans="1:6" ht="17.25">
      <c r="A21" s="50" t="s">
        <v>140</v>
      </c>
      <c r="B21" s="67" t="str">
        <f>Item10!G20</f>
        <v>MAIANA DOS SANTOS ALVES 04324058520</v>
      </c>
      <c r="C21" s="67"/>
      <c r="D21" s="67"/>
      <c r="E21" s="67"/>
      <c r="F21" s="67"/>
    </row>
    <row r="22" spans="1:6" ht="51">
      <c r="A22" s="44">
        <v>10</v>
      </c>
      <c r="B22" s="45" t="str">
        <f>Item10!B3</f>
        <v>Esponja dupla face
Em poliuretano e fibra têxtil;
Dimensões: 105 x 70 x 22 mm (comprimento, largura e espessura), admitida variação de ± 5 mm.
O material deverá estar acondicionado em caixas/fardos com até 120 unidades</v>
      </c>
      <c r="C22" s="44" t="str">
        <f>Item10!C3</f>
        <v>unidade</v>
      </c>
      <c r="D22" s="44">
        <f>Item10!D3</f>
        <v>5000</v>
      </c>
      <c r="E22" s="46">
        <f>Item10!F3</f>
        <v>0.49</v>
      </c>
      <c r="F22" s="46">
        <f>(ROUND(E22,2)*D22)</f>
        <v>2450</v>
      </c>
    </row>
    <row r="23" spans="1:6" ht="17.25">
      <c r="A23" s="50" t="s">
        <v>140</v>
      </c>
      <c r="B23" s="67" t="str">
        <f>Item11!G20</f>
        <v>GENERAL CLEAN</v>
      </c>
      <c r="C23" s="67"/>
      <c r="D23" s="67"/>
      <c r="E23" s="67"/>
      <c r="F23" s="67"/>
    </row>
    <row r="24" spans="1:6" ht="63.75">
      <c r="A24" s="44">
        <v>11</v>
      </c>
      <c r="B24" s="45" t="str">
        <f>Item11!B3</f>
        <v>Flanela
100% Algodão;
Cor branca;
Dimensões: 29 x 29 cm (altura x largura). Variação permitida: ± 2cm;
O material deverá estar acondicionado em caixas/fardos com até 100 unidades</v>
      </c>
      <c r="C24" s="44" t="str">
        <f>Item11!C3</f>
        <v>unidade</v>
      </c>
      <c r="D24" s="44">
        <f>Item11!D3</f>
        <v>3500</v>
      </c>
      <c r="E24" s="46">
        <f>Item11!F3</f>
        <v>0.22</v>
      </c>
      <c r="F24" s="46">
        <f>(ROUND(E24,2)*D24)</f>
        <v>770</v>
      </c>
    </row>
    <row r="25" spans="1:6" ht="17.25">
      <c r="A25" s="50" t="s">
        <v>140</v>
      </c>
      <c r="B25" s="67" t="str">
        <f>Item12!G20</f>
        <v>LIMP MED COMERCIO DE MATERIAIS MEDICOS ORTOPEDICOS LTDA</v>
      </c>
      <c r="C25" s="67"/>
      <c r="D25" s="67"/>
      <c r="E25" s="67"/>
      <c r="F25" s="67"/>
    </row>
    <row r="26" spans="1:6" ht="114.75">
      <c r="A26" s="44">
        <v>12</v>
      </c>
      <c r="B26" s="45" t="str">
        <f>Item12!B3</f>
        <v>Limpador instantâneo
Ingrediente ativo: tensoativo aniônico biodegradável;
Composição: Linear alquil benzeno, sulfonato de sódio, tensoativo não iônico, alcalinizante, sequestrante, solubilizante, éter glicólico, álcool, perfume e água;
Embalagem com impressão do nome do fabricante e indicação de registro na ANVISA/MS; 
Frasco com 500 ml, com tampa e bico econômico;
Prazo de validade impresso na embalagem e não inferior a 11 meses contados da data de recebimento definitivo;
O material deverá estar acondicionado em caixas com até 24 unidades</v>
      </c>
      <c r="C26" s="44" t="str">
        <f>Item12!C3</f>
        <v>frasco</v>
      </c>
      <c r="D26" s="44">
        <f>Item12!D3</f>
        <v>5000</v>
      </c>
      <c r="E26" s="46">
        <f>Item12!F3</f>
        <v>1.89</v>
      </c>
      <c r="F26" s="46">
        <f>(ROUND(E26,2)*D26)</f>
        <v>9450</v>
      </c>
    </row>
    <row r="27" spans="1:6" ht="17.25">
      <c r="A27" s="50" t="s">
        <v>140</v>
      </c>
      <c r="B27" s="67" t="str">
        <f>Item13!G20</f>
        <v>HIGIA FABRICACAO DE ACESSORIOS PARA SEGURANCA LTDA</v>
      </c>
      <c r="C27" s="67"/>
      <c r="D27" s="67"/>
      <c r="E27" s="67"/>
      <c r="F27" s="67"/>
    </row>
    <row r="28" spans="1:6" ht="127.5">
      <c r="A28" s="44">
        <v>13</v>
      </c>
      <c r="B28" s="45" t="str">
        <f>Item13!B3</f>
        <v>Mascara Cirúrgica Descartável - 40g/M2 
Produzidas conforme a ABNT NBR 15052:2004
Máscara filtrante para vírus, bactérias, patógenos de transmissão aérea, partículas, e aerossóis no ar.
Confeccionadas em três camadas externas de proteção - TNT com acabamento em todas as extremidades.
Isenta de substância fibra de vidro
Cor branca ou azul
Com regulador / Clip Nasal Embutido
Com tirantes / elástico
Caixa com 50 unidades
Registro na ANVISA</v>
      </c>
      <c r="C28" s="44" t="str">
        <f>Item13!C3</f>
        <v>caixa</v>
      </c>
      <c r="D28" s="44">
        <f>Item13!D3</f>
        <v>3000</v>
      </c>
      <c r="E28" s="46">
        <f>Item13!F3</f>
        <v>5.85</v>
      </c>
      <c r="F28" s="46">
        <f>(ROUND(E28,2)*D28)</f>
        <v>17550</v>
      </c>
    </row>
    <row r="29" spans="1:6" ht="17.25">
      <c r="A29" s="50" t="s">
        <v>140</v>
      </c>
      <c r="B29" s="67" t="str">
        <f>Item14!G20</f>
        <v>GIMBA</v>
      </c>
      <c r="C29" s="67"/>
      <c r="D29" s="67"/>
      <c r="E29" s="67"/>
      <c r="F29" s="67"/>
    </row>
    <row r="30" spans="1:6" ht="76.5">
      <c r="A30" s="44">
        <v>14</v>
      </c>
      <c r="B30" s="45" t="str">
        <f>Item14!B3</f>
        <v>Pá coletora lixo
Material da base: zinco;
Material do cabo: madeira;
Comprimento do cabo: 60 cm;
Para limpeza doméstica;
Variação permitida: ± 5 cm</v>
      </c>
      <c r="C30" s="44" t="str">
        <f>Item14!C3</f>
        <v>unidade</v>
      </c>
      <c r="D30" s="44">
        <f>Item14!D3</f>
        <v>100</v>
      </c>
      <c r="E30" s="46">
        <f>Item14!F3</f>
        <v>6.3</v>
      </c>
      <c r="F30" s="46">
        <f>(ROUND(E30,2)*D30)</f>
        <v>630</v>
      </c>
    </row>
    <row r="31" spans="1:6" ht="17.25">
      <c r="A31" s="50" t="s">
        <v>140</v>
      </c>
      <c r="B31" s="67" t="str">
        <f>Item15!G20</f>
        <v>SUPERMERCADO SILVA LTDA</v>
      </c>
      <c r="C31" s="67"/>
      <c r="D31" s="67"/>
      <c r="E31" s="67"/>
      <c r="F31" s="67"/>
    </row>
    <row r="32" spans="1:6" ht="102">
      <c r="A32" s="44">
        <v>15</v>
      </c>
      <c r="B32" s="45" t="str">
        <f>Item15!B3</f>
        <v>Pano para limpeza
100% algodão;
Tipo saco, duplo, lavado e alvejado;
Com alta absorção;
Dimensões: 65 x 42 cm;
Cor branca;
Variação permitida: ± 5cm;
O material deverá estar acondicionado em fardos com até 25 unidades</v>
      </c>
      <c r="C32" s="44" t="str">
        <f>Item15!C3</f>
        <v>unidade</v>
      </c>
      <c r="D32" s="44">
        <f>Item15!D3</f>
        <v>3000</v>
      </c>
      <c r="E32" s="46">
        <f>Item15!F3</f>
        <v>2.5</v>
      </c>
      <c r="F32" s="46">
        <f>(ROUND(E32,2)*D32)</f>
        <v>7500</v>
      </c>
    </row>
    <row r="33" spans="1:6" ht="17.25">
      <c r="A33" s="50" t="s">
        <v>140</v>
      </c>
      <c r="B33" s="67" t="str">
        <f>Item16!G20</f>
        <v>AMERICANAS</v>
      </c>
      <c r="C33" s="67"/>
      <c r="D33" s="67"/>
      <c r="E33" s="67"/>
      <c r="F33" s="67"/>
    </row>
    <row r="34" spans="1:6" ht="38.25">
      <c r="A34" s="44">
        <v>16</v>
      </c>
      <c r="B34" s="45" t="str">
        <f>Item16!B3</f>
        <v>Pano em Microfibra para Limpeza de Lente/LCD/Tela
Dimensões 13 X 13 cm, podendo variar em ± 2cm;
Acondicionado em pacotes com 100 unidades</v>
      </c>
      <c r="C34" s="44" t="str">
        <f>Item16!C3</f>
        <v>pacote</v>
      </c>
      <c r="D34" s="44">
        <f>Item16!D3</f>
        <v>350</v>
      </c>
      <c r="E34" s="46">
        <f>Item16!F3</f>
        <v>33.200000000000003</v>
      </c>
      <c r="F34" s="46">
        <f>(ROUND(E34,2)*D34)</f>
        <v>11620.000000000002</v>
      </c>
    </row>
    <row r="35" spans="1:6" ht="17.25">
      <c r="A35" s="50" t="s">
        <v>140</v>
      </c>
      <c r="B35" s="67" t="str">
        <f>Item17!G20</f>
        <v xml:space="preserve">E P M TRANSPORTES &amp; LOGISTICA EIRELI </v>
      </c>
      <c r="C35" s="67"/>
      <c r="D35" s="67"/>
      <c r="E35" s="67"/>
      <c r="F35" s="67"/>
    </row>
    <row r="36" spans="1:6" ht="114.75">
      <c r="A36" s="44">
        <v>17</v>
      </c>
      <c r="B36" s="45" t="str">
        <f>Item17!B3</f>
        <v>Papel higiênico
Celulose virgem – 100% celulose;
Dimensões: mínimo de 30 m x 10 cm;
Dermatologicamente testado; Picotado;
Folha dupla;
Sem perfume;
Cor branca;
Pacote com 4 unidades.
PC = Pacote</v>
      </c>
      <c r="C36" s="44" t="str">
        <f>Item17!C3</f>
        <v>pacote</v>
      </c>
      <c r="D36" s="44">
        <f>Item17!D3</f>
        <v>15000</v>
      </c>
      <c r="E36" s="46">
        <f>Item17!F3</f>
        <v>3.28</v>
      </c>
      <c r="F36" s="46">
        <f>(ROUND(E36,2)*D36)</f>
        <v>49200</v>
      </c>
    </row>
    <row r="37" spans="1:6" ht="17.25">
      <c r="A37" s="50" t="s">
        <v>140</v>
      </c>
      <c r="B37" s="67" t="str">
        <f>Item18!G20</f>
        <v xml:space="preserve">VIRTUE COMERCIO LTDA </v>
      </c>
      <c r="C37" s="67"/>
      <c r="D37" s="67"/>
      <c r="E37" s="67"/>
      <c r="F37" s="67"/>
    </row>
    <row r="38" spans="1:6" ht="102">
      <c r="A38" s="44">
        <v>18</v>
      </c>
      <c r="B38" s="45" t="str">
        <f>Item18!B3</f>
        <v>Papel toalha
Cor branca, duas dobras, texturizado;
Dimensões: folhas com 22 cm x 22 cm;
Tipo interfolhado;
Macio e absorvente;
Pacote com 1000 folhas;
Variação permitida: ± 3.0 cm
PC = Pacote</v>
      </c>
      <c r="C38" s="44" t="str">
        <f>Item18!C3</f>
        <v>pacote</v>
      </c>
      <c r="D38" s="44">
        <f>Item18!D3</f>
        <v>6000</v>
      </c>
      <c r="E38" s="46">
        <f>Item18!F3</f>
        <v>7.33</v>
      </c>
      <c r="F38" s="46">
        <f>(ROUND(E38,2)*D38)</f>
        <v>43980</v>
      </c>
    </row>
    <row r="39" spans="1:6" ht="17.25">
      <c r="A39" s="50" t="s">
        <v>140</v>
      </c>
      <c r="B39" s="67" t="str">
        <f>Item19!G20</f>
        <v>NORDESTE POTENCIAL COMERCIO E SERVICOS EIRELI</v>
      </c>
      <c r="C39" s="67"/>
      <c r="D39" s="67"/>
      <c r="E39" s="67"/>
      <c r="F39" s="67"/>
    </row>
    <row r="40" spans="1:6" ht="102">
      <c r="A40" s="44">
        <v>19</v>
      </c>
      <c r="B40" s="45" t="str">
        <f>Item19!B3</f>
        <v>Sabão em pó
Composição: alquil benzeno sulfato de sódio, corante;
Embalagem com 500 g;
Embalagem com impressão do nome do fabricante e indicação de registro na ANVISA/MS;
Tensoativo aniônico biodegradável;
Prazo de validade impresso na embalagem e não inferior a 11 meses contados da data de recebimento definitivo;
O material deverá estar acondicionado em caixas/fardos com até 24 unidades</v>
      </c>
      <c r="C40" s="44" t="str">
        <f>Item19!C3</f>
        <v>caixa</v>
      </c>
      <c r="D40" s="44">
        <f>Item19!D3</f>
        <v>1500</v>
      </c>
      <c r="E40" s="46">
        <f>Item19!F3</f>
        <v>1.43</v>
      </c>
      <c r="F40" s="46">
        <f>(ROUND(E40,2)*D40)</f>
        <v>2145</v>
      </c>
    </row>
    <row r="41" spans="1:6" ht="17.25">
      <c r="A41" s="50" t="s">
        <v>140</v>
      </c>
      <c r="B41" s="67" t="str">
        <f>Item20!G20</f>
        <v>NORDESTE POTENCIAL COMERCIO E SERVICOS EIRELI</v>
      </c>
      <c r="C41" s="67"/>
      <c r="D41" s="67"/>
      <c r="E41" s="67"/>
      <c r="F41" s="67"/>
    </row>
    <row r="42" spans="1:6" ht="76.5">
      <c r="A42" s="44">
        <v>20</v>
      </c>
      <c r="B42" s="45" t="str">
        <f>Item20!B3</f>
        <v>Saco plástico para lixo
Cor preta;
Capacidade de 40 Litros;
Resistente ao peso mínimo de 5 Kg;
Cada pacote deverá conter 100 sacos;
O material deverá estar acondicionado em caixas/fardos com até 150 pacotes</v>
      </c>
      <c r="C42" s="44" t="str">
        <f>Item20!C3</f>
        <v>pacote</v>
      </c>
      <c r="D42" s="44">
        <f>Item20!D3</f>
        <v>4500</v>
      </c>
      <c r="E42" s="46">
        <f>Item20!F3</f>
        <v>7.1</v>
      </c>
      <c r="F42" s="46">
        <f>(ROUND(E42,2)*D42)</f>
        <v>31950</v>
      </c>
    </row>
    <row r="43" spans="1:6" ht="17.25">
      <c r="A43" s="50" t="s">
        <v>140</v>
      </c>
      <c r="B43" s="67" t="str">
        <f>Item21!G20</f>
        <v>NORDESTE POTENCIAL COMERCIO E SERVICOS EIRELI</v>
      </c>
      <c r="C43" s="67"/>
      <c r="D43" s="67"/>
      <c r="E43" s="67"/>
      <c r="F43" s="67"/>
    </row>
    <row r="44" spans="1:6" ht="76.5">
      <c r="A44" s="44">
        <v>21</v>
      </c>
      <c r="B44" s="45" t="str">
        <f>Item21!B3</f>
        <v>Saco plástico para lixo
Cor preta;
Capacidade de 40 Litros;
Resistente ao peso mínimo de 5 Kg;
Cada pacote deverá conter 100 sacos;
O material deverá estar acondicionado em caixas/fardos com até 150 pacotes</v>
      </c>
      <c r="C44" s="44" t="str">
        <f>Item21!C3</f>
        <v>pacote</v>
      </c>
      <c r="D44" s="44">
        <f>Item21!D3</f>
        <v>1500</v>
      </c>
      <c r="E44" s="46">
        <f>Item21!F3</f>
        <v>7.1</v>
      </c>
      <c r="F44" s="46">
        <f>(ROUND(E44,2)*D44)</f>
        <v>10650</v>
      </c>
    </row>
    <row r="45" spans="1:6" ht="17.25">
      <c r="A45" s="50" t="s">
        <v>140</v>
      </c>
      <c r="B45" s="67" t="str">
        <f>Item22!G20</f>
        <v>JOAO GARCEZ DA ROCHA</v>
      </c>
      <c r="C45" s="67"/>
      <c r="D45" s="67"/>
      <c r="E45" s="67"/>
      <c r="F45" s="67"/>
    </row>
    <row r="46" spans="1:6" ht="63.75">
      <c r="A46" s="44">
        <v>22</v>
      </c>
      <c r="B46" s="45" t="str">
        <f>Item22!B3</f>
        <v>Vassoura – Cerdas (naturais) em Piaçava
 Cabo rosqueável;
Comprimento do cabo: mínimo de 1,15m;
Cepa com 20 cm, admitida variação de ± 2 cm;
Comprimento das cerdas: mínimo 11 cm.</v>
      </c>
      <c r="C46" s="44" t="str">
        <f>Item22!C3</f>
        <v>unidade</v>
      </c>
      <c r="D46" s="44">
        <f>Item22!D3</f>
        <v>600</v>
      </c>
      <c r="E46" s="46">
        <f>Item22!F3</f>
        <v>2.75</v>
      </c>
      <c r="F46" s="46">
        <f>(ROUND(E46,2)*D46)</f>
        <v>1650</v>
      </c>
    </row>
    <row r="47" spans="1:6" ht="17.25">
      <c r="A47" s="50" t="s">
        <v>140</v>
      </c>
      <c r="B47" s="67" t="str">
        <f>Item23!G20</f>
        <v>J.T.A. COMERCIO DE ARTIGOS DESCARTAVEIS LTDA</v>
      </c>
      <c r="C47" s="67"/>
      <c r="D47" s="67"/>
      <c r="E47" s="67"/>
      <c r="F47" s="67"/>
    </row>
    <row r="48" spans="1:6" ht="76.5">
      <c r="A48" s="44">
        <v>23</v>
      </c>
      <c r="B48" s="45" t="str">
        <f>Item23!B3</f>
        <v>Borrifador
Confeccionado em material plástico
Tipo SPRAY
Contendo Bico Borrifador
Aplicação de material de limpeza 
Capacidade 500 ml</v>
      </c>
      <c r="C48" s="44" t="str">
        <f>Item23!C3</f>
        <v>unidade</v>
      </c>
      <c r="D48" s="44">
        <f>Item23!D3</f>
        <v>200</v>
      </c>
      <c r="E48" s="46">
        <f>Item23!F3</f>
        <v>4.1399999999999997</v>
      </c>
      <c r="F48" s="46">
        <f>(ROUND(E48,2)*D48)</f>
        <v>827.99999999999989</v>
      </c>
    </row>
    <row r="49" spans="1:6" ht="15.75">
      <c r="A49" s="47"/>
      <c r="B49" s="47"/>
      <c r="C49" s="66" t="s">
        <v>141</v>
      </c>
      <c r="D49" s="66"/>
      <c r="E49" s="66"/>
      <c r="F49" s="48">
        <f>SUM(F4:F48)</f>
        <v>282408</v>
      </c>
    </row>
  </sheetData>
  <mergeCells count="25">
    <mergeCell ref="A1:F1"/>
    <mergeCell ref="B3:F3"/>
    <mergeCell ref="B5:F5"/>
    <mergeCell ref="B7:F7"/>
    <mergeCell ref="B9:F9"/>
    <mergeCell ref="B11:F11"/>
    <mergeCell ref="B13:F13"/>
    <mergeCell ref="B15:F15"/>
    <mergeCell ref="B17:F17"/>
    <mergeCell ref="B19:F19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39:F39"/>
    <mergeCell ref="C49:E49"/>
    <mergeCell ref="B41:F41"/>
    <mergeCell ref="B43:F43"/>
    <mergeCell ref="B45:F45"/>
    <mergeCell ref="B47:F47"/>
  </mergeCells>
  <pageMargins left="0.51180555555555496" right="0.51180555555555496" top="0.78749999999999998" bottom="0.78749999999999998" header="0.51180555555555496" footer="0.51180555555555496"/>
  <pageSetup paperSize="9" scale="91" firstPageNumber="0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1" sqref="G11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32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147</v>
      </c>
      <c r="C3" s="61" t="s">
        <v>148</v>
      </c>
      <c r="D3" s="62">
        <v>4000</v>
      </c>
      <c r="E3" s="63">
        <f>IF(C20&lt;=25%,D20,MIN(E20:F20))</f>
        <v>1.68</v>
      </c>
      <c r="F3" s="63">
        <f>MIN(H3:H17)</f>
        <v>0.65</v>
      </c>
      <c r="G3" s="6" t="s">
        <v>173</v>
      </c>
      <c r="H3" s="7">
        <v>1.86</v>
      </c>
      <c r="I3" s="8">
        <f t="shared" ref="I3:I17" si="0">IF(H3="","",(IF($C$20&lt;25%,"N/A",IF(H3&lt;=($D$20+$A$20),H3,"Descartado"))))</f>
        <v>1.86</v>
      </c>
    </row>
    <row r="4" spans="1:9">
      <c r="A4" s="59"/>
      <c r="B4" s="60"/>
      <c r="C4" s="61"/>
      <c r="D4" s="62"/>
      <c r="E4" s="63"/>
      <c r="F4" s="63"/>
      <c r="G4" s="6" t="s">
        <v>29</v>
      </c>
      <c r="H4" s="7">
        <v>3.04</v>
      </c>
      <c r="I4" s="8">
        <f t="shared" si="0"/>
        <v>3.04</v>
      </c>
    </row>
    <row r="5" spans="1:9">
      <c r="A5" s="59"/>
      <c r="B5" s="60"/>
      <c r="C5" s="61"/>
      <c r="D5" s="62"/>
      <c r="E5" s="63"/>
      <c r="F5" s="63"/>
      <c r="G5" s="6" t="s">
        <v>178</v>
      </c>
      <c r="H5" s="7">
        <v>1.49</v>
      </c>
      <c r="I5" s="8">
        <f t="shared" si="0"/>
        <v>1.49</v>
      </c>
    </row>
    <row r="6" spans="1:9">
      <c r="A6" s="59"/>
      <c r="B6" s="60"/>
      <c r="C6" s="61"/>
      <c r="D6" s="62"/>
      <c r="E6" s="63"/>
      <c r="F6" s="63"/>
      <c r="G6" s="6" t="s">
        <v>234</v>
      </c>
      <c r="H6" s="7">
        <v>0.65</v>
      </c>
      <c r="I6" s="8">
        <f t="shared" si="0"/>
        <v>0.65</v>
      </c>
    </row>
    <row r="7" spans="1:9">
      <c r="A7" s="59"/>
      <c r="B7" s="60"/>
      <c r="C7" s="61"/>
      <c r="D7" s="62"/>
      <c r="E7" s="63"/>
      <c r="F7" s="63"/>
      <c r="G7" s="6" t="s">
        <v>235</v>
      </c>
      <c r="H7" s="7">
        <v>1</v>
      </c>
      <c r="I7" s="8">
        <f t="shared" si="0"/>
        <v>1</v>
      </c>
    </row>
    <row r="8" spans="1:9">
      <c r="A8" s="59"/>
      <c r="B8" s="60"/>
      <c r="C8" s="61"/>
      <c r="D8" s="62"/>
      <c r="E8" s="63"/>
      <c r="F8" s="63"/>
      <c r="G8" s="6" t="s">
        <v>236</v>
      </c>
      <c r="H8" s="7">
        <v>1.5</v>
      </c>
      <c r="I8" s="8">
        <f t="shared" si="0"/>
        <v>1.5</v>
      </c>
    </row>
    <row r="9" spans="1:9">
      <c r="A9" s="59"/>
      <c r="B9" s="60"/>
      <c r="C9" s="61"/>
      <c r="D9" s="62"/>
      <c r="E9" s="63"/>
      <c r="F9" s="63"/>
      <c r="G9" s="6" t="s">
        <v>237</v>
      </c>
      <c r="H9" s="7">
        <v>4.05</v>
      </c>
      <c r="I9" s="8">
        <f t="shared" si="0"/>
        <v>4.05</v>
      </c>
    </row>
    <row r="10" spans="1:9">
      <c r="A10" s="59"/>
      <c r="B10" s="60"/>
      <c r="C10" s="61"/>
      <c r="D10" s="62"/>
      <c r="E10" s="63"/>
      <c r="F10" s="63"/>
      <c r="G10" s="6" t="s">
        <v>238</v>
      </c>
      <c r="H10" s="7">
        <v>25</v>
      </c>
      <c r="I10" s="8" t="str">
        <f t="shared" si="0"/>
        <v>Descartado</v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8.2275476948741275</v>
      </c>
      <c r="B20" s="19">
        <f>COUNT(H3:H17)</f>
        <v>8</v>
      </c>
      <c r="C20" s="20">
        <f>IF(B20&lt;2,"N/A",(A20/D20))</f>
        <v>1.7069601026709806</v>
      </c>
      <c r="D20" s="21">
        <f>ROUND(AVERAGE(H3:H17),2)</f>
        <v>4.82</v>
      </c>
      <c r="E20" s="22">
        <f>IFERROR(ROUND(IF(B20&lt;2,"N/A",(IF(C20&lt;=25%,"N/A",AVERAGE(I3:I17)))),2),"N/A")</f>
        <v>1.94</v>
      </c>
      <c r="F20" s="22">
        <f>ROUND(MEDIAN(H3:H17),2)</f>
        <v>1.68</v>
      </c>
      <c r="G20" s="23" t="str">
        <f>INDEX(G3:G17,MATCH(H20,H3:H17,0))</f>
        <v>J.T.A. COMERCIO DE ARTIGOS DESCARTAVEIS LTDA</v>
      </c>
      <c r="H20" s="24">
        <f>MIN(H3:H17)</f>
        <v>0.65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1.68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6720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H14" sqref="H14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33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149</v>
      </c>
      <c r="C3" s="61" t="s">
        <v>150</v>
      </c>
      <c r="D3" s="62">
        <v>3000</v>
      </c>
      <c r="E3" s="63">
        <f>IF(C20&lt;=25%,D20,MIN(E20:F20))</f>
        <v>6.02</v>
      </c>
      <c r="F3" s="63">
        <f>MIN(H3:H17)</f>
        <v>3.5</v>
      </c>
      <c r="G3" s="6" t="s">
        <v>172</v>
      </c>
      <c r="H3" s="7">
        <v>9.99</v>
      </c>
      <c r="I3" s="8" t="str">
        <f t="shared" ref="I3:I17" si="0">IF(H3="","",(IF($C$20&lt;25%,"N/A",IF(H3&lt;=($D$20+$A$20),H3,"Descartado"))))</f>
        <v>Descartado</v>
      </c>
    </row>
    <row r="4" spans="1:9">
      <c r="A4" s="59"/>
      <c r="B4" s="60"/>
      <c r="C4" s="61"/>
      <c r="D4" s="62"/>
      <c r="E4" s="63"/>
      <c r="F4" s="63"/>
      <c r="G4" s="6" t="s">
        <v>179</v>
      </c>
      <c r="H4" s="7">
        <v>9.41</v>
      </c>
      <c r="I4" s="8" t="str">
        <f t="shared" si="0"/>
        <v>Descartado</v>
      </c>
    </row>
    <row r="5" spans="1:9">
      <c r="A5" s="59"/>
      <c r="B5" s="60"/>
      <c r="C5" s="61"/>
      <c r="D5" s="62"/>
      <c r="E5" s="63"/>
      <c r="F5" s="63"/>
      <c r="G5" s="6" t="s">
        <v>29</v>
      </c>
      <c r="H5" s="7">
        <v>3.5</v>
      </c>
      <c r="I5" s="8">
        <f t="shared" si="0"/>
        <v>3.5</v>
      </c>
    </row>
    <row r="6" spans="1:9">
      <c r="A6" s="59"/>
      <c r="B6" s="60"/>
      <c r="C6" s="61"/>
      <c r="D6" s="62"/>
      <c r="E6" s="63"/>
      <c r="F6" s="63"/>
      <c r="G6" s="6" t="s">
        <v>180</v>
      </c>
      <c r="H6" s="7">
        <v>4.82</v>
      </c>
      <c r="I6" s="8">
        <f t="shared" si="0"/>
        <v>4.82</v>
      </c>
    </row>
    <row r="7" spans="1:9">
      <c r="A7" s="59"/>
      <c r="B7" s="60"/>
      <c r="C7" s="61"/>
      <c r="D7" s="62"/>
      <c r="E7" s="63"/>
      <c r="F7" s="63"/>
      <c r="G7" s="6" t="s">
        <v>264</v>
      </c>
      <c r="H7" s="7">
        <v>3.8</v>
      </c>
      <c r="I7" s="8">
        <f t="shared" si="0"/>
        <v>3.8</v>
      </c>
    </row>
    <row r="8" spans="1:9">
      <c r="A8" s="59"/>
      <c r="B8" s="60"/>
      <c r="C8" s="61"/>
      <c r="D8" s="62"/>
      <c r="E8" s="63"/>
      <c r="F8" s="63"/>
      <c r="G8" s="6" t="s">
        <v>265</v>
      </c>
      <c r="H8" s="7">
        <v>5.6449999999999996</v>
      </c>
      <c r="I8" s="8">
        <f t="shared" si="0"/>
        <v>5.6449999999999996</v>
      </c>
    </row>
    <row r="9" spans="1:9">
      <c r="A9" s="59"/>
      <c r="B9" s="60"/>
      <c r="C9" s="61"/>
      <c r="D9" s="62"/>
      <c r="E9" s="63"/>
      <c r="F9" s="63"/>
      <c r="G9" s="6" t="s">
        <v>266</v>
      </c>
      <c r="H9" s="7">
        <v>6.57</v>
      </c>
      <c r="I9" s="8">
        <f t="shared" si="0"/>
        <v>6.57</v>
      </c>
    </row>
    <row r="10" spans="1:9">
      <c r="A10" s="59"/>
      <c r="B10" s="60"/>
      <c r="C10" s="61"/>
      <c r="D10" s="62"/>
      <c r="E10" s="63"/>
      <c r="F10" s="63"/>
      <c r="G10" s="6" t="s">
        <v>267</v>
      </c>
      <c r="H10" s="7">
        <v>8.8000000000000007</v>
      </c>
      <c r="I10" s="8">
        <f t="shared" si="0"/>
        <v>8.8000000000000007</v>
      </c>
    </row>
    <row r="11" spans="1:9">
      <c r="A11" s="59"/>
      <c r="B11" s="60"/>
      <c r="C11" s="61"/>
      <c r="D11" s="62"/>
      <c r="E11" s="63"/>
      <c r="F11" s="63"/>
      <c r="G11" s="6" t="s">
        <v>252</v>
      </c>
      <c r="H11" s="7">
        <v>9</v>
      </c>
      <c r="I11" s="8">
        <f t="shared" si="0"/>
        <v>9</v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2.5251993870671785</v>
      </c>
      <c r="B20" s="19">
        <f>COUNT(H3:H17)</f>
        <v>9</v>
      </c>
      <c r="C20" s="20">
        <f>IF(B20&lt;2,"N/A",(A20/D20))</f>
        <v>0.36918119693964596</v>
      </c>
      <c r="D20" s="21">
        <f>ROUND(AVERAGE(H3:H17),2)</f>
        <v>6.84</v>
      </c>
      <c r="E20" s="22">
        <f>IFERROR(ROUND(IF(B20&lt;2,"N/A",(IF(C20&lt;=25%,"N/A",AVERAGE(I3:I17)))),2),"N/A")</f>
        <v>6.02</v>
      </c>
      <c r="F20" s="22">
        <f>ROUND(MEDIAN(H3:H17),2)</f>
        <v>6.57</v>
      </c>
      <c r="G20" s="23" t="str">
        <f>INDEX(G3:G17,MATCH(H20,H3:H17,0))</f>
        <v>MAGAZINE LUIZA</v>
      </c>
      <c r="H20" s="24">
        <f>MIN(H3:H17)</f>
        <v>3.5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6.02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18060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7" sqref="G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35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151</v>
      </c>
      <c r="C3" s="61" t="s">
        <v>150</v>
      </c>
      <c r="D3" s="62">
        <v>8000</v>
      </c>
      <c r="E3" s="63">
        <f>IF(C20&lt;=25%,D20,MIN(E20:F20))</f>
        <v>8.1</v>
      </c>
      <c r="F3" s="63">
        <f>MIN(H3:H17)</f>
        <v>4</v>
      </c>
      <c r="G3" s="6" t="s">
        <v>219</v>
      </c>
      <c r="H3" s="7">
        <v>10.5</v>
      </c>
      <c r="I3" s="8">
        <f t="shared" ref="I3:I17" si="0">IF(H3="","",(IF($C$20&lt;25%,"N/A",IF(H3&lt;=($D$20+$A$20),H3,"Descartado"))))</f>
        <v>10.5</v>
      </c>
    </row>
    <row r="4" spans="1:9">
      <c r="A4" s="59"/>
      <c r="B4" s="60"/>
      <c r="C4" s="61"/>
      <c r="D4" s="62"/>
      <c r="E4" s="63"/>
      <c r="F4" s="63"/>
      <c r="G4" s="6" t="s">
        <v>220</v>
      </c>
      <c r="H4" s="7">
        <v>10.5</v>
      </c>
      <c r="I4" s="8">
        <f t="shared" si="0"/>
        <v>10.5</v>
      </c>
    </row>
    <row r="5" spans="1:9">
      <c r="A5" s="59"/>
      <c r="B5" s="60"/>
      <c r="C5" s="61"/>
      <c r="D5" s="62"/>
      <c r="E5" s="63"/>
      <c r="F5" s="63"/>
      <c r="G5" s="6" t="s">
        <v>221</v>
      </c>
      <c r="H5" s="7">
        <v>7.3</v>
      </c>
      <c r="I5" s="8">
        <f t="shared" si="0"/>
        <v>7.3</v>
      </c>
    </row>
    <row r="6" spans="1:9">
      <c r="A6" s="59"/>
      <c r="B6" s="60"/>
      <c r="C6" s="61"/>
      <c r="D6" s="62"/>
      <c r="E6" s="63"/>
      <c r="F6" s="63"/>
      <c r="G6" s="6" t="s">
        <v>222</v>
      </c>
      <c r="H6" s="7">
        <v>10.29</v>
      </c>
      <c r="I6" s="8">
        <f t="shared" si="0"/>
        <v>10.29</v>
      </c>
    </row>
    <row r="7" spans="1:9">
      <c r="A7" s="59"/>
      <c r="B7" s="60"/>
      <c r="C7" s="61"/>
      <c r="D7" s="62"/>
      <c r="E7" s="63"/>
      <c r="F7" s="63"/>
      <c r="G7" s="6" t="s">
        <v>223</v>
      </c>
      <c r="H7" s="7">
        <v>11.9</v>
      </c>
      <c r="I7" s="8" t="str">
        <f t="shared" si="0"/>
        <v>Descartado</v>
      </c>
    </row>
    <row r="8" spans="1:9">
      <c r="A8" s="59"/>
      <c r="B8" s="60"/>
      <c r="C8" s="61"/>
      <c r="D8" s="62"/>
      <c r="E8" s="63"/>
      <c r="F8" s="63"/>
      <c r="G8" s="6" t="s">
        <v>174</v>
      </c>
      <c r="H8" s="7">
        <v>12.99</v>
      </c>
      <c r="I8" s="8" t="str">
        <f t="shared" si="0"/>
        <v>Descartado</v>
      </c>
    </row>
    <row r="9" spans="1:9">
      <c r="A9" s="59"/>
      <c r="B9" s="60"/>
      <c r="C9" s="61"/>
      <c r="D9" s="62"/>
      <c r="E9" s="63"/>
      <c r="F9" s="63"/>
      <c r="G9" s="6" t="s">
        <v>224</v>
      </c>
      <c r="H9" s="7">
        <v>10.9</v>
      </c>
      <c r="I9" s="8">
        <f t="shared" si="0"/>
        <v>10.9</v>
      </c>
    </row>
    <row r="10" spans="1:9">
      <c r="A10" s="59"/>
      <c r="B10" s="60"/>
      <c r="C10" s="61"/>
      <c r="D10" s="62"/>
      <c r="E10" s="63"/>
      <c r="F10" s="63"/>
      <c r="G10" s="6" t="s">
        <v>225</v>
      </c>
      <c r="H10" s="7">
        <v>9.8000000000000007</v>
      </c>
      <c r="I10" s="8">
        <f t="shared" si="0"/>
        <v>9.8000000000000007</v>
      </c>
    </row>
    <row r="11" spans="1:9">
      <c r="A11" s="59"/>
      <c r="B11" s="60"/>
      <c r="C11" s="61"/>
      <c r="D11" s="62"/>
      <c r="E11" s="63"/>
      <c r="F11" s="63"/>
      <c r="G11" s="6" t="s">
        <v>245</v>
      </c>
      <c r="H11" s="7">
        <v>4</v>
      </c>
      <c r="I11" s="8">
        <f t="shared" si="0"/>
        <v>4</v>
      </c>
    </row>
    <row r="12" spans="1:9">
      <c r="A12" s="59"/>
      <c r="B12" s="60"/>
      <c r="C12" s="61"/>
      <c r="D12" s="62"/>
      <c r="E12" s="63"/>
      <c r="F12" s="63"/>
      <c r="G12" s="6" t="s">
        <v>246</v>
      </c>
      <c r="H12" s="7">
        <v>5.6899999999995003</v>
      </c>
      <c r="I12" s="8">
        <f t="shared" si="0"/>
        <v>5.6899999999995003</v>
      </c>
    </row>
    <row r="13" spans="1:9">
      <c r="A13" s="59"/>
      <c r="B13" s="60"/>
      <c r="C13" s="61"/>
      <c r="D13" s="62"/>
      <c r="E13" s="63"/>
      <c r="F13" s="63"/>
      <c r="G13" s="6" t="s">
        <v>247</v>
      </c>
      <c r="H13" s="7">
        <v>5.9</v>
      </c>
      <c r="I13" s="8">
        <f t="shared" si="0"/>
        <v>5.9</v>
      </c>
    </row>
    <row r="14" spans="1:9">
      <c r="A14" s="59"/>
      <c r="B14" s="60"/>
      <c r="C14" s="61"/>
      <c r="D14" s="62"/>
      <c r="E14" s="63"/>
      <c r="F14" s="63"/>
      <c r="G14" s="6" t="s">
        <v>248</v>
      </c>
      <c r="H14" s="7">
        <v>6.32</v>
      </c>
      <c r="I14" s="8">
        <f t="shared" si="0"/>
        <v>6.32</v>
      </c>
    </row>
    <row r="15" spans="1:9">
      <c r="A15" s="59"/>
      <c r="B15" s="60"/>
      <c r="C15" s="61"/>
      <c r="D15" s="62"/>
      <c r="E15" s="63"/>
      <c r="F15" s="63"/>
      <c r="G15" s="6" t="s">
        <v>249</v>
      </c>
      <c r="H15" s="7">
        <v>6.7</v>
      </c>
      <c r="I15" s="8">
        <f t="shared" si="0"/>
        <v>6.7</v>
      </c>
    </row>
    <row r="16" spans="1:9">
      <c r="A16" s="59"/>
      <c r="B16" s="60"/>
      <c r="C16" s="61"/>
      <c r="D16" s="62"/>
      <c r="E16" s="63"/>
      <c r="F16" s="63"/>
      <c r="G16" s="6" t="s">
        <v>231</v>
      </c>
      <c r="H16" s="7">
        <v>9.33</v>
      </c>
      <c r="I16" s="8">
        <f t="shared" si="0"/>
        <v>9.33</v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2.6990922364934282</v>
      </c>
      <c r="B20" s="19">
        <f>COUNT(H3:H17)</f>
        <v>14</v>
      </c>
      <c r="C20" s="20">
        <f>IF(B20&lt;2,"N/A",(A20/D20))</f>
        <v>0.3095289262033748</v>
      </c>
      <c r="D20" s="21">
        <f>ROUND(AVERAGE(H3:H17),2)</f>
        <v>8.7200000000000006</v>
      </c>
      <c r="E20" s="22">
        <f>IFERROR(ROUND(IF(B20&lt;2,"N/A",(IF(C20&lt;=25%,"N/A",AVERAGE(I3:I17)))),2),"N/A")</f>
        <v>8.1</v>
      </c>
      <c r="F20" s="22">
        <f>ROUND(MEDIAN(H3:H17),2)</f>
        <v>9.57</v>
      </c>
      <c r="G20" s="23" t="str">
        <f>INDEX(G3:G17,MATCH(H20,H3:H17,0))</f>
        <v>PFL PRODUTOS PARA SAUDE EIRELI</v>
      </c>
      <c r="H20" s="24">
        <f>MIN(H3:H17)</f>
        <v>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8.1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64800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7" sqref="G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36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152</v>
      </c>
      <c r="C3" s="61" t="s">
        <v>10</v>
      </c>
      <c r="D3" s="62">
        <v>500</v>
      </c>
      <c r="E3" s="63">
        <f>IF(C20&lt;=25%,D20,MIN(E20:F20))</f>
        <v>9.33</v>
      </c>
      <c r="F3" s="63">
        <f>MIN(H3:H17)</f>
        <v>5.9</v>
      </c>
      <c r="G3" s="6" t="s">
        <v>250</v>
      </c>
      <c r="H3" s="7">
        <v>5.9</v>
      </c>
      <c r="I3" s="8">
        <f t="shared" ref="I3:I17" si="0">IF(H3="","",(IF($C$20&lt;25%,"N/A",IF(H3&lt;=($D$20+$A$20),H3,"Descartado"))))</f>
        <v>5.9</v>
      </c>
    </row>
    <row r="4" spans="1:9">
      <c r="A4" s="59"/>
      <c r="B4" s="60"/>
      <c r="C4" s="61"/>
      <c r="D4" s="62"/>
      <c r="E4" s="63"/>
      <c r="F4" s="63"/>
      <c r="G4" s="6" t="s">
        <v>251</v>
      </c>
      <c r="H4" s="7">
        <v>15.833299999999999</v>
      </c>
      <c r="I4" s="8" t="str">
        <f t="shared" si="0"/>
        <v>Descartado</v>
      </c>
    </row>
    <row r="5" spans="1:9">
      <c r="A5" s="59"/>
      <c r="B5" s="60"/>
      <c r="C5" s="61"/>
      <c r="D5" s="62"/>
      <c r="E5" s="63"/>
      <c r="F5" s="63"/>
      <c r="G5" s="6" t="s">
        <v>11</v>
      </c>
      <c r="H5" s="7">
        <v>11.99</v>
      </c>
      <c r="I5" s="8">
        <f t="shared" si="0"/>
        <v>11.99</v>
      </c>
    </row>
    <row r="6" spans="1:9">
      <c r="A6" s="59"/>
      <c r="B6" s="60"/>
      <c r="C6" s="61"/>
      <c r="D6" s="62"/>
      <c r="E6" s="63"/>
      <c r="F6" s="63"/>
      <c r="G6" s="6" t="s">
        <v>295</v>
      </c>
      <c r="H6" s="7">
        <v>10.1</v>
      </c>
      <c r="I6" s="8">
        <f t="shared" si="0"/>
        <v>10.1</v>
      </c>
    </row>
    <row r="7" spans="1:9">
      <c r="A7" s="59"/>
      <c r="B7" s="60"/>
      <c r="C7" s="61"/>
      <c r="D7" s="62"/>
      <c r="E7" s="63"/>
      <c r="F7" s="63"/>
      <c r="G7" s="6"/>
      <c r="H7" s="7"/>
      <c r="I7" s="8" t="str">
        <f t="shared" si="0"/>
        <v/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4.1292890093210906</v>
      </c>
      <c r="B20" s="19">
        <f>COUNT(H3:H17)</f>
        <v>4</v>
      </c>
      <c r="C20" s="20">
        <f>IF(B20&lt;2,"N/A",(A20/D20))</f>
        <v>0.37675994610593888</v>
      </c>
      <c r="D20" s="21">
        <f>ROUND(AVERAGE(H3:H17),2)</f>
        <v>10.96</v>
      </c>
      <c r="E20" s="22">
        <f>IFERROR(ROUND(IF(B20&lt;2,"N/A",(IF(C20&lt;=25%,"N/A",AVERAGE(I3:I17)))),2),"N/A")</f>
        <v>9.33</v>
      </c>
      <c r="F20" s="22">
        <f>ROUND(MEDIAN(H3:H17),2)</f>
        <v>11.05</v>
      </c>
      <c r="G20" s="23" t="str">
        <f>INDEX(G3:G17,MATCH(H20,H3:H17,0))</f>
        <v>FRANCISCO COSTA SILVA EIRELI</v>
      </c>
      <c r="H20" s="24">
        <f>MIN(H3:H17)</f>
        <v>5.9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9.33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4665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8" sqref="G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8" t="s">
        <v>0</v>
      </c>
      <c r="B1" s="58"/>
      <c r="C1" s="58"/>
      <c r="D1" s="58"/>
      <c r="E1" s="58"/>
      <c r="F1" s="58"/>
      <c r="G1" s="58"/>
      <c r="H1" s="58"/>
      <c r="I1" s="58"/>
    </row>
    <row r="2" spans="1:9" ht="25.5">
      <c r="A2" s="59" t="s">
        <v>37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9"/>
      <c r="B3" s="60" t="s">
        <v>153</v>
      </c>
      <c r="C3" s="61" t="s">
        <v>150</v>
      </c>
      <c r="D3" s="62">
        <v>500</v>
      </c>
      <c r="E3" s="63">
        <f>IF(C20&lt;=25%,D20,MIN(E20:F20))</f>
        <v>1.57</v>
      </c>
      <c r="F3" s="63">
        <f>MIN(H3:H17)</f>
        <v>1.23</v>
      </c>
      <c r="G3" s="6" t="s">
        <v>229</v>
      </c>
      <c r="H3" s="7">
        <v>1.23</v>
      </c>
      <c r="I3" s="8">
        <f t="shared" ref="I3:I17" si="0">IF(H3="","",(IF($C$20&lt;25%,"N/A",IF(H3&lt;=($D$20+$A$20),H3,"Descartado"))))</f>
        <v>1.23</v>
      </c>
    </row>
    <row r="4" spans="1:9">
      <c r="A4" s="59"/>
      <c r="B4" s="60"/>
      <c r="C4" s="61"/>
      <c r="D4" s="62"/>
      <c r="E4" s="63"/>
      <c r="F4" s="63"/>
      <c r="G4" s="6" t="s">
        <v>230</v>
      </c>
      <c r="H4" s="7">
        <v>1.39</v>
      </c>
      <c r="I4" s="8">
        <f t="shared" si="0"/>
        <v>1.39</v>
      </c>
    </row>
    <row r="5" spans="1:9">
      <c r="A5" s="59"/>
      <c r="B5" s="60"/>
      <c r="C5" s="61"/>
      <c r="D5" s="62"/>
      <c r="E5" s="63"/>
      <c r="F5" s="63"/>
      <c r="G5" s="6" t="s">
        <v>231</v>
      </c>
      <c r="H5" s="7">
        <v>1.67</v>
      </c>
      <c r="I5" s="8">
        <f t="shared" si="0"/>
        <v>1.67</v>
      </c>
    </row>
    <row r="6" spans="1:9">
      <c r="A6" s="59"/>
      <c r="B6" s="60"/>
      <c r="C6" s="61"/>
      <c r="D6" s="62"/>
      <c r="E6" s="63"/>
      <c r="F6" s="63"/>
      <c r="G6" s="6" t="s">
        <v>232</v>
      </c>
      <c r="H6" s="7">
        <v>1.99</v>
      </c>
      <c r="I6" s="8">
        <f t="shared" si="0"/>
        <v>1.99</v>
      </c>
    </row>
    <row r="7" spans="1:9">
      <c r="A7" s="59"/>
      <c r="B7" s="60"/>
      <c r="C7" s="61"/>
      <c r="D7" s="62"/>
      <c r="E7" s="63"/>
      <c r="F7" s="63"/>
      <c r="G7" s="6" t="s">
        <v>233</v>
      </c>
      <c r="H7" s="7">
        <v>2.4500000000000002</v>
      </c>
      <c r="I7" s="8" t="str">
        <f t="shared" si="0"/>
        <v>Descartado</v>
      </c>
    </row>
    <row r="8" spans="1:9">
      <c r="A8" s="59"/>
      <c r="B8" s="60"/>
      <c r="C8" s="61"/>
      <c r="D8" s="62"/>
      <c r="E8" s="63"/>
      <c r="F8" s="63"/>
      <c r="G8" s="6"/>
      <c r="H8" s="7"/>
      <c r="I8" s="8" t="str">
        <f t="shared" si="0"/>
        <v/>
      </c>
    </row>
    <row r="9" spans="1:9">
      <c r="A9" s="59"/>
      <c r="B9" s="60"/>
      <c r="C9" s="61"/>
      <c r="D9" s="62"/>
      <c r="E9" s="63"/>
      <c r="F9" s="63"/>
      <c r="G9" s="6"/>
      <c r="H9" s="7"/>
      <c r="I9" s="8" t="str">
        <f t="shared" si="0"/>
        <v/>
      </c>
    </row>
    <row r="10" spans="1:9">
      <c r="A10" s="59"/>
      <c r="B10" s="60"/>
      <c r="C10" s="61"/>
      <c r="D10" s="62"/>
      <c r="E10" s="63"/>
      <c r="F10" s="63"/>
      <c r="G10" s="6"/>
      <c r="H10" s="7"/>
      <c r="I10" s="8" t="str">
        <f t="shared" si="0"/>
        <v/>
      </c>
    </row>
    <row r="11" spans="1:9">
      <c r="A11" s="59"/>
      <c r="B11" s="60"/>
      <c r="C11" s="61"/>
      <c r="D11" s="62"/>
      <c r="E11" s="63"/>
      <c r="F11" s="63"/>
      <c r="G11" s="6"/>
      <c r="H11" s="7"/>
      <c r="I11" s="8" t="str">
        <f t="shared" si="0"/>
        <v/>
      </c>
    </row>
    <row r="12" spans="1:9">
      <c r="A12" s="59"/>
      <c r="B12" s="60"/>
      <c r="C12" s="61"/>
      <c r="D12" s="62"/>
      <c r="E12" s="63"/>
      <c r="F12" s="63"/>
      <c r="G12" s="6"/>
      <c r="H12" s="7"/>
      <c r="I12" s="8" t="str">
        <f t="shared" si="0"/>
        <v/>
      </c>
    </row>
    <row r="13" spans="1:9">
      <c r="A13" s="59"/>
      <c r="B13" s="60"/>
      <c r="C13" s="61"/>
      <c r="D13" s="62"/>
      <c r="E13" s="63"/>
      <c r="F13" s="63"/>
      <c r="G13" s="6"/>
      <c r="H13" s="7"/>
      <c r="I13" s="8" t="str">
        <f t="shared" si="0"/>
        <v/>
      </c>
    </row>
    <row r="14" spans="1:9">
      <c r="A14" s="59"/>
      <c r="B14" s="60"/>
      <c r="C14" s="61"/>
      <c r="D14" s="62"/>
      <c r="E14" s="63"/>
      <c r="F14" s="63"/>
      <c r="G14" s="6"/>
      <c r="H14" s="7"/>
      <c r="I14" s="8" t="str">
        <f t="shared" si="0"/>
        <v/>
      </c>
    </row>
    <row r="15" spans="1:9">
      <c r="A15" s="59"/>
      <c r="B15" s="60"/>
      <c r="C15" s="61"/>
      <c r="D15" s="62"/>
      <c r="E15" s="63"/>
      <c r="F15" s="63"/>
      <c r="G15" s="6"/>
      <c r="H15" s="7"/>
      <c r="I15" s="8" t="str">
        <f t="shared" si="0"/>
        <v/>
      </c>
    </row>
    <row r="16" spans="1:9">
      <c r="A16" s="59"/>
      <c r="B16" s="60"/>
      <c r="C16" s="61"/>
      <c r="D16" s="62"/>
      <c r="E16" s="63"/>
      <c r="F16" s="63"/>
      <c r="G16" s="6"/>
      <c r="H16" s="7"/>
      <c r="I16" s="8" t="str">
        <f t="shared" si="0"/>
        <v/>
      </c>
    </row>
    <row r="17" spans="1:11">
      <c r="A17" s="59"/>
      <c r="B17" s="60"/>
      <c r="C17" s="61"/>
      <c r="D17" s="62"/>
      <c r="E17" s="63"/>
      <c r="F17" s="6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6" t="s">
        <v>18</v>
      </c>
      <c r="H19" s="56"/>
      <c r="I19" s="18"/>
    </row>
    <row r="20" spans="1:11">
      <c r="A20" s="19">
        <f>IF(B20&lt;2,"N/A",(STDEV(H3:H17)))</f>
        <v>0.48834414094980194</v>
      </c>
      <c r="B20" s="19">
        <f>COUNT(H3:H17)</f>
        <v>5</v>
      </c>
      <c r="C20" s="20">
        <f>IF(B20&lt;2,"N/A",(A20/D20))</f>
        <v>0.27905379482845827</v>
      </c>
      <c r="D20" s="21">
        <f>ROUND(AVERAGE(H3:H17),2)</f>
        <v>1.75</v>
      </c>
      <c r="E20" s="22">
        <f>IFERROR(ROUND(IF(B20&lt;2,"N/A",(IF(C20&lt;=25%,"N/A",AVERAGE(I3:I17)))),2),"N/A")</f>
        <v>1.57</v>
      </c>
      <c r="F20" s="22">
        <f>ROUND(MEDIAN(H3:H17),2)</f>
        <v>1.67</v>
      </c>
      <c r="G20" s="23" t="str">
        <f>INDEX(G3:G17,MATCH(H20,H3:H17,0))</f>
        <v>EQUILIBRIO COMERCIO DE DESCARTAVEIS EIRELI</v>
      </c>
      <c r="H20" s="24">
        <f>MIN(H3:H17)</f>
        <v>1.23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7"/>
      <c r="E22" s="57"/>
      <c r="F22" s="30"/>
      <c r="G22" s="31" t="s">
        <v>19</v>
      </c>
      <c r="H22" s="32">
        <f>IF(C20&lt;=25%,D20,MIN(E20:F20))</f>
        <v>1.57</v>
      </c>
    </row>
    <row r="23" spans="1:11">
      <c r="B23" s="25"/>
      <c r="C23" s="25"/>
      <c r="D23" s="57"/>
      <c r="E23" s="57"/>
      <c r="F23" s="33"/>
      <c r="G23" s="4" t="s">
        <v>20</v>
      </c>
      <c r="H23" s="24">
        <f>ROUND(H22,2)*D3</f>
        <v>785</v>
      </c>
    </row>
    <row r="24" spans="1:11">
      <c r="B24" s="29"/>
      <c r="C24" s="29"/>
      <c r="D24" s="18"/>
      <c r="E24" s="18"/>
    </row>
    <row r="26" spans="1:11" ht="12.75" customHeight="1">
      <c r="A26" s="54" t="s">
        <v>21</v>
      </c>
      <c r="B26" s="54"/>
      <c r="C26" s="54"/>
      <c r="D26" s="54"/>
      <c r="E26" s="54"/>
      <c r="F26" s="54"/>
      <c r="G26" s="54"/>
      <c r="H26" s="54"/>
      <c r="I26" s="54"/>
    </row>
    <row r="27" spans="1:11" ht="12.75" customHeight="1">
      <c r="A27" s="54" t="s">
        <v>22</v>
      </c>
      <c r="B27" s="54"/>
      <c r="C27" s="54"/>
      <c r="D27" s="54"/>
      <c r="E27" s="54"/>
      <c r="F27" s="54"/>
      <c r="G27" s="54"/>
      <c r="H27" s="54"/>
      <c r="I27" s="54"/>
    </row>
    <row r="28" spans="1:11" ht="12.75" customHeight="1">
      <c r="A28" s="54" t="s">
        <v>23</v>
      </c>
      <c r="B28" s="54"/>
      <c r="C28" s="54"/>
      <c r="D28" s="54"/>
      <c r="E28" s="54"/>
      <c r="F28" s="54"/>
      <c r="G28" s="54"/>
      <c r="H28" s="54"/>
      <c r="I28" s="54"/>
    </row>
    <row r="29" spans="1:11" ht="12.75" customHeight="1">
      <c r="A29" s="54" t="s">
        <v>24</v>
      </c>
      <c r="B29" s="54"/>
      <c r="C29" s="54"/>
      <c r="D29" s="54"/>
      <c r="E29" s="54"/>
      <c r="F29" s="54"/>
      <c r="G29" s="54"/>
      <c r="H29" s="54"/>
      <c r="I29" s="54"/>
    </row>
    <row r="30" spans="1:11" ht="12.75" customHeight="1">
      <c r="A30" s="54" t="s">
        <v>25</v>
      </c>
      <c r="B30" s="54"/>
      <c r="C30" s="54"/>
      <c r="D30" s="54"/>
      <c r="E30" s="54"/>
      <c r="F30" s="54"/>
      <c r="G30" s="54"/>
      <c r="H30" s="54"/>
      <c r="I30" s="54"/>
    </row>
    <row r="31" spans="1:11" ht="12.75" customHeight="1">
      <c r="A31" s="54" t="s">
        <v>26</v>
      </c>
      <c r="B31" s="54"/>
      <c r="C31" s="54"/>
      <c r="D31" s="54"/>
      <c r="E31" s="54"/>
      <c r="F31" s="54"/>
      <c r="G31" s="54"/>
      <c r="H31" s="54"/>
      <c r="I31" s="54"/>
    </row>
    <row r="32" spans="1:11" ht="24.75" customHeight="1">
      <c r="A32" s="55" t="s">
        <v>27</v>
      </c>
      <c r="B32" s="55"/>
      <c r="C32" s="55"/>
      <c r="D32" s="55"/>
      <c r="E32" s="55"/>
      <c r="F32" s="55"/>
      <c r="G32" s="55"/>
      <c r="H32" s="55"/>
      <c r="I32" s="55"/>
    </row>
  </sheetData>
  <sheetProtection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46</vt:i4>
      </vt:variant>
      <vt:variant>
        <vt:lpstr>Intervalos nomeados</vt:lpstr>
      </vt:variant>
      <vt:variant>
        <vt:i4>5</vt:i4>
      </vt:variant>
    </vt:vector>
  </HeadingPairs>
  <TitlesOfParts>
    <vt:vector size="51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menores</vt:lpstr>
      <vt:lpstr>menores!Area_de_impressao</vt:lpstr>
      <vt:lpstr>TOTAL!Area_de_impressao</vt:lpstr>
      <vt:lpstr>TOTAL!Print_Area_0</vt:lpstr>
      <vt:lpstr>TOTAL!Print_Area_0_0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42</cp:revision>
  <cp:lastPrinted>2021-09-30T17:51:39Z</cp:lastPrinted>
  <dcterms:created xsi:type="dcterms:W3CDTF">2019-01-16T20:04:04Z</dcterms:created>
  <dcterms:modified xsi:type="dcterms:W3CDTF">2022-07-09T20:31:24Z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