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3"/>
  </bookViews>
  <sheets>
    <sheet name="auxadm" sheetId="1" r:id="rId1"/>
    <sheet name="opmicrof" sheetId="2" r:id="rId2"/>
    <sheet name="superv" sheetId="3" r:id="rId3"/>
    <sheet name="Total" sheetId="4" r:id="rId4"/>
  </sheets>
  <calcPr calcId="145621"/>
</workbook>
</file>

<file path=xl/calcChain.xml><?xml version="1.0" encoding="utf-8"?>
<calcChain xmlns="http://schemas.openxmlformats.org/spreadsheetml/2006/main">
  <c r="D68" i="2" l="1"/>
  <c r="D68" i="3"/>
  <c r="D64" i="2"/>
  <c r="D64" i="3"/>
  <c r="D64" i="1"/>
  <c r="D63" i="2"/>
  <c r="D63" i="3"/>
  <c r="D63" i="1"/>
  <c r="D68" i="1" s="1"/>
  <c r="C102" i="2" l="1"/>
  <c r="C102" i="3"/>
  <c r="C102" i="1"/>
  <c r="D129" i="2" l="1"/>
  <c r="D129" i="3"/>
  <c r="D129" i="1"/>
  <c r="B15" i="4" l="1"/>
  <c r="B14" i="4"/>
  <c r="B13" i="4"/>
  <c r="D33" i="3" l="1"/>
  <c r="D154" i="3"/>
  <c r="C137" i="3"/>
  <c r="C144" i="3" s="1"/>
  <c r="C101" i="3"/>
  <c r="C100" i="3"/>
  <c r="C99" i="3"/>
  <c r="C98" i="3"/>
  <c r="C88" i="3"/>
  <c r="C87" i="3"/>
  <c r="C86" i="3"/>
  <c r="C85" i="3"/>
  <c r="C83" i="3"/>
  <c r="C57" i="3"/>
  <c r="C42" i="3"/>
  <c r="C41" i="3"/>
  <c r="C43" i="3" s="1"/>
  <c r="D154" i="2"/>
  <c r="C137" i="2"/>
  <c r="C144" i="2" s="1"/>
  <c r="C101" i="2"/>
  <c r="C100" i="2"/>
  <c r="C99" i="2"/>
  <c r="C98" i="2"/>
  <c r="C88" i="2"/>
  <c r="C87" i="2"/>
  <c r="C86" i="2"/>
  <c r="C85" i="2"/>
  <c r="C83" i="2"/>
  <c r="C57" i="2"/>
  <c r="C42" i="2"/>
  <c r="C41" i="2"/>
  <c r="C43" i="2" s="1"/>
  <c r="D33" i="2"/>
  <c r="D76" i="2"/>
  <c r="D76" i="3" l="1"/>
  <c r="D150" i="3"/>
  <c r="D42" i="3"/>
  <c r="D83" i="3"/>
  <c r="D86" i="3"/>
  <c r="D87" i="3" s="1"/>
  <c r="D88" i="3"/>
  <c r="D41" i="3"/>
  <c r="D85" i="3"/>
  <c r="D150" i="2"/>
  <c r="D42" i="2"/>
  <c r="D83" i="2"/>
  <c r="D86" i="2"/>
  <c r="D87" i="2" s="1"/>
  <c r="D88" i="2"/>
  <c r="D41" i="2"/>
  <c r="D85" i="2"/>
  <c r="C88" i="1"/>
  <c r="C85" i="1"/>
  <c r="D43" i="3" l="1"/>
  <c r="D74" i="3" s="1"/>
  <c r="D52" i="3"/>
  <c r="D84" i="3"/>
  <c r="D89" i="3" s="1"/>
  <c r="D152" i="3" s="1"/>
  <c r="D43" i="2"/>
  <c r="D84" i="2"/>
  <c r="D89" i="2" s="1"/>
  <c r="D152" i="2" s="1"/>
  <c r="C137" i="1"/>
  <c r="C144" i="1"/>
  <c r="C101" i="1"/>
  <c r="C100" i="1"/>
  <c r="C99" i="1"/>
  <c r="C98" i="1"/>
  <c r="C86" i="1"/>
  <c r="C83" i="1"/>
  <c r="C42" i="1"/>
  <c r="C41" i="1"/>
  <c r="C43" i="1" s="1"/>
  <c r="D56" i="3" l="1"/>
  <c r="D53" i="3"/>
  <c r="D50" i="3"/>
  <c r="D54" i="3"/>
  <c r="D55" i="3"/>
  <c r="D49" i="3"/>
  <c r="D51" i="3"/>
  <c r="D74" i="2"/>
  <c r="D54" i="2"/>
  <c r="D56" i="2"/>
  <c r="D49" i="2"/>
  <c r="D51" i="2"/>
  <c r="D53" i="2"/>
  <c r="D50" i="2"/>
  <c r="D55" i="2"/>
  <c r="D52" i="2"/>
  <c r="D154" i="1"/>
  <c r="D76" i="1"/>
  <c r="C57" i="1"/>
  <c r="C87" i="1" s="1"/>
  <c r="D33" i="1"/>
  <c r="D57" i="3" l="1"/>
  <c r="D75" i="3" s="1"/>
  <c r="D77" i="3" s="1"/>
  <c r="D103" i="3" s="1"/>
  <c r="D57" i="2"/>
  <c r="D75" i="2" s="1"/>
  <c r="D77" i="2" s="1"/>
  <c r="D85" i="1"/>
  <c r="D86" i="1"/>
  <c r="D87" i="1" s="1"/>
  <c r="D83" i="1"/>
  <c r="D84" i="1" s="1"/>
  <c r="D150" i="1"/>
  <c r="D42" i="1"/>
  <c r="D88" i="1"/>
  <c r="D41" i="1"/>
  <c r="D100" i="3" l="1"/>
  <c r="D110" i="3"/>
  <c r="D111" i="3" s="1"/>
  <c r="D118" i="3" s="1"/>
  <c r="D99" i="3"/>
  <c r="D98" i="3"/>
  <c r="D102" i="3"/>
  <c r="D101" i="3"/>
  <c r="D151" i="3"/>
  <c r="D110" i="2"/>
  <c r="D111" i="2" s="1"/>
  <c r="D118" i="2" s="1"/>
  <c r="D101" i="2"/>
  <c r="D102" i="2"/>
  <c r="D99" i="2"/>
  <c r="D151" i="2"/>
  <c r="D98" i="2"/>
  <c r="D100" i="2"/>
  <c r="D103" i="2"/>
  <c r="D43" i="1"/>
  <c r="D89" i="1"/>
  <c r="D104" i="3" l="1"/>
  <c r="D117" i="3" s="1"/>
  <c r="D119" i="3" s="1"/>
  <c r="D153" i="3" s="1"/>
  <c r="D155" i="3" s="1"/>
  <c r="D135" i="3" s="1"/>
  <c r="D136" i="3" s="1"/>
  <c r="D137" i="3" s="1"/>
  <c r="D104" i="2"/>
  <c r="D117" i="2" s="1"/>
  <c r="D119" i="2" s="1"/>
  <c r="D153" i="2" s="1"/>
  <c r="D155" i="2" s="1"/>
  <c r="D74" i="1"/>
  <c r="D49" i="1"/>
  <c r="D52" i="1"/>
  <c r="D55" i="1"/>
  <c r="D56" i="1"/>
  <c r="D53" i="1"/>
  <c r="D50" i="1"/>
  <c r="D54" i="1"/>
  <c r="D51" i="1"/>
  <c r="D152" i="1"/>
  <c r="D144" i="3" l="1"/>
  <c r="D156" i="3" s="1"/>
  <c r="D135" i="2"/>
  <c r="D57" i="1"/>
  <c r="D75" i="1" s="1"/>
  <c r="D77" i="1" s="1"/>
  <c r="D157" i="3" l="1"/>
  <c r="C15" i="4" s="1"/>
  <c r="D15" i="4" s="1"/>
  <c r="F15" i="4" s="1"/>
  <c r="D151" i="1"/>
  <c r="D110" i="1"/>
  <c r="D111" i="1" s="1"/>
  <c r="D118" i="1" s="1"/>
  <c r="D136" i="2"/>
  <c r="D137" i="2" s="1"/>
  <c r="D100" i="1"/>
  <c r="D103" i="1"/>
  <c r="D101" i="1"/>
  <c r="D98" i="1"/>
  <c r="D102" i="1"/>
  <c r="D99" i="1"/>
  <c r="D140" i="3" l="1"/>
  <c r="D141" i="3"/>
  <c r="D138" i="3"/>
  <c r="D142" i="3"/>
  <c r="D139" i="3"/>
  <c r="D143" i="3"/>
  <c r="D144" i="2"/>
  <c r="D156" i="2" s="1"/>
  <c r="D104" i="1"/>
  <c r="D117" i="1" s="1"/>
  <c r="D119" i="1" s="1"/>
  <c r="D153" i="1" s="1"/>
  <c r="D155" i="1" s="1"/>
  <c r="D157" i="2" l="1"/>
  <c r="D138" i="2" s="1"/>
  <c r="D135" i="1"/>
  <c r="D136" i="1" s="1"/>
  <c r="D137" i="1" s="1"/>
  <c r="D139" i="2" l="1"/>
  <c r="D142" i="2"/>
  <c r="D141" i="2"/>
  <c r="D144" i="1"/>
  <c r="D156" i="1" s="1"/>
  <c r="D157" i="1" s="1"/>
  <c r="D140" i="1" s="1"/>
  <c r="D140" i="2"/>
  <c r="C14" i="4"/>
  <c r="D14" i="4" s="1"/>
  <c r="F14" i="4" s="1"/>
  <c r="D143" i="2"/>
  <c r="C13" i="4" l="1"/>
  <c r="D13" i="4" s="1"/>
  <c r="F13" i="4" s="1"/>
  <c r="F16" i="4" s="1"/>
  <c r="F18" i="4" s="1"/>
  <c r="D143" i="1"/>
  <c r="D139" i="1"/>
  <c r="D142" i="1"/>
  <c r="D141" i="1"/>
  <c r="D138" i="1"/>
</calcChain>
</file>

<file path=xl/sharedStrings.xml><?xml version="1.0" encoding="utf-8"?>
<sst xmlns="http://schemas.openxmlformats.org/spreadsheetml/2006/main" count="590" uniqueCount="129">
  <si>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</si>
  <si>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</si>
  <si>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</si>
  <si>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</si>
  <si>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</si>
  <si>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</si>
  <si>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</si>
  <si>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</si>
  <si>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</si>
  <si>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</si>
  <si>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</si>
  <si>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</si>
  <si>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</si>
  <si>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</si>
  <si>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</si>
  <si>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</si>
  <si>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</si>
  <si>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</si>
  <si>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</si>
  <si>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</si>
  <si>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</si>
  <si>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</si>
  <si>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</si>
  <si>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</si>
  <si>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</si>
  <si>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</si>
  <si>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</si>
  <si>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</si>
  <si>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</si>
  <si>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</si>
  <si>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</si>
  <si>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</si>
  <si>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</si>
  <si>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</si>
  <si>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</si>
  <si>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</si>
  <si>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</si>
  <si>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</si>
  <si>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</si>
  <si>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</si>
  <si>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</si>
  <si>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</si>
  <si>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</si>
  <si>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</si>
  <si>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</si>
  <si>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</si>
  <si>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</si>
  <si>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</si>
  <si>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</si>
  <si>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</si>
  <si>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</si>
  <si>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</si>
  <si>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</si>
  <si>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</si>
  <si>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</si>
  <si>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</si>
  <si>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</si>
  <si>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</si>
  <si>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</si>
  <si>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</si>
  <si>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</si>
  <si>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</si>
  <si>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</si>
  <si>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</si>
  <si>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</si>
  <si>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</si>
  <si>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</si>
  <si>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</si>
  <si>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</si>
  <si>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</si>
  <si>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</si>
  <si>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</si>
  <si>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</si>
  <si>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</si>
  <si>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</si>
  <si>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</si>
  <si>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</si>
  <si>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</si>
  <si>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</si>
  <si>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</si>
  <si>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</si>
  <si>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</si>
  <si>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</si>
  <si>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</si>
  <si>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</si>
  <si>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</si>
  <si>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</si>
  <si>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</si>
  <si>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</si>
  <si>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</si>
  <si>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</si>
  <si>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</si>
  <si>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</si>
  <si>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</si>
  <si>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</si>
  <si>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</si>
  <si>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</si>
  <si>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</si>
  <si>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</si>
  <si>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</si>
  <si>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</si>
  <si>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</si>
  <si>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</si>
  <si>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</si>
  <si>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</si>
  <si>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Auxiliar Administrativo – Preparação de documentos</t>
  </si>
  <si>
    <t>posto de serviço</t>
  </si>
  <si>
    <t>1 profissional por posto</t>
  </si>
  <si>
    <t>Auxiliar Administrativo</t>
  </si>
  <si>
    <t>4110-05</t>
  </si>
  <si>
    <t>Assistência Médica</t>
  </si>
  <si>
    <t>Operador de Microfilmagem</t>
  </si>
  <si>
    <t>4151-30</t>
  </si>
  <si>
    <t>Supervisor</t>
  </si>
  <si>
    <t>4101-05</t>
  </si>
  <si>
    <t>QUADRO RESUMO - VALORES ESTIMADOS</t>
  </si>
  <si>
    <t>Postos regulares</t>
  </si>
  <si>
    <t>item</t>
  </si>
  <si>
    <t>serviços</t>
  </si>
  <si>
    <t>valor por empregado</t>
  </si>
  <si>
    <t>valor mensal do posto</t>
  </si>
  <si>
    <t>quantidade de postos</t>
  </si>
  <si>
    <t>valor mensal</t>
  </si>
  <si>
    <t>Valor total mensal - postos regulares</t>
  </si>
  <si>
    <t>Valor mensal - tópico 8 do TR</t>
  </si>
  <si>
    <t>Equipamentos em razão da pandemia de COVID-19 (face shield)</t>
  </si>
  <si>
    <t>Valor total estimado - por 12 meses</t>
  </si>
  <si>
    <t>Assistência Odontológica</t>
  </si>
  <si>
    <t>Seguro de Vida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</si>
</sst>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[$R$-416]\ #,##0.00;[Red]\-[$R$-416]\ #,##0.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name val="Arial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34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12" borderId="0" applyNumberFormat="0" applyBorder="0" applyAlignment="0" applyProtection="0"/>
    <xf numFmtId="0" fontId="11" fillId="13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14" borderId="0" applyNumberFormat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44" fontId="16" fillId="0" borderId="0" applyFill="0" applyBorder="0" applyAlignment="0" applyProtection="0"/>
    <xf numFmtId="0" fontId="17" fillId="15" borderId="0" applyNumberFormat="0" applyBorder="0" applyAlignment="0" applyProtection="0"/>
    <xf numFmtId="0" fontId="3" fillId="0" borderId="0"/>
    <xf numFmtId="0" fontId="18" fillId="15" borderId="5" applyNumberFormat="0" applyAlignment="0" applyProtection="0"/>
    <xf numFmtId="0" fontId="19" fillId="0" borderId="0" applyNumberFormat="0" applyFill="0" applyBorder="0" applyAlignment="0" applyProtection="0"/>
    <xf numFmtId="165" fontId="19" fillId="0" borderId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Protection="0">
      <alignment horizontal="center" textRotation="90"/>
    </xf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72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43" fontId="9" fillId="0" borderId="1" xfId="10" applyFont="1" applyBorder="1" applyAlignment="1">
      <alignment vertical="center"/>
    </xf>
    <xf numFmtId="43" fontId="10" fillId="0" borderId="1" xfId="10" applyFont="1" applyBorder="1"/>
    <xf numFmtId="43" fontId="10" fillId="8" borderId="0" xfId="0" applyNumberFormat="1" applyFont="1" applyFill="1"/>
    <xf numFmtId="0" fontId="9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10" fillId="6" borderId="0" xfId="0" applyFont="1" applyFill="1" applyAlignment="1">
      <alignment horizontal="center"/>
    </xf>
    <xf numFmtId="0" fontId="10" fillId="7" borderId="0" xfId="0" applyFont="1" applyFill="1" applyAlignment="1">
      <alignment horizontal="center"/>
    </xf>
    <xf numFmtId="0" fontId="10" fillId="0" borderId="1" xfId="0" applyFont="1" applyBorder="1" applyAlignment="1">
      <alignment horizontal="center"/>
    </xf>
  </cellXfs>
  <cellStyles count="34">
    <cellStyle name="Accent 1 1" xfId="12"/>
    <cellStyle name="Accent 2 1" xfId="13"/>
    <cellStyle name="Accent 3 1" xfId="14"/>
    <cellStyle name="Accent 4" xfId="15"/>
    <cellStyle name="Bad 1" xfId="16"/>
    <cellStyle name="Error 1" xfId="17"/>
    <cellStyle name="Footnote 1" xfId="18"/>
    <cellStyle name="Good 1" xfId="19"/>
    <cellStyle name="Heading 1 1" xfId="20"/>
    <cellStyle name="Heading 2 1" xfId="21"/>
    <cellStyle name="Heading 3" xfId="22"/>
    <cellStyle name="Moeda 2" xfId="23"/>
    <cellStyle name="Neutral 1" xfId="24"/>
    <cellStyle name="Normal" xfId="0" builtinId="0"/>
    <cellStyle name="Normal 2" xfId="1"/>
    <cellStyle name="Normal 3" xfId="25"/>
    <cellStyle name="Note 1" xfId="26"/>
    <cellStyle name="Porcentagem" xfId="11" builtinId="5"/>
    <cellStyle name="Resultado" xfId="27"/>
    <cellStyle name="Resultado2" xfId="28"/>
    <cellStyle name="Status 1" xfId="29"/>
    <cellStyle name="Text 1" xfId="30"/>
    <cellStyle name="Título1" xfId="31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  <cellStyle name="Vírgula 7" xfId="32"/>
    <cellStyle name="Warning 1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1657350</xdr:colOff>
      <xdr:row>0</xdr:row>
      <xdr:rowOff>0</xdr:rowOff>
    </xdr:from>
    <xdr:to>
      <xdr:col>3</xdr:col>
      <xdr:colOff>266677</xdr:colOff>
      <xdr:row>4</xdr:row>
      <xdr:rowOff>161925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650" y="0"/>
          <a:ext cx="2428852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" zoomScale="115" zoomScaleNormal="115" workbookViewId="0">
      <selection activeCell="D27" sqref="D27"/>
    </sheetView>
  </sheetViews>
  <sheetFormatPr defaultRowHeight="12.7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>
      <c r="A1" s="65" t="s">
        <v>0</v>
      </c>
      <c r="B1" s="65"/>
      <c r="C1" s="65"/>
      <c r="D1" s="65"/>
    </row>
    <row r="2" spans="1:4" ht="15.75">
      <c r="A2" s="26"/>
      <c r="B2" s="26"/>
      <c r="C2" s="26"/>
      <c r="D2" s="26"/>
    </row>
    <row r="3" spans="1:4">
      <c r="A3" s="55" t="s">
        <v>90</v>
      </c>
      <c r="B3" s="55"/>
      <c r="C3" s="55"/>
      <c r="D3" s="55"/>
    </row>
    <row r="4" spans="1:4">
      <c r="A4" s="2"/>
      <c r="B4" s="2"/>
      <c r="C4" s="2"/>
      <c r="D4" s="2"/>
    </row>
    <row r="5" spans="1:4">
      <c r="A5" s="5" t="s">
        <v>4</v>
      </c>
      <c r="B5" s="29" t="s">
        <v>91</v>
      </c>
      <c r="C5" s="27"/>
      <c r="D5" s="28"/>
    </row>
    <row r="6" spans="1:4">
      <c r="A6" s="5" t="s">
        <v>6</v>
      </c>
      <c r="B6" s="29" t="s">
        <v>92</v>
      </c>
      <c r="C6" s="27"/>
      <c r="D6" s="28"/>
    </row>
    <row r="7" spans="1:4">
      <c r="A7" s="5" t="s">
        <v>8</v>
      </c>
      <c r="B7" s="29" t="s">
        <v>93</v>
      </c>
      <c r="C7" s="27"/>
      <c r="D7" s="28"/>
    </row>
    <row r="8" spans="1:4">
      <c r="A8" s="5" t="s">
        <v>10</v>
      </c>
      <c r="B8" s="29" t="s">
        <v>94</v>
      </c>
      <c r="C8" s="27"/>
      <c r="D8" s="28">
        <v>12</v>
      </c>
    </row>
    <row r="10" spans="1:4">
      <c r="A10" s="55" t="s">
        <v>95</v>
      </c>
      <c r="B10" s="55"/>
      <c r="C10" s="55"/>
      <c r="D10" s="55"/>
    </row>
    <row r="11" spans="1:4">
      <c r="A11" s="2"/>
      <c r="B11" s="2"/>
      <c r="C11" s="2"/>
      <c r="D11" s="2"/>
    </row>
    <row r="12" spans="1:4" ht="38.25">
      <c r="A12" s="47" t="s">
        <v>96</v>
      </c>
      <c r="B12" s="47"/>
      <c r="C12" s="7" t="s">
        <v>97</v>
      </c>
      <c r="D12" s="30" t="s">
        <v>98</v>
      </c>
    </row>
    <row r="13" spans="1:4">
      <c r="A13" s="48" t="s">
        <v>105</v>
      </c>
      <c r="B13" s="48"/>
      <c r="C13" s="37" t="s">
        <v>106</v>
      </c>
      <c r="D13" s="33" t="s">
        <v>107</v>
      </c>
    </row>
    <row r="15" spans="1:4">
      <c r="A15" s="55" t="s">
        <v>74</v>
      </c>
      <c r="B15" s="55"/>
      <c r="C15" s="55"/>
      <c r="D15" s="55"/>
    </row>
    <row r="16" spans="1:4">
      <c r="A16" s="2"/>
      <c r="B16" s="2"/>
      <c r="C16" s="2"/>
      <c r="D16" s="2"/>
    </row>
    <row r="17" spans="1:4">
      <c r="A17" s="5">
        <v>1</v>
      </c>
      <c r="B17" s="5" t="s">
        <v>75</v>
      </c>
      <c r="C17" s="49" t="s">
        <v>108</v>
      </c>
      <c r="D17" s="50"/>
    </row>
    <row r="18" spans="1:4">
      <c r="A18" s="5">
        <v>2</v>
      </c>
      <c r="B18" s="5" t="s">
        <v>99</v>
      </c>
      <c r="C18" s="49" t="s">
        <v>109</v>
      </c>
      <c r="D18" s="50"/>
    </row>
    <row r="19" spans="1:4">
      <c r="A19" s="5">
        <v>3</v>
      </c>
      <c r="B19" s="5" t="s">
        <v>76</v>
      </c>
      <c r="C19" s="53">
        <v>1212.03</v>
      </c>
      <c r="D19" s="54"/>
    </row>
    <row r="20" spans="1:4">
      <c r="A20" s="5">
        <v>4</v>
      </c>
      <c r="B20" s="5" t="s">
        <v>77</v>
      </c>
      <c r="C20" s="49"/>
      <c r="D20" s="50"/>
    </row>
    <row r="21" spans="1:4">
      <c r="A21" s="5">
        <v>5</v>
      </c>
      <c r="B21" s="5" t="s">
        <v>78</v>
      </c>
      <c r="C21" s="49"/>
      <c r="D21" s="50"/>
    </row>
    <row r="23" spans="1:4">
      <c r="A23" s="55" t="s">
        <v>1</v>
      </c>
      <c r="B23" s="55"/>
      <c r="C23" s="55"/>
      <c r="D23" s="55"/>
    </row>
    <row r="25" spans="1:4">
      <c r="A25" s="6">
        <v>1</v>
      </c>
      <c r="B25" s="51" t="s">
        <v>2</v>
      </c>
      <c r="C25" s="51"/>
      <c r="D25" s="6" t="s">
        <v>3</v>
      </c>
    </row>
    <row r="26" spans="1:4">
      <c r="A26" s="7" t="s">
        <v>4</v>
      </c>
      <c r="B26" s="52" t="s">
        <v>5</v>
      </c>
      <c r="C26" s="52"/>
      <c r="D26" s="13">
        <v>1212.03</v>
      </c>
    </row>
    <row r="27" spans="1:4">
      <c r="A27" s="7" t="s">
        <v>6</v>
      </c>
      <c r="B27" s="52" t="s">
        <v>7</v>
      </c>
      <c r="C27" s="52"/>
      <c r="D27" s="13"/>
    </row>
    <row r="28" spans="1:4">
      <c r="A28" s="7" t="s">
        <v>8</v>
      </c>
      <c r="B28" s="52" t="s">
        <v>9</v>
      </c>
      <c r="C28" s="52"/>
      <c r="D28" s="13"/>
    </row>
    <row r="29" spans="1:4">
      <c r="A29" s="7" t="s">
        <v>10</v>
      </c>
      <c r="B29" s="52" t="s">
        <v>11</v>
      </c>
      <c r="C29" s="52"/>
      <c r="D29" s="13"/>
    </row>
    <row r="30" spans="1:4">
      <c r="A30" s="7" t="s">
        <v>12</v>
      </c>
      <c r="B30" s="52" t="s">
        <v>13</v>
      </c>
      <c r="C30" s="52"/>
      <c r="D30" s="13"/>
    </row>
    <row r="31" spans="1:4">
      <c r="A31" s="7"/>
      <c r="B31" s="52"/>
      <c r="C31" s="52"/>
      <c r="D31" s="13"/>
    </row>
    <row r="32" spans="1:4">
      <c r="A32" s="7" t="s">
        <v>14</v>
      </c>
      <c r="B32" s="52" t="s">
        <v>15</v>
      </c>
      <c r="C32" s="52"/>
      <c r="D32" s="13"/>
    </row>
    <row r="33" spans="1:4">
      <c r="A33" s="51" t="s">
        <v>16</v>
      </c>
      <c r="B33" s="51"/>
      <c r="C33" s="51"/>
      <c r="D33" s="20">
        <f>SUM(D26:D32)</f>
        <v>1212.03</v>
      </c>
    </row>
    <row r="36" spans="1:4">
      <c r="A36" s="56" t="s">
        <v>17</v>
      </c>
      <c r="B36" s="56"/>
      <c r="C36" s="56"/>
      <c r="D36" s="56"/>
    </row>
    <row r="37" spans="1:4">
      <c r="A37" s="3"/>
    </row>
    <row r="38" spans="1:4">
      <c r="A38" s="63" t="s">
        <v>18</v>
      </c>
      <c r="B38" s="63"/>
      <c r="C38" s="63"/>
      <c r="D38" s="63"/>
    </row>
    <row r="40" spans="1:4">
      <c r="A40" s="6" t="s">
        <v>19</v>
      </c>
      <c r="B40" s="51" t="s">
        <v>20</v>
      </c>
      <c r="C40" s="51"/>
      <c r="D40" s="6" t="s">
        <v>3</v>
      </c>
    </row>
    <row r="41" spans="1:4">
      <c r="A41" s="7" t="s">
        <v>4</v>
      </c>
      <c r="B41" s="8" t="s">
        <v>21</v>
      </c>
      <c r="C41" s="12">
        <f>TRUNC(1/12,4)</f>
        <v>8.3299999999999999E-2</v>
      </c>
      <c r="D41" s="13">
        <f>TRUNC($D$33*C41,2)</f>
        <v>100.96</v>
      </c>
    </row>
    <row r="42" spans="1:4">
      <c r="A42" s="7" t="s">
        <v>6</v>
      </c>
      <c r="B42" s="8" t="s">
        <v>22</v>
      </c>
      <c r="C42" s="12">
        <f>TRUNC(((1+1/3)/12),4)</f>
        <v>0.1111</v>
      </c>
      <c r="D42" s="13">
        <f>TRUNC($D$33*C42,2)</f>
        <v>134.65</v>
      </c>
    </row>
    <row r="43" spans="1:4">
      <c r="A43" s="51" t="s">
        <v>16</v>
      </c>
      <c r="B43" s="51"/>
      <c r="C43" s="31">
        <f>SUM(C41:C42)</f>
        <v>0.19440000000000002</v>
      </c>
      <c r="D43" s="19">
        <f>SUM(D41:D42)</f>
        <v>235.61</v>
      </c>
    </row>
    <row r="46" spans="1:4">
      <c r="A46" s="66" t="s">
        <v>23</v>
      </c>
      <c r="B46" s="66"/>
      <c r="C46" s="66"/>
      <c r="D46" s="66"/>
    </row>
    <row r="48" spans="1:4">
      <c r="A48" s="6" t="s">
        <v>24</v>
      </c>
      <c r="B48" s="6" t="s">
        <v>25</v>
      </c>
      <c r="C48" s="6" t="s">
        <v>26</v>
      </c>
      <c r="D48" s="6" t="s">
        <v>3</v>
      </c>
    </row>
    <row r="49" spans="1:4">
      <c r="A49" s="7" t="s">
        <v>4</v>
      </c>
      <c r="B49" s="8" t="s">
        <v>27</v>
      </c>
      <c r="C49" s="9">
        <v>0.2</v>
      </c>
      <c r="D49" s="13">
        <f>TRUNC(($D$33+$D$43)*C49,2)</f>
        <v>289.52</v>
      </c>
    </row>
    <row r="50" spans="1:4">
      <c r="A50" s="7" t="s">
        <v>6</v>
      </c>
      <c r="B50" s="8" t="s">
        <v>28</v>
      </c>
      <c r="C50" s="9">
        <v>2.5000000000000001E-2</v>
      </c>
      <c r="D50" s="13">
        <f t="shared" ref="D50:D56" si="0">TRUNC(($D$33+$D$43)*C50,2)</f>
        <v>36.19</v>
      </c>
    </row>
    <row r="51" spans="1:4">
      <c r="A51" s="7" t="s">
        <v>8</v>
      </c>
      <c r="B51" s="8" t="s">
        <v>29</v>
      </c>
      <c r="C51" s="16">
        <v>0.03</v>
      </c>
      <c r="D51" s="13">
        <f t="shared" si="0"/>
        <v>43.42</v>
      </c>
    </row>
    <row r="52" spans="1:4">
      <c r="A52" s="7" t="s">
        <v>10</v>
      </c>
      <c r="B52" s="8" t="s">
        <v>30</v>
      </c>
      <c r="C52" s="9">
        <v>1.4999999999999999E-2</v>
      </c>
      <c r="D52" s="13">
        <f t="shared" si="0"/>
        <v>21.71</v>
      </c>
    </row>
    <row r="53" spans="1:4">
      <c r="A53" s="7" t="s">
        <v>12</v>
      </c>
      <c r="B53" s="8" t="s">
        <v>31</v>
      </c>
      <c r="C53" s="9">
        <v>0.01</v>
      </c>
      <c r="D53" s="13">
        <f t="shared" si="0"/>
        <v>14.47</v>
      </c>
    </row>
    <row r="54" spans="1:4">
      <c r="A54" s="7" t="s">
        <v>32</v>
      </c>
      <c r="B54" s="8" t="s">
        <v>33</v>
      </c>
      <c r="C54" s="9">
        <v>6.0000000000000001E-3</v>
      </c>
      <c r="D54" s="13">
        <f t="shared" si="0"/>
        <v>8.68</v>
      </c>
    </row>
    <row r="55" spans="1:4">
      <c r="A55" s="7" t="s">
        <v>14</v>
      </c>
      <c r="B55" s="8" t="s">
        <v>34</v>
      </c>
      <c r="C55" s="9">
        <v>2E-3</v>
      </c>
      <c r="D55" s="13">
        <f t="shared" si="0"/>
        <v>2.89</v>
      </c>
    </row>
    <row r="56" spans="1:4">
      <c r="A56" s="7" t="s">
        <v>35</v>
      </c>
      <c r="B56" s="8" t="s">
        <v>36</v>
      </c>
      <c r="C56" s="9">
        <v>0.08</v>
      </c>
      <c r="D56" s="13">
        <f t="shared" si="0"/>
        <v>115.81</v>
      </c>
    </row>
    <row r="57" spans="1:4">
      <c r="A57" s="51" t="s">
        <v>37</v>
      </c>
      <c r="B57" s="51"/>
      <c r="C57" s="15">
        <f>SUM(C49:C56)</f>
        <v>0.36800000000000005</v>
      </c>
      <c r="D57" s="19">
        <f>SUM(D49:D56)</f>
        <v>532.69000000000005</v>
      </c>
    </row>
    <row r="60" spans="1:4">
      <c r="A60" s="63" t="s">
        <v>38</v>
      </c>
      <c r="B60" s="63"/>
      <c r="C60" s="63"/>
      <c r="D60" s="63"/>
    </row>
    <row r="62" spans="1:4">
      <c r="A62" s="6" t="s">
        <v>39</v>
      </c>
      <c r="B62" s="62" t="s">
        <v>40</v>
      </c>
      <c r="C62" s="62"/>
      <c r="D62" s="6" t="s">
        <v>3</v>
      </c>
    </row>
    <row r="63" spans="1:4">
      <c r="A63" s="7" t="s">
        <v>4</v>
      </c>
      <c r="B63" s="52" t="s">
        <v>41</v>
      </c>
      <c r="C63" s="52"/>
      <c r="D63" s="13">
        <f>(22*2*4.4)-(D26*0.06)</f>
        <v>120.87820000000002</v>
      </c>
    </row>
    <row r="64" spans="1:4">
      <c r="A64" s="7" t="s">
        <v>6</v>
      </c>
      <c r="B64" s="52" t="s">
        <v>42</v>
      </c>
      <c r="C64" s="52"/>
      <c r="D64" s="13">
        <f>13.1*0.8*22</f>
        <v>230.56</v>
      </c>
    </row>
    <row r="65" spans="1:5">
      <c r="A65" s="7" t="s">
        <v>8</v>
      </c>
      <c r="B65" s="52" t="s">
        <v>110</v>
      </c>
      <c r="C65" s="52"/>
      <c r="D65" s="13">
        <v>122.19</v>
      </c>
    </row>
    <row r="66" spans="1:5">
      <c r="A66" s="46" t="s">
        <v>10</v>
      </c>
      <c r="B66" s="52" t="s">
        <v>127</v>
      </c>
      <c r="C66" s="52"/>
      <c r="D66" s="13">
        <v>11.11</v>
      </c>
    </row>
    <row r="67" spans="1:5">
      <c r="A67" s="46" t="s">
        <v>12</v>
      </c>
      <c r="B67" s="52" t="s">
        <v>128</v>
      </c>
      <c r="C67" s="52"/>
      <c r="D67" s="13">
        <v>3.81</v>
      </c>
    </row>
    <row r="68" spans="1:5">
      <c r="A68" s="51" t="s">
        <v>16</v>
      </c>
      <c r="B68" s="51"/>
      <c r="C68" s="51"/>
      <c r="D68" s="19">
        <f>SUM(D63:D67)</f>
        <v>488.54820000000007</v>
      </c>
    </row>
    <row r="71" spans="1:5">
      <c r="A71" s="63" t="s">
        <v>43</v>
      </c>
      <c r="B71" s="63"/>
      <c r="C71" s="63"/>
      <c r="D71" s="63"/>
    </row>
    <row r="73" spans="1:5">
      <c r="A73" s="6">
        <v>2</v>
      </c>
      <c r="B73" s="62" t="s">
        <v>44</v>
      </c>
      <c r="C73" s="62"/>
      <c r="D73" s="6" t="s">
        <v>3</v>
      </c>
    </row>
    <row r="74" spans="1:5">
      <c r="A74" s="7" t="s">
        <v>19</v>
      </c>
      <c r="B74" s="52" t="s">
        <v>20</v>
      </c>
      <c r="C74" s="52"/>
      <c r="D74" s="14">
        <f>D43</f>
        <v>235.61</v>
      </c>
    </row>
    <row r="75" spans="1:5">
      <c r="A75" s="7" t="s">
        <v>24</v>
      </c>
      <c r="B75" s="52" t="s">
        <v>25</v>
      </c>
      <c r="C75" s="52"/>
      <c r="D75" s="14">
        <f>D57</f>
        <v>532.69000000000005</v>
      </c>
    </row>
    <row r="76" spans="1:5">
      <c r="A76" s="7" t="s">
        <v>39</v>
      </c>
      <c r="B76" s="52" t="s">
        <v>40</v>
      </c>
      <c r="C76" s="52"/>
      <c r="D76" s="14">
        <f>D68</f>
        <v>488.54820000000007</v>
      </c>
    </row>
    <row r="77" spans="1:5">
      <c r="A77" s="51" t="s">
        <v>16</v>
      </c>
      <c r="B77" s="51"/>
      <c r="C77" s="51"/>
      <c r="D77" s="19">
        <f>SUM(D74:D76)</f>
        <v>1256.8482000000001</v>
      </c>
    </row>
    <row r="78" spans="1:5">
      <c r="A78" s="4"/>
      <c r="E78" s="18"/>
    </row>
    <row r="80" spans="1:5">
      <c r="A80" s="56" t="s">
        <v>45</v>
      </c>
      <c r="B80" s="56"/>
      <c r="C80" s="56"/>
      <c r="D80" s="56"/>
      <c r="E80" s="17"/>
    </row>
    <row r="81" spans="1:5" ht="12.75" customHeight="1">
      <c r="E81" s="18"/>
    </row>
    <row r="82" spans="1:5">
      <c r="A82" s="6">
        <v>3</v>
      </c>
      <c r="B82" s="62" t="s">
        <v>46</v>
      </c>
      <c r="C82" s="62"/>
      <c r="D82" s="6" t="s">
        <v>3</v>
      </c>
    </row>
    <row r="83" spans="1:5">
      <c r="A83" s="7" t="s">
        <v>4</v>
      </c>
      <c r="B83" s="10" t="s">
        <v>47</v>
      </c>
      <c r="C83" s="9">
        <f>TRUNC(((1/12)*5%),4)</f>
        <v>4.1000000000000003E-3</v>
      </c>
      <c r="D83" s="13">
        <f>TRUNC($D$33*C83,2)</f>
        <v>4.96</v>
      </c>
    </row>
    <row r="84" spans="1:5">
      <c r="A84" s="7" t="s">
        <v>6</v>
      </c>
      <c r="B84" s="10" t="s">
        <v>48</v>
      </c>
      <c r="C84" s="9">
        <v>0.08</v>
      </c>
      <c r="D84" s="13">
        <f>TRUNC(D83*C84,2)</f>
        <v>0.39</v>
      </c>
    </row>
    <row r="85" spans="1:5">
      <c r="A85" s="7" t="s">
        <v>8</v>
      </c>
      <c r="B85" s="10" t="s">
        <v>49</v>
      </c>
      <c r="C85" s="9">
        <f>TRUNC(8%*5%*40%,4)</f>
        <v>1.6000000000000001E-3</v>
      </c>
      <c r="D85" s="13">
        <f>TRUNC($D$33*C85,2)</f>
        <v>1.93</v>
      </c>
    </row>
    <row r="86" spans="1:5">
      <c r="A86" s="7" t="s">
        <v>10</v>
      </c>
      <c r="B86" s="10" t="s">
        <v>50</v>
      </c>
      <c r="C86" s="9">
        <f>TRUNC(((7/30)/12)*95%,4)</f>
        <v>1.84E-2</v>
      </c>
      <c r="D86" s="13">
        <f>TRUNC($D$33*C86,2)</f>
        <v>22.3</v>
      </c>
    </row>
    <row r="87" spans="1:5" ht="25.5">
      <c r="A87" s="7" t="s">
        <v>12</v>
      </c>
      <c r="B87" s="10" t="s">
        <v>100</v>
      </c>
      <c r="C87" s="9">
        <f>C57</f>
        <v>0.36800000000000005</v>
      </c>
      <c r="D87" s="13">
        <f>TRUNC(D86*C87,2)</f>
        <v>8.1999999999999993</v>
      </c>
    </row>
    <row r="88" spans="1:5">
      <c r="A88" s="7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36.840000000000003</v>
      </c>
    </row>
    <row r="89" spans="1:5">
      <c r="A89" s="60" t="s">
        <v>16</v>
      </c>
      <c r="B89" s="61"/>
      <c r="C89" s="64"/>
      <c r="D89" s="19">
        <f>SUM(D83:D88)</f>
        <v>74.62</v>
      </c>
    </row>
    <row r="92" spans="1:5">
      <c r="A92" s="56" t="s">
        <v>52</v>
      </c>
      <c r="B92" s="56"/>
      <c r="C92" s="56"/>
      <c r="D92" s="56"/>
    </row>
    <row r="95" spans="1:5">
      <c r="A95" s="63" t="s">
        <v>79</v>
      </c>
      <c r="B95" s="63"/>
      <c r="C95" s="63"/>
      <c r="D95" s="63"/>
    </row>
    <row r="96" spans="1:5">
      <c r="A96" s="3"/>
    </row>
    <row r="97" spans="1:6">
      <c r="A97" s="6" t="s">
        <v>53</v>
      </c>
      <c r="B97" s="62" t="s">
        <v>80</v>
      </c>
      <c r="C97" s="62"/>
      <c r="D97" s="6" t="s">
        <v>3</v>
      </c>
    </row>
    <row r="98" spans="1:6">
      <c r="A98" s="7" t="s">
        <v>4</v>
      </c>
      <c r="B98" s="8" t="s">
        <v>81</v>
      </c>
      <c r="C98" s="9">
        <f>TRUNC(((1+1/3)/12)/12,4)</f>
        <v>9.1999999999999998E-3</v>
      </c>
      <c r="D98" s="13">
        <f t="shared" ref="D98:D103" si="2">TRUNC(($D$33+$D$77+$D$89)*C98,2)</f>
        <v>23.4</v>
      </c>
    </row>
    <row r="99" spans="1:6">
      <c r="A99" s="7" t="s">
        <v>6</v>
      </c>
      <c r="B99" s="8" t="s">
        <v>82</v>
      </c>
      <c r="C99" s="9">
        <f>TRUNC(((2/30)/12),4)</f>
        <v>5.4999999999999997E-3</v>
      </c>
      <c r="D99" s="13">
        <f t="shared" si="2"/>
        <v>13.98</v>
      </c>
    </row>
    <row r="100" spans="1:6">
      <c r="A100" s="7" t="s">
        <v>8</v>
      </c>
      <c r="B100" s="8" t="s">
        <v>83</v>
      </c>
      <c r="C100" s="9">
        <f>TRUNC(((5/30)/12)*2%,4)</f>
        <v>2.0000000000000001E-4</v>
      </c>
      <c r="D100" s="13">
        <f t="shared" si="2"/>
        <v>0.5</v>
      </c>
    </row>
    <row r="101" spans="1:6">
      <c r="A101" s="7" t="s">
        <v>10</v>
      </c>
      <c r="B101" s="8" t="s">
        <v>84</v>
      </c>
      <c r="C101" s="9">
        <f>TRUNC(((15/30)/12)*8%,4)</f>
        <v>3.3E-3</v>
      </c>
      <c r="D101" s="13">
        <f t="shared" si="2"/>
        <v>8.39</v>
      </c>
    </row>
    <row r="102" spans="1:6">
      <c r="A102" s="7" t="s">
        <v>12</v>
      </c>
      <c r="B102" s="8" t="s">
        <v>85</v>
      </c>
      <c r="C102" s="9">
        <f>((1+1/3)/12)*3%*(6/12)</f>
        <v>1.6666666666666666E-3</v>
      </c>
      <c r="D102" s="13">
        <f t="shared" si="2"/>
        <v>4.2300000000000004</v>
      </c>
    </row>
    <row r="103" spans="1:6">
      <c r="A103" s="7" t="s">
        <v>32</v>
      </c>
      <c r="B103" s="8" t="s">
        <v>86</v>
      </c>
      <c r="C103" s="9"/>
      <c r="D103" s="13">
        <f t="shared" si="2"/>
        <v>0</v>
      </c>
    </row>
    <row r="104" spans="1:6">
      <c r="A104" s="51" t="s">
        <v>37</v>
      </c>
      <c r="B104" s="51"/>
      <c r="C104" s="51"/>
      <c r="D104" s="19">
        <f>SUM(D98:D103)</f>
        <v>50.5</v>
      </c>
      <c r="E104" s="17"/>
      <c r="F104" s="17"/>
    </row>
    <row r="107" spans="1:6">
      <c r="A107" s="63" t="s">
        <v>87</v>
      </c>
      <c r="B107" s="63"/>
      <c r="C107" s="63"/>
      <c r="D107" s="63"/>
    </row>
    <row r="108" spans="1:6">
      <c r="A108" s="3"/>
    </row>
    <row r="109" spans="1:6">
      <c r="A109" s="6" t="s">
        <v>54</v>
      </c>
      <c r="B109" s="62" t="s">
        <v>88</v>
      </c>
      <c r="C109" s="62"/>
      <c r="D109" s="6" t="s">
        <v>3</v>
      </c>
    </row>
    <row r="110" spans="1:6">
      <c r="A110" s="7" t="s">
        <v>4</v>
      </c>
      <c r="B110" s="57" t="s">
        <v>89</v>
      </c>
      <c r="C110" s="58"/>
      <c r="D110" s="13">
        <f>((D33+D77+D89)/220)*22*0</f>
        <v>0</v>
      </c>
    </row>
    <row r="111" spans="1:6">
      <c r="A111" s="51" t="s">
        <v>16</v>
      </c>
      <c r="B111" s="51"/>
      <c r="C111" s="51"/>
      <c r="D111" s="19">
        <f>SUM(D110)</f>
        <v>0</v>
      </c>
    </row>
    <row r="114" spans="1:4">
      <c r="A114" s="63" t="s">
        <v>55</v>
      </c>
      <c r="B114" s="63"/>
      <c r="C114" s="63"/>
      <c r="D114" s="63"/>
    </row>
    <row r="115" spans="1:4">
      <c r="A115" s="3"/>
    </row>
    <row r="116" spans="1:4">
      <c r="A116" s="6">
        <v>4</v>
      </c>
      <c r="B116" s="51" t="s">
        <v>56</v>
      </c>
      <c r="C116" s="51"/>
      <c r="D116" s="6" t="s">
        <v>3</v>
      </c>
    </row>
    <row r="117" spans="1:4">
      <c r="A117" s="7" t="s">
        <v>53</v>
      </c>
      <c r="B117" s="52" t="s">
        <v>80</v>
      </c>
      <c r="C117" s="52"/>
      <c r="D117" s="14">
        <f>D104</f>
        <v>50.5</v>
      </c>
    </row>
    <row r="118" spans="1:4">
      <c r="A118" s="7" t="s">
        <v>54</v>
      </c>
      <c r="B118" s="52" t="s">
        <v>88</v>
      </c>
      <c r="C118" s="52"/>
      <c r="D118" s="14">
        <f>D111</f>
        <v>0</v>
      </c>
    </row>
    <row r="119" spans="1:4">
      <c r="A119" s="51" t="s">
        <v>16</v>
      </c>
      <c r="B119" s="51"/>
      <c r="C119" s="51"/>
      <c r="D119" s="19">
        <f>SUM(D117:D118)</f>
        <v>50.5</v>
      </c>
    </row>
    <row r="122" spans="1:4">
      <c r="A122" s="56" t="s">
        <v>57</v>
      </c>
      <c r="B122" s="56"/>
      <c r="C122" s="56"/>
      <c r="D122" s="56"/>
    </row>
    <row r="124" spans="1:4">
      <c r="A124" s="6">
        <v>5</v>
      </c>
      <c r="B124" s="59" t="s">
        <v>58</v>
      </c>
      <c r="C124" s="59"/>
      <c r="D124" s="6" t="s">
        <v>3</v>
      </c>
    </row>
    <row r="125" spans="1:4">
      <c r="A125" s="7" t="s">
        <v>4</v>
      </c>
      <c r="B125" s="8" t="s">
        <v>59</v>
      </c>
      <c r="C125" s="8"/>
      <c r="D125" s="13">
        <v>4.71</v>
      </c>
    </row>
    <row r="126" spans="1:4">
      <c r="A126" s="7" t="s">
        <v>6</v>
      </c>
      <c r="B126" s="8" t="s">
        <v>60</v>
      </c>
      <c r="C126" s="8"/>
      <c r="D126" s="13"/>
    </row>
    <row r="127" spans="1:4">
      <c r="A127" s="7" t="s">
        <v>8</v>
      </c>
      <c r="B127" s="8" t="s">
        <v>61</v>
      </c>
      <c r="C127" s="8"/>
      <c r="D127" s="13">
        <v>87.56</v>
      </c>
    </row>
    <row r="128" spans="1:4">
      <c r="A128" s="7" t="s">
        <v>10</v>
      </c>
      <c r="B128" s="8" t="s">
        <v>125</v>
      </c>
      <c r="C128" s="8"/>
      <c r="D128" s="13">
        <v>2.1</v>
      </c>
    </row>
    <row r="129" spans="1:4">
      <c r="A129" s="51" t="s">
        <v>37</v>
      </c>
      <c r="B129" s="51"/>
      <c r="C129" s="51"/>
      <c r="D129" s="20">
        <f>SUM(D125:D128)</f>
        <v>94.36999999999999</v>
      </c>
    </row>
    <row r="132" spans="1:4">
      <c r="A132" s="56" t="s">
        <v>62</v>
      </c>
      <c r="B132" s="56"/>
      <c r="C132" s="56"/>
      <c r="D132" s="56"/>
    </row>
    <row r="134" spans="1:4">
      <c r="A134" s="6">
        <v>6</v>
      </c>
      <c r="B134" s="11" t="s">
        <v>63</v>
      </c>
      <c r="C134" s="6" t="s">
        <v>26</v>
      </c>
      <c r="D134" s="6" t="s">
        <v>3</v>
      </c>
    </row>
    <row r="135" spans="1:4">
      <c r="A135" s="7" t="s">
        <v>4</v>
      </c>
      <c r="B135" s="8" t="s">
        <v>64</v>
      </c>
      <c r="C135" s="9">
        <v>0.05</v>
      </c>
      <c r="D135" s="14">
        <f>D155*C135</f>
        <v>134.41840999999999</v>
      </c>
    </row>
    <row r="136" spans="1:4">
      <c r="A136" s="7" t="s">
        <v>6</v>
      </c>
      <c r="B136" s="8" t="s">
        <v>65</v>
      </c>
      <c r="C136" s="9">
        <v>0.06</v>
      </c>
      <c r="D136" s="13">
        <f>(D155+D135)*C136</f>
        <v>169.3671966</v>
      </c>
    </row>
    <row r="137" spans="1:4">
      <c r="A137" s="7" t="s">
        <v>8</v>
      </c>
      <c r="B137" s="8" t="s">
        <v>66</v>
      </c>
      <c r="C137" s="12">
        <f>SUM(C138:C143)</f>
        <v>8.6499999999999994E-2</v>
      </c>
      <c r="D137" s="13">
        <f>(D155+D135+D136)*C137/(1-C137)</f>
        <v>283.32928765287357</v>
      </c>
    </row>
    <row r="138" spans="1:4">
      <c r="A138" s="7"/>
      <c r="B138" s="8" t="s">
        <v>67</v>
      </c>
      <c r="C138" s="9"/>
      <c r="D138" s="14">
        <f>$D$157*C138</f>
        <v>0</v>
      </c>
    </row>
    <row r="139" spans="1:4">
      <c r="A139" s="7"/>
      <c r="B139" s="25" t="s">
        <v>102</v>
      </c>
      <c r="C139" s="9">
        <v>6.4999999999999997E-3</v>
      </c>
      <c r="D139" s="14">
        <f t="shared" ref="D139:D140" si="3">$D$157*C139</f>
        <v>21.290620000000001</v>
      </c>
    </row>
    <row r="140" spans="1:4">
      <c r="A140" s="7"/>
      <c r="B140" s="25" t="s">
        <v>103</v>
      </c>
      <c r="C140" s="9">
        <v>0.03</v>
      </c>
      <c r="D140" s="14">
        <f t="shared" si="3"/>
        <v>98.264399999999995</v>
      </c>
    </row>
    <row r="141" spans="1:4">
      <c r="A141" s="7"/>
      <c r="B141" s="8" t="s">
        <v>68</v>
      </c>
      <c r="C141" s="7"/>
      <c r="D141" s="14">
        <f t="shared" ref="D141:D142" si="4">$D$157*C141</f>
        <v>0</v>
      </c>
    </row>
    <row r="142" spans="1:4">
      <c r="A142" s="7"/>
      <c r="B142" s="8" t="s">
        <v>69</v>
      </c>
      <c r="C142" s="9"/>
      <c r="D142" s="14">
        <f t="shared" si="4"/>
        <v>0</v>
      </c>
    </row>
    <row r="143" spans="1:4">
      <c r="A143" s="7"/>
      <c r="B143" s="25" t="s">
        <v>104</v>
      </c>
      <c r="C143" s="9">
        <v>0.05</v>
      </c>
      <c r="D143" s="14">
        <f t="shared" ref="D143" si="5">$D$157*C143</f>
        <v>163.774</v>
      </c>
    </row>
    <row r="144" spans="1:4" ht="13.5">
      <c r="A144" s="60" t="s">
        <v>37</v>
      </c>
      <c r="B144" s="61"/>
      <c r="C144" s="21">
        <f>(1+C136)*(1+C135)/(1-C137)-1</f>
        <v>0.21839080459770144</v>
      </c>
      <c r="D144" s="19">
        <f>SUM(D135:D137)</f>
        <v>587.11489425287357</v>
      </c>
    </row>
    <row r="147" spans="1:4">
      <c r="A147" s="56" t="s">
        <v>70</v>
      </c>
      <c r="B147" s="56"/>
      <c r="C147" s="56"/>
      <c r="D147" s="56"/>
    </row>
    <row r="149" spans="1:4">
      <c r="A149" s="6"/>
      <c r="B149" s="51" t="s">
        <v>71</v>
      </c>
      <c r="C149" s="51"/>
      <c r="D149" s="6" t="s">
        <v>3</v>
      </c>
    </row>
    <row r="150" spans="1:4">
      <c r="A150" s="6" t="s">
        <v>4</v>
      </c>
      <c r="B150" s="52" t="s">
        <v>1</v>
      </c>
      <c r="C150" s="52"/>
      <c r="D150" s="22">
        <f>D33</f>
        <v>1212.03</v>
      </c>
    </row>
    <row r="151" spans="1:4">
      <c r="A151" s="6" t="s">
        <v>6</v>
      </c>
      <c r="B151" s="52" t="s">
        <v>17</v>
      </c>
      <c r="C151" s="52"/>
      <c r="D151" s="22">
        <f>D77</f>
        <v>1256.8482000000001</v>
      </c>
    </row>
    <row r="152" spans="1:4">
      <c r="A152" s="6" t="s">
        <v>8</v>
      </c>
      <c r="B152" s="52" t="s">
        <v>45</v>
      </c>
      <c r="C152" s="52"/>
      <c r="D152" s="22">
        <f>D89</f>
        <v>74.62</v>
      </c>
    </row>
    <row r="153" spans="1:4">
      <c r="A153" s="6" t="s">
        <v>10</v>
      </c>
      <c r="B153" s="52" t="s">
        <v>52</v>
      </c>
      <c r="C153" s="52"/>
      <c r="D153" s="22">
        <f>D119</f>
        <v>50.5</v>
      </c>
    </row>
    <row r="154" spans="1:4">
      <c r="A154" s="6" t="s">
        <v>12</v>
      </c>
      <c r="B154" s="52" t="s">
        <v>57</v>
      </c>
      <c r="C154" s="52"/>
      <c r="D154" s="22">
        <f>D129</f>
        <v>94.36999999999999</v>
      </c>
    </row>
    <row r="155" spans="1:4">
      <c r="A155" s="51" t="s">
        <v>101</v>
      </c>
      <c r="B155" s="51"/>
      <c r="C155" s="51"/>
      <c r="D155" s="23">
        <f>SUM(D150:D154)</f>
        <v>2688.3681999999999</v>
      </c>
    </row>
    <row r="156" spans="1:4">
      <c r="A156" s="6" t="s">
        <v>32</v>
      </c>
      <c r="B156" s="52" t="s">
        <v>72</v>
      </c>
      <c r="C156" s="52"/>
      <c r="D156" s="24">
        <f>D144</f>
        <v>587.11489425287357</v>
      </c>
    </row>
    <row r="157" spans="1:4">
      <c r="A157" s="51" t="s">
        <v>73</v>
      </c>
      <c r="B157" s="51"/>
      <c r="C157" s="51"/>
      <c r="D157" s="23">
        <f>ROUND(SUM(D155:D156),2)</f>
        <v>3275.48</v>
      </c>
    </row>
  </sheetData>
  <mergeCells count="72">
    <mergeCell ref="B154:C154"/>
    <mergeCell ref="A155:C155"/>
    <mergeCell ref="A60:D60"/>
    <mergeCell ref="B62:C62"/>
    <mergeCell ref="B63:C63"/>
    <mergeCell ref="B64:C64"/>
    <mergeCell ref="A71:D71"/>
    <mergeCell ref="B73:C73"/>
    <mergeCell ref="B74:C74"/>
    <mergeCell ref="B75:C75"/>
    <mergeCell ref="B76:C76"/>
    <mergeCell ref="A77:C77"/>
    <mergeCell ref="A80:D80"/>
    <mergeCell ref="B82:C82"/>
    <mergeCell ref="A104:C104"/>
    <mergeCell ref="A107:D107"/>
    <mergeCell ref="A1:D1"/>
    <mergeCell ref="A46:D46"/>
    <mergeCell ref="A57:B57"/>
    <mergeCell ref="A38:D38"/>
    <mergeCell ref="B40:C40"/>
    <mergeCell ref="B29:C29"/>
    <mergeCell ref="B30:C30"/>
    <mergeCell ref="B32:C32"/>
    <mergeCell ref="B31:C31"/>
    <mergeCell ref="A33:C33"/>
    <mergeCell ref="A15:D15"/>
    <mergeCell ref="B25:C25"/>
    <mergeCell ref="B26:C26"/>
    <mergeCell ref="B27:C27"/>
    <mergeCell ref="A3:D3"/>
    <mergeCell ref="A10:D10"/>
    <mergeCell ref="A95:D95"/>
    <mergeCell ref="B97:C97"/>
    <mergeCell ref="B65:C65"/>
    <mergeCell ref="A68:C68"/>
    <mergeCell ref="A92:D92"/>
    <mergeCell ref="A89:C89"/>
    <mergeCell ref="B66:C66"/>
    <mergeCell ref="B67:C67"/>
    <mergeCell ref="B109:C109"/>
    <mergeCell ref="A111:C111"/>
    <mergeCell ref="A114:D114"/>
    <mergeCell ref="B116:C116"/>
    <mergeCell ref="B117:C117"/>
    <mergeCell ref="B156:C156"/>
    <mergeCell ref="A157:C157"/>
    <mergeCell ref="A132:D132"/>
    <mergeCell ref="B110:C110"/>
    <mergeCell ref="B118:C118"/>
    <mergeCell ref="A119:C119"/>
    <mergeCell ref="A122:D122"/>
    <mergeCell ref="B124:C124"/>
    <mergeCell ref="A129:C129"/>
    <mergeCell ref="A144:B144"/>
    <mergeCell ref="A147:D147"/>
    <mergeCell ref="B149:C149"/>
    <mergeCell ref="B150:C150"/>
    <mergeCell ref="B151:C151"/>
    <mergeCell ref="B152:C152"/>
    <mergeCell ref="B153:C153"/>
    <mergeCell ref="A12:B12"/>
    <mergeCell ref="A13:B13"/>
    <mergeCell ref="C18:D18"/>
    <mergeCell ref="A43:B43"/>
    <mergeCell ref="B28:C28"/>
    <mergeCell ref="C17:D17"/>
    <mergeCell ref="C19:D19"/>
    <mergeCell ref="C20:D20"/>
    <mergeCell ref="C21:D21"/>
    <mergeCell ref="A23:D23"/>
    <mergeCell ref="A36:D3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2" zoomScale="115" zoomScaleNormal="115" workbookViewId="0">
      <selection activeCell="C20" sqref="C20:D20"/>
    </sheetView>
  </sheetViews>
  <sheetFormatPr defaultRowHeight="12.7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>
      <c r="A1" s="65" t="s">
        <v>0</v>
      </c>
      <c r="B1" s="65"/>
      <c r="C1" s="65"/>
      <c r="D1" s="65"/>
    </row>
    <row r="2" spans="1:4" ht="15.75">
      <c r="A2" s="26"/>
      <c r="B2" s="26"/>
      <c r="C2" s="26"/>
      <c r="D2" s="26"/>
    </row>
    <row r="3" spans="1:4">
      <c r="A3" s="55" t="s">
        <v>90</v>
      </c>
      <c r="B3" s="55"/>
      <c r="C3" s="55"/>
      <c r="D3" s="55"/>
    </row>
    <row r="4" spans="1:4">
      <c r="A4" s="2"/>
      <c r="B4" s="2"/>
      <c r="C4" s="2"/>
      <c r="D4" s="2"/>
    </row>
    <row r="5" spans="1:4">
      <c r="A5" s="5" t="s">
        <v>4</v>
      </c>
      <c r="B5" s="29" t="s">
        <v>91</v>
      </c>
      <c r="C5" s="27"/>
      <c r="D5" s="28"/>
    </row>
    <row r="6" spans="1:4">
      <c r="A6" s="5" t="s">
        <v>6</v>
      </c>
      <c r="B6" s="29" t="s">
        <v>92</v>
      </c>
      <c r="C6" s="27"/>
      <c r="D6" s="28"/>
    </row>
    <row r="7" spans="1:4">
      <c r="A7" s="5" t="s">
        <v>8</v>
      </c>
      <c r="B7" s="29" t="s">
        <v>93</v>
      </c>
      <c r="C7" s="27"/>
      <c r="D7" s="28"/>
    </row>
    <row r="8" spans="1:4">
      <c r="A8" s="5" t="s">
        <v>10</v>
      </c>
      <c r="B8" s="29" t="s">
        <v>94</v>
      </c>
      <c r="C8" s="27"/>
      <c r="D8" s="28">
        <v>12</v>
      </c>
    </row>
    <row r="10" spans="1:4">
      <c r="A10" s="55" t="s">
        <v>95</v>
      </c>
      <c r="B10" s="55"/>
      <c r="C10" s="55"/>
      <c r="D10" s="55"/>
    </row>
    <row r="11" spans="1:4">
      <c r="A11" s="2"/>
      <c r="B11" s="2"/>
      <c r="C11" s="2"/>
      <c r="D11" s="2"/>
    </row>
    <row r="12" spans="1:4" ht="38.25">
      <c r="A12" s="47" t="s">
        <v>96</v>
      </c>
      <c r="B12" s="47"/>
      <c r="C12" s="32" t="s">
        <v>97</v>
      </c>
      <c r="D12" s="30" t="s">
        <v>98</v>
      </c>
    </row>
    <row r="13" spans="1:4">
      <c r="A13" s="48" t="s">
        <v>111</v>
      </c>
      <c r="B13" s="48"/>
      <c r="C13" s="37" t="s">
        <v>106</v>
      </c>
      <c r="D13" s="33" t="s">
        <v>107</v>
      </c>
    </row>
    <row r="15" spans="1:4">
      <c r="A15" s="55" t="s">
        <v>74</v>
      </c>
      <c r="B15" s="55"/>
      <c r="C15" s="55"/>
      <c r="D15" s="55"/>
    </row>
    <row r="16" spans="1:4">
      <c r="A16" s="2"/>
      <c r="B16" s="2"/>
      <c r="C16" s="2"/>
      <c r="D16" s="2"/>
    </row>
    <row r="17" spans="1:4">
      <c r="A17" s="5">
        <v>1</v>
      </c>
      <c r="B17" s="5" t="s">
        <v>75</v>
      </c>
      <c r="C17" s="49" t="s">
        <v>111</v>
      </c>
      <c r="D17" s="50"/>
    </row>
    <row r="18" spans="1:4">
      <c r="A18" s="5">
        <v>2</v>
      </c>
      <c r="B18" s="5" t="s">
        <v>99</v>
      </c>
      <c r="C18" s="49" t="s">
        <v>112</v>
      </c>
      <c r="D18" s="50"/>
    </row>
    <row r="19" spans="1:4">
      <c r="A19" s="5">
        <v>3</v>
      </c>
      <c r="B19" s="5" t="s">
        <v>76</v>
      </c>
      <c r="C19" s="53">
        <v>1230.3499999999999</v>
      </c>
      <c r="D19" s="54"/>
    </row>
    <row r="20" spans="1:4">
      <c r="A20" s="5">
        <v>4</v>
      </c>
      <c r="B20" s="5" t="s">
        <v>77</v>
      </c>
      <c r="C20" s="49"/>
      <c r="D20" s="50"/>
    </row>
    <row r="21" spans="1:4">
      <c r="A21" s="5">
        <v>5</v>
      </c>
      <c r="B21" s="5" t="s">
        <v>78</v>
      </c>
      <c r="C21" s="49"/>
      <c r="D21" s="50"/>
    </row>
    <row r="23" spans="1:4">
      <c r="A23" s="55" t="s">
        <v>1</v>
      </c>
      <c r="B23" s="55"/>
      <c r="C23" s="55"/>
      <c r="D23" s="55"/>
    </row>
    <row r="25" spans="1:4">
      <c r="A25" s="34">
        <v>1</v>
      </c>
      <c r="B25" s="51" t="s">
        <v>2</v>
      </c>
      <c r="C25" s="51"/>
      <c r="D25" s="34" t="s">
        <v>3</v>
      </c>
    </row>
    <row r="26" spans="1:4">
      <c r="A26" s="32" t="s">
        <v>4</v>
      </c>
      <c r="B26" s="52" t="s">
        <v>5</v>
      </c>
      <c r="C26" s="52"/>
      <c r="D26" s="13">
        <v>1230.3499999999999</v>
      </c>
    </row>
    <row r="27" spans="1:4">
      <c r="A27" s="32" t="s">
        <v>6</v>
      </c>
      <c r="B27" s="52" t="s">
        <v>7</v>
      </c>
      <c r="C27" s="52"/>
      <c r="D27" s="13"/>
    </row>
    <row r="28" spans="1:4">
      <c r="A28" s="32" t="s">
        <v>8</v>
      </c>
      <c r="B28" s="52" t="s">
        <v>9</v>
      </c>
      <c r="C28" s="52"/>
      <c r="D28" s="13"/>
    </row>
    <row r="29" spans="1:4">
      <c r="A29" s="32" t="s">
        <v>10</v>
      </c>
      <c r="B29" s="52" t="s">
        <v>11</v>
      </c>
      <c r="C29" s="52"/>
      <c r="D29" s="13"/>
    </row>
    <row r="30" spans="1:4">
      <c r="A30" s="32" t="s">
        <v>12</v>
      </c>
      <c r="B30" s="52" t="s">
        <v>13</v>
      </c>
      <c r="C30" s="52"/>
      <c r="D30" s="13"/>
    </row>
    <row r="31" spans="1:4">
      <c r="A31" s="32"/>
      <c r="B31" s="52"/>
      <c r="C31" s="52"/>
      <c r="D31" s="13"/>
    </row>
    <row r="32" spans="1:4">
      <c r="A32" s="32" t="s">
        <v>14</v>
      </c>
      <c r="B32" s="52" t="s">
        <v>15</v>
      </c>
      <c r="C32" s="52"/>
      <c r="D32" s="13"/>
    </row>
    <row r="33" spans="1:4">
      <c r="A33" s="51" t="s">
        <v>16</v>
      </c>
      <c r="B33" s="51"/>
      <c r="C33" s="51"/>
      <c r="D33" s="20">
        <f>SUM(D26:D32)</f>
        <v>1230.3499999999999</v>
      </c>
    </row>
    <row r="36" spans="1:4">
      <c r="A36" s="56" t="s">
        <v>17</v>
      </c>
      <c r="B36" s="56"/>
      <c r="C36" s="56"/>
      <c r="D36" s="56"/>
    </row>
    <row r="37" spans="1:4">
      <c r="A37" s="3"/>
    </row>
    <row r="38" spans="1:4">
      <c r="A38" s="63" t="s">
        <v>18</v>
      </c>
      <c r="B38" s="63"/>
      <c r="C38" s="63"/>
      <c r="D38" s="63"/>
    </row>
    <row r="40" spans="1:4">
      <c r="A40" s="34" t="s">
        <v>19</v>
      </c>
      <c r="B40" s="51" t="s">
        <v>20</v>
      </c>
      <c r="C40" s="51"/>
      <c r="D40" s="34" t="s">
        <v>3</v>
      </c>
    </row>
    <row r="41" spans="1:4">
      <c r="A41" s="32" t="s">
        <v>4</v>
      </c>
      <c r="B41" s="35" t="s">
        <v>21</v>
      </c>
      <c r="C41" s="12">
        <f>TRUNC(1/12,4)</f>
        <v>8.3299999999999999E-2</v>
      </c>
      <c r="D41" s="13">
        <f>TRUNC($D$33*C41,2)</f>
        <v>102.48</v>
      </c>
    </row>
    <row r="42" spans="1:4">
      <c r="A42" s="32" t="s">
        <v>6</v>
      </c>
      <c r="B42" s="35" t="s">
        <v>22</v>
      </c>
      <c r="C42" s="12">
        <f>TRUNC(((1+1/3)/12),4)</f>
        <v>0.1111</v>
      </c>
      <c r="D42" s="13">
        <f>TRUNC($D$33*C42,2)</f>
        <v>136.69</v>
      </c>
    </row>
    <row r="43" spans="1:4">
      <c r="A43" s="51" t="s">
        <v>16</v>
      </c>
      <c r="B43" s="51"/>
      <c r="C43" s="31">
        <f>SUM(C41:C42)</f>
        <v>0.19440000000000002</v>
      </c>
      <c r="D43" s="19">
        <f>SUM(D41:D42)</f>
        <v>239.17000000000002</v>
      </c>
    </row>
    <row r="46" spans="1:4">
      <c r="A46" s="66" t="s">
        <v>23</v>
      </c>
      <c r="B46" s="66"/>
      <c r="C46" s="66"/>
      <c r="D46" s="66"/>
    </row>
    <row r="48" spans="1:4">
      <c r="A48" s="34" t="s">
        <v>24</v>
      </c>
      <c r="B48" s="34" t="s">
        <v>25</v>
      </c>
      <c r="C48" s="34" t="s">
        <v>26</v>
      </c>
      <c r="D48" s="34" t="s">
        <v>3</v>
      </c>
    </row>
    <row r="49" spans="1:4">
      <c r="A49" s="32" t="s">
        <v>4</v>
      </c>
      <c r="B49" s="35" t="s">
        <v>27</v>
      </c>
      <c r="C49" s="9">
        <v>0.2</v>
      </c>
      <c r="D49" s="13">
        <f>TRUNC(($D$33+$D$43)*C49,2)</f>
        <v>293.89999999999998</v>
      </c>
    </row>
    <row r="50" spans="1:4">
      <c r="A50" s="32" t="s">
        <v>6</v>
      </c>
      <c r="B50" s="35" t="s">
        <v>28</v>
      </c>
      <c r="C50" s="9">
        <v>2.5000000000000001E-2</v>
      </c>
      <c r="D50" s="13">
        <f t="shared" ref="D50:D56" si="0">TRUNC(($D$33+$D$43)*C50,2)</f>
        <v>36.729999999999997</v>
      </c>
    </row>
    <row r="51" spans="1:4">
      <c r="A51" s="32" t="s">
        <v>8</v>
      </c>
      <c r="B51" s="35" t="s">
        <v>29</v>
      </c>
      <c r="C51" s="16">
        <v>0.03</v>
      </c>
      <c r="D51" s="13">
        <f t="shared" si="0"/>
        <v>44.08</v>
      </c>
    </row>
    <row r="52" spans="1:4">
      <c r="A52" s="32" t="s">
        <v>10</v>
      </c>
      <c r="B52" s="35" t="s">
        <v>30</v>
      </c>
      <c r="C52" s="9">
        <v>1.4999999999999999E-2</v>
      </c>
      <c r="D52" s="13">
        <f t="shared" si="0"/>
        <v>22.04</v>
      </c>
    </row>
    <row r="53" spans="1:4">
      <c r="A53" s="32" t="s">
        <v>12</v>
      </c>
      <c r="B53" s="35" t="s">
        <v>31</v>
      </c>
      <c r="C53" s="9">
        <v>0.01</v>
      </c>
      <c r="D53" s="13">
        <f t="shared" si="0"/>
        <v>14.69</v>
      </c>
    </row>
    <row r="54" spans="1:4">
      <c r="A54" s="32" t="s">
        <v>32</v>
      </c>
      <c r="B54" s="35" t="s">
        <v>33</v>
      </c>
      <c r="C54" s="9">
        <v>6.0000000000000001E-3</v>
      </c>
      <c r="D54" s="13">
        <f t="shared" si="0"/>
        <v>8.81</v>
      </c>
    </row>
    <row r="55" spans="1:4">
      <c r="A55" s="32" t="s">
        <v>14</v>
      </c>
      <c r="B55" s="35" t="s">
        <v>34</v>
      </c>
      <c r="C55" s="9">
        <v>2E-3</v>
      </c>
      <c r="D55" s="13">
        <f t="shared" si="0"/>
        <v>2.93</v>
      </c>
    </row>
    <row r="56" spans="1:4">
      <c r="A56" s="32" t="s">
        <v>35</v>
      </c>
      <c r="B56" s="35" t="s">
        <v>36</v>
      </c>
      <c r="C56" s="9">
        <v>0.08</v>
      </c>
      <c r="D56" s="13">
        <f t="shared" si="0"/>
        <v>117.56</v>
      </c>
    </row>
    <row r="57" spans="1:4">
      <c r="A57" s="51" t="s">
        <v>37</v>
      </c>
      <c r="B57" s="51"/>
      <c r="C57" s="15">
        <f>SUM(C49:C56)</f>
        <v>0.36800000000000005</v>
      </c>
      <c r="D57" s="19">
        <f>SUM(D49:D56)</f>
        <v>540.74</v>
      </c>
    </row>
    <row r="60" spans="1:4">
      <c r="A60" s="63" t="s">
        <v>38</v>
      </c>
      <c r="B60" s="63"/>
      <c r="C60" s="63"/>
      <c r="D60" s="63"/>
    </row>
    <row r="62" spans="1:4">
      <c r="A62" s="34" t="s">
        <v>39</v>
      </c>
      <c r="B62" s="62" t="s">
        <v>40</v>
      </c>
      <c r="C62" s="62"/>
      <c r="D62" s="34" t="s">
        <v>3</v>
      </c>
    </row>
    <row r="63" spans="1:4">
      <c r="A63" s="32" t="s">
        <v>4</v>
      </c>
      <c r="B63" s="52" t="s">
        <v>41</v>
      </c>
      <c r="C63" s="52"/>
      <c r="D63" s="13">
        <f>(22*2*4.4)-(D26*0.06)</f>
        <v>119.77900000000002</v>
      </c>
    </row>
    <row r="64" spans="1:4">
      <c r="A64" s="32" t="s">
        <v>6</v>
      </c>
      <c r="B64" s="52" t="s">
        <v>42</v>
      </c>
      <c r="C64" s="52"/>
      <c r="D64" s="13">
        <f>13.1*0.8*22</f>
        <v>230.56</v>
      </c>
    </row>
    <row r="65" spans="1:5">
      <c r="A65" s="32" t="s">
        <v>8</v>
      </c>
      <c r="B65" s="52" t="s">
        <v>110</v>
      </c>
      <c r="C65" s="52"/>
      <c r="D65" s="13">
        <v>122.19</v>
      </c>
    </row>
    <row r="66" spans="1:5">
      <c r="A66" s="46" t="s">
        <v>10</v>
      </c>
      <c r="B66" s="52" t="s">
        <v>127</v>
      </c>
      <c r="C66" s="52"/>
      <c r="D66" s="13">
        <v>11.11</v>
      </c>
    </row>
    <row r="67" spans="1:5">
      <c r="A67" s="46" t="s">
        <v>12</v>
      </c>
      <c r="B67" s="52" t="s">
        <v>128</v>
      </c>
      <c r="C67" s="52"/>
      <c r="D67" s="13">
        <v>3.81</v>
      </c>
    </row>
    <row r="68" spans="1:5">
      <c r="A68" s="51" t="s">
        <v>16</v>
      </c>
      <c r="B68" s="51"/>
      <c r="C68" s="51"/>
      <c r="D68" s="19">
        <f>SUM(D63:D67)</f>
        <v>487.44900000000007</v>
      </c>
    </row>
    <row r="71" spans="1:5">
      <c r="A71" s="63" t="s">
        <v>43</v>
      </c>
      <c r="B71" s="63"/>
      <c r="C71" s="63"/>
      <c r="D71" s="63"/>
    </row>
    <row r="73" spans="1:5">
      <c r="A73" s="34">
        <v>2</v>
      </c>
      <c r="B73" s="62" t="s">
        <v>44</v>
      </c>
      <c r="C73" s="62"/>
      <c r="D73" s="34" t="s">
        <v>3</v>
      </c>
    </row>
    <row r="74" spans="1:5">
      <c r="A74" s="32" t="s">
        <v>19</v>
      </c>
      <c r="B74" s="52" t="s">
        <v>20</v>
      </c>
      <c r="C74" s="52"/>
      <c r="D74" s="14">
        <f>D43</f>
        <v>239.17000000000002</v>
      </c>
    </row>
    <row r="75" spans="1:5">
      <c r="A75" s="32" t="s">
        <v>24</v>
      </c>
      <c r="B75" s="52" t="s">
        <v>25</v>
      </c>
      <c r="C75" s="52"/>
      <c r="D75" s="14">
        <f>D57</f>
        <v>540.74</v>
      </c>
    </row>
    <row r="76" spans="1:5">
      <c r="A76" s="32" t="s">
        <v>39</v>
      </c>
      <c r="B76" s="52" t="s">
        <v>40</v>
      </c>
      <c r="C76" s="52"/>
      <c r="D76" s="14">
        <f>D68</f>
        <v>487.44900000000007</v>
      </c>
    </row>
    <row r="77" spans="1:5">
      <c r="A77" s="51" t="s">
        <v>16</v>
      </c>
      <c r="B77" s="51"/>
      <c r="C77" s="51"/>
      <c r="D77" s="19">
        <f>SUM(D74:D76)</f>
        <v>1267.3590000000002</v>
      </c>
    </row>
    <row r="78" spans="1:5">
      <c r="A78" s="4"/>
      <c r="E78" s="18"/>
    </row>
    <row r="80" spans="1:5">
      <c r="A80" s="56" t="s">
        <v>45</v>
      </c>
      <c r="B80" s="56"/>
      <c r="C80" s="56"/>
      <c r="D80" s="56"/>
      <c r="E80" s="17"/>
    </row>
    <row r="81" spans="1:5" ht="12.75" customHeight="1">
      <c r="E81" s="18"/>
    </row>
    <row r="82" spans="1:5">
      <c r="A82" s="34">
        <v>3</v>
      </c>
      <c r="B82" s="62" t="s">
        <v>46</v>
      </c>
      <c r="C82" s="62"/>
      <c r="D82" s="34" t="s">
        <v>3</v>
      </c>
    </row>
    <row r="83" spans="1:5">
      <c r="A83" s="32" t="s">
        <v>4</v>
      </c>
      <c r="B83" s="10" t="s">
        <v>47</v>
      </c>
      <c r="C83" s="9">
        <f>TRUNC(((1/12)*5%),4)</f>
        <v>4.1000000000000003E-3</v>
      </c>
      <c r="D83" s="13">
        <f>TRUNC($D$33*C83,2)</f>
        <v>5.04</v>
      </c>
    </row>
    <row r="84" spans="1:5">
      <c r="A84" s="32" t="s">
        <v>6</v>
      </c>
      <c r="B84" s="10" t="s">
        <v>48</v>
      </c>
      <c r="C84" s="9">
        <v>0.08</v>
      </c>
      <c r="D84" s="13">
        <f>TRUNC(D83*C84,2)</f>
        <v>0.4</v>
      </c>
    </row>
    <row r="85" spans="1:5">
      <c r="A85" s="32" t="s">
        <v>8</v>
      </c>
      <c r="B85" s="10" t="s">
        <v>49</v>
      </c>
      <c r="C85" s="9">
        <f>TRUNC(8%*5%*40%,4)</f>
        <v>1.6000000000000001E-3</v>
      </c>
      <c r="D85" s="13">
        <f>TRUNC($D$33*C85,2)</f>
        <v>1.96</v>
      </c>
    </row>
    <row r="86" spans="1:5">
      <c r="A86" s="32" t="s">
        <v>10</v>
      </c>
      <c r="B86" s="10" t="s">
        <v>50</v>
      </c>
      <c r="C86" s="9">
        <f>TRUNC(((7/30)/12)*95%,4)</f>
        <v>1.84E-2</v>
      </c>
      <c r="D86" s="13">
        <f>TRUNC($D$33*C86,2)</f>
        <v>22.63</v>
      </c>
    </row>
    <row r="87" spans="1:5" ht="25.5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8.32</v>
      </c>
    </row>
    <row r="88" spans="1:5">
      <c r="A88" s="32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37.4</v>
      </c>
    </row>
    <row r="89" spans="1:5">
      <c r="A89" s="60" t="s">
        <v>16</v>
      </c>
      <c r="B89" s="61"/>
      <c r="C89" s="64"/>
      <c r="D89" s="19">
        <f>SUM(D83:D88)</f>
        <v>75.75</v>
      </c>
    </row>
    <row r="92" spans="1:5">
      <c r="A92" s="56" t="s">
        <v>52</v>
      </c>
      <c r="B92" s="56"/>
      <c r="C92" s="56"/>
      <c r="D92" s="56"/>
    </row>
    <row r="95" spans="1:5">
      <c r="A95" s="63" t="s">
        <v>79</v>
      </c>
      <c r="B95" s="63"/>
      <c r="C95" s="63"/>
      <c r="D95" s="63"/>
    </row>
    <row r="96" spans="1:5">
      <c r="A96" s="3"/>
    </row>
    <row r="97" spans="1:6">
      <c r="A97" s="34" t="s">
        <v>53</v>
      </c>
      <c r="B97" s="62" t="s">
        <v>80</v>
      </c>
      <c r="C97" s="62"/>
      <c r="D97" s="34" t="s">
        <v>3</v>
      </c>
    </row>
    <row r="98" spans="1:6">
      <c r="A98" s="32" t="s">
        <v>4</v>
      </c>
      <c r="B98" s="35" t="s">
        <v>81</v>
      </c>
      <c r="C98" s="9">
        <f>TRUNC(((1+1/3)/12)/12,4)</f>
        <v>9.1999999999999998E-3</v>
      </c>
      <c r="D98" s="13">
        <f t="shared" ref="D98:D103" si="2">TRUNC(($D$33+$D$77+$D$89)*C98,2)</f>
        <v>23.67</v>
      </c>
    </row>
    <row r="99" spans="1:6">
      <c r="A99" s="32" t="s">
        <v>6</v>
      </c>
      <c r="B99" s="35" t="s">
        <v>82</v>
      </c>
      <c r="C99" s="9">
        <f>TRUNC(((2/30)/12),4)</f>
        <v>5.4999999999999997E-3</v>
      </c>
      <c r="D99" s="13">
        <f t="shared" si="2"/>
        <v>14.15</v>
      </c>
    </row>
    <row r="100" spans="1:6">
      <c r="A100" s="32" t="s">
        <v>8</v>
      </c>
      <c r="B100" s="35" t="s">
        <v>83</v>
      </c>
      <c r="C100" s="9">
        <f>TRUNC(((5/30)/12)*2%,4)</f>
        <v>2.0000000000000001E-4</v>
      </c>
      <c r="D100" s="13">
        <f t="shared" si="2"/>
        <v>0.51</v>
      </c>
    </row>
    <row r="101" spans="1:6">
      <c r="A101" s="32" t="s">
        <v>10</v>
      </c>
      <c r="B101" s="35" t="s">
        <v>84</v>
      </c>
      <c r="C101" s="9">
        <f>TRUNC(((15/30)/12)*8%,4)</f>
        <v>3.3E-3</v>
      </c>
      <c r="D101" s="13">
        <f t="shared" si="2"/>
        <v>8.49</v>
      </c>
    </row>
    <row r="102" spans="1:6">
      <c r="A102" s="32" t="s">
        <v>12</v>
      </c>
      <c r="B102" s="35" t="s">
        <v>85</v>
      </c>
      <c r="C102" s="9">
        <f>((1+1/3)/12)*3%*(6/12)</f>
        <v>1.6666666666666666E-3</v>
      </c>
      <c r="D102" s="13">
        <f t="shared" si="2"/>
        <v>4.28</v>
      </c>
    </row>
    <row r="103" spans="1:6">
      <c r="A103" s="32" t="s">
        <v>32</v>
      </c>
      <c r="B103" s="35" t="s">
        <v>86</v>
      </c>
      <c r="C103" s="9"/>
      <c r="D103" s="13">
        <f t="shared" si="2"/>
        <v>0</v>
      </c>
    </row>
    <row r="104" spans="1:6">
      <c r="A104" s="51" t="s">
        <v>37</v>
      </c>
      <c r="B104" s="51"/>
      <c r="C104" s="51"/>
      <c r="D104" s="19">
        <f>SUM(D98:D103)</f>
        <v>51.1</v>
      </c>
      <c r="E104" s="17"/>
      <c r="F104" s="17"/>
    </row>
    <row r="107" spans="1:6">
      <c r="A107" s="63" t="s">
        <v>87</v>
      </c>
      <c r="B107" s="63"/>
      <c r="C107" s="63"/>
      <c r="D107" s="63"/>
    </row>
    <row r="108" spans="1:6">
      <c r="A108" s="3"/>
    </row>
    <row r="109" spans="1:6">
      <c r="A109" s="34" t="s">
        <v>54</v>
      </c>
      <c r="B109" s="62" t="s">
        <v>88</v>
      </c>
      <c r="C109" s="62"/>
      <c r="D109" s="34" t="s">
        <v>3</v>
      </c>
    </row>
    <row r="110" spans="1:6">
      <c r="A110" s="32" t="s">
        <v>4</v>
      </c>
      <c r="B110" s="57" t="s">
        <v>89</v>
      </c>
      <c r="C110" s="58"/>
      <c r="D110" s="13">
        <f>((D33+D77+D89)/220)*22*0</f>
        <v>0</v>
      </c>
    </row>
    <row r="111" spans="1:6">
      <c r="A111" s="51" t="s">
        <v>16</v>
      </c>
      <c r="B111" s="51"/>
      <c r="C111" s="51"/>
      <c r="D111" s="19">
        <f>SUM(D110)</f>
        <v>0</v>
      </c>
    </row>
    <row r="114" spans="1:4">
      <c r="A114" s="63" t="s">
        <v>55</v>
      </c>
      <c r="B114" s="63"/>
      <c r="C114" s="63"/>
      <c r="D114" s="63"/>
    </row>
    <row r="115" spans="1:4">
      <c r="A115" s="3"/>
    </row>
    <row r="116" spans="1:4">
      <c r="A116" s="34">
        <v>4</v>
      </c>
      <c r="B116" s="51" t="s">
        <v>56</v>
      </c>
      <c r="C116" s="51"/>
      <c r="D116" s="34" t="s">
        <v>3</v>
      </c>
    </row>
    <row r="117" spans="1:4">
      <c r="A117" s="32" t="s">
        <v>53</v>
      </c>
      <c r="B117" s="52" t="s">
        <v>80</v>
      </c>
      <c r="C117" s="52"/>
      <c r="D117" s="14">
        <f>D104</f>
        <v>51.1</v>
      </c>
    </row>
    <row r="118" spans="1:4">
      <c r="A118" s="32" t="s">
        <v>54</v>
      </c>
      <c r="B118" s="52" t="s">
        <v>88</v>
      </c>
      <c r="C118" s="52"/>
      <c r="D118" s="14">
        <f>D111</f>
        <v>0</v>
      </c>
    </row>
    <row r="119" spans="1:4">
      <c r="A119" s="51" t="s">
        <v>16</v>
      </c>
      <c r="B119" s="51"/>
      <c r="C119" s="51"/>
      <c r="D119" s="19">
        <f>SUM(D117:D118)</f>
        <v>51.1</v>
      </c>
    </row>
    <row r="122" spans="1:4">
      <c r="A122" s="56" t="s">
        <v>57</v>
      </c>
      <c r="B122" s="56"/>
      <c r="C122" s="56"/>
      <c r="D122" s="56"/>
    </row>
    <row r="124" spans="1:4">
      <c r="A124" s="34">
        <v>5</v>
      </c>
      <c r="B124" s="59" t="s">
        <v>58</v>
      </c>
      <c r="C124" s="59"/>
      <c r="D124" s="34" t="s">
        <v>3</v>
      </c>
    </row>
    <row r="125" spans="1:4">
      <c r="A125" s="32" t="s">
        <v>4</v>
      </c>
      <c r="B125" s="35" t="s">
        <v>59</v>
      </c>
      <c r="C125" s="35"/>
      <c r="D125" s="13">
        <v>4.71</v>
      </c>
    </row>
    <row r="126" spans="1:4">
      <c r="A126" s="32" t="s">
        <v>6</v>
      </c>
      <c r="B126" s="35" t="s">
        <v>60</v>
      </c>
      <c r="C126" s="35"/>
      <c r="D126" s="13"/>
    </row>
    <row r="127" spans="1:4">
      <c r="A127" s="32" t="s">
        <v>8</v>
      </c>
      <c r="B127" s="35" t="s">
        <v>61</v>
      </c>
      <c r="C127" s="35"/>
      <c r="D127" s="13">
        <v>87.56</v>
      </c>
    </row>
    <row r="128" spans="1:4">
      <c r="A128" s="32" t="s">
        <v>10</v>
      </c>
      <c r="B128" s="35" t="s">
        <v>125</v>
      </c>
      <c r="C128" s="35"/>
      <c r="D128" s="13">
        <v>2.1</v>
      </c>
    </row>
    <row r="129" spans="1:4">
      <c r="A129" s="51" t="s">
        <v>37</v>
      </c>
      <c r="B129" s="51"/>
      <c r="C129" s="51"/>
      <c r="D129" s="20">
        <f>SUM(D125:D128)</f>
        <v>94.36999999999999</v>
      </c>
    </row>
    <row r="132" spans="1:4">
      <c r="A132" s="56" t="s">
        <v>62</v>
      </c>
      <c r="B132" s="56"/>
      <c r="C132" s="56"/>
      <c r="D132" s="56"/>
    </row>
    <row r="134" spans="1:4">
      <c r="A134" s="34">
        <v>6</v>
      </c>
      <c r="B134" s="36" t="s">
        <v>63</v>
      </c>
      <c r="C134" s="34" t="s">
        <v>26</v>
      </c>
      <c r="D134" s="34" t="s">
        <v>3</v>
      </c>
    </row>
    <row r="135" spans="1:4">
      <c r="A135" s="32" t="s">
        <v>4</v>
      </c>
      <c r="B135" s="35" t="s">
        <v>64</v>
      </c>
      <c r="C135" s="9">
        <v>0.05</v>
      </c>
      <c r="D135" s="14">
        <f>D155*C135</f>
        <v>135.94645</v>
      </c>
    </row>
    <row r="136" spans="1:4">
      <c r="A136" s="32" t="s">
        <v>6</v>
      </c>
      <c r="B136" s="35" t="s">
        <v>65</v>
      </c>
      <c r="C136" s="9">
        <v>0.06</v>
      </c>
      <c r="D136" s="13">
        <f>(D155+D135)*C136</f>
        <v>171.29252699999998</v>
      </c>
    </row>
    <row r="137" spans="1:4">
      <c r="A137" s="32" t="s">
        <v>8</v>
      </c>
      <c r="B137" s="35" t="s">
        <v>66</v>
      </c>
      <c r="C137" s="12">
        <f>SUM(C138:C143)</f>
        <v>8.6499999999999994E-2</v>
      </c>
      <c r="D137" s="13">
        <f>(D155+D135+D136)*C137/(1-C137)</f>
        <v>286.55011495402294</v>
      </c>
    </row>
    <row r="138" spans="1:4">
      <c r="A138" s="32"/>
      <c r="B138" s="35" t="s">
        <v>67</v>
      </c>
      <c r="C138" s="9"/>
      <c r="D138" s="14">
        <f>$D$157*C138</f>
        <v>0</v>
      </c>
    </row>
    <row r="139" spans="1:4">
      <c r="A139" s="32"/>
      <c r="B139" s="35" t="s">
        <v>102</v>
      </c>
      <c r="C139" s="9">
        <v>6.4999999999999997E-3</v>
      </c>
      <c r="D139" s="14">
        <f t="shared" ref="D139:D143" si="3">$D$157*C139</f>
        <v>21.532679999999999</v>
      </c>
    </row>
    <row r="140" spans="1:4">
      <c r="A140" s="32"/>
      <c r="B140" s="35" t="s">
        <v>103</v>
      </c>
      <c r="C140" s="9">
        <v>0.03</v>
      </c>
      <c r="D140" s="14">
        <f t="shared" si="3"/>
        <v>99.381599999999992</v>
      </c>
    </row>
    <row r="141" spans="1:4">
      <c r="A141" s="32"/>
      <c r="B141" s="35" t="s">
        <v>68</v>
      </c>
      <c r="C141" s="32"/>
      <c r="D141" s="14">
        <f t="shared" si="3"/>
        <v>0</v>
      </c>
    </row>
    <row r="142" spans="1:4">
      <c r="A142" s="32"/>
      <c r="B142" s="35" t="s">
        <v>69</v>
      </c>
      <c r="C142" s="9"/>
      <c r="D142" s="14">
        <f t="shared" si="3"/>
        <v>0</v>
      </c>
    </row>
    <row r="143" spans="1:4">
      <c r="A143" s="32"/>
      <c r="B143" s="35" t="s">
        <v>104</v>
      </c>
      <c r="C143" s="9">
        <v>0.05</v>
      </c>
      <c r="D143" s="14">
        <f t="shared" si="3"/>
        <v>165.636</v>
      </c>
    </row>
    <row r="144" spans="1:4" ht="13.5">
      <c r="A144" s="60" t="s">
        <v>37</v>
      </c>
      <c r="B144" s="61"/>
      <c r="C144" s="21">
        <f>(1+C136)*(1+C135)/(1-C137)-1</f>
        <v>0.21839080459770144</v>
      </c>
      <c r="D144" s="19">
        <f>SUM(D135:D137)</f>
        <v>593.78909195402298</v>
      </c>
    </row>
    <row r="147" spans="1:4">
      <c r="A147" s="56" t="s">
        <v>70</v>
      </c>
      <c r="B147" s="56"/>
      <c r="C147" s="56"/>
      <c r="D147" s="56"/>
    </row>
    <row r="149" spans="1:4">
      <c r="A149" s="34"/>
      <c r="B149" s="51" t="s">
        <v>71</v>
      </c>
      <c r="C149" s="51"/>
      <c r="D149" s="34" t="s">
        <v>3</v>
      </c>
    </row>
    <row r="150" spans="1:4">
      <c r="A150" s="34" t="s">
        <v>4</v>
      </c>
      <c r="B150" s="52" t="s">
        <v>1</v>
      </c>
      <c r="C150" s="52"/>
      <c r="D150" s="22">
        <f>D33</f>
        <v>1230.3499999999999</v>
      </c>
    </row>
    <row r="151" spans="1:4">
      <c r="A151" s="34" t="s">
        <v>6</v>
      </c>
      <c r="B151" s="52" t="s">
        <v>17</v>
      </c>
      <c r="C151" s="52"/>
      <c r="D151" s="22">
        <f>D77</f>
        <v>1267.3590000000002</v>
      </c>
    </row>
    <row r="152" spans="1:4">
      <c r="A152" s="34" t="s">
        <v>8</v>
      </c>
      <c r="B152" s="52" t="s">
        <v>45</v>
      </c>
      <c r="C152" s="52"/>
      <c r="D152" s="22">
        <f>D89</f>
        <v>75.75</v>
      </c>
    </row>
    <row r="153" spans="1:4">
      <c r="A153" s="34" t="s">
        <v>10</v>
      </c>
      <c r="B153" s="52" t="s">
        <v>52</v>
      </c>
      <c r="C153" s="52"/>
      <c r="D153" s="22">
        <f>D119</f>
        <v>51.1</v>
      </c>
    </row>
    <row r="154" spans="1:4">
      <c r="A154" s="34" t="s">
        <v>12</v>
      </c>
      <c r="B154" s="52" t="s">
        <v>57</v>
      </c>
      <c r="C154" s="52"/>
      <c r="D154" s="22">
        <f>D129</f>
        <v>94.36999999999999</v>
      </c>
    </row>
    <row r="155" spans="1:4">
      <c r="A155" s="51" t="s">
        <v>101</v>
      </c>
      <c r="B155" s="51"/>
      <c r="C155" s="51"/>
      <c r="D155" s="23">
        <f>SUM(D150:D154)</f>
        <v>2718.9289999999996</v>
      </c>
    </row>
    <row r="156" spans="1:4">
      <c r="A156" s="34" t="s">
        <v>32</v>
      </c>
      <c r="B156" s="52" t="s">
        <v>72</v>
      </c>
      <c r="C156" s="52"/>
      <c r="D156" s="24">
        <f>D144</f>
        <v>593.78909195402298</v>
      </c>
    </row>
    <row r="157" spans="1:4">
      <c r="A157" s="51" t="s">
        <v>73</v>
      </c>
      <c r="B157" s="51"/>
      <c r="C157" s="51"/>
      <c r="D157" s="23">
        <f>ROUND(SUM(D155:D156),2)</f>
        <v>3312.72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A68:C68"/>
    <mergeCell ref="B66:C66"/>
    <mergeCell ref="B67:C67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12" zoomScale="115" zoomScaleNormal="115" workbookViewId="0">
      <selection activeCell="B25" sqref="B25:C25"/>
    </sheetView>
  </sheetViews>
  <sheetFormatPr defaultRowHeight="12.7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>
      <c r="A1" s="65" t="s">
        <v>0</v>
      </c>
      <c r="B1" s="65"/>
      <c r="C1" s="65"/>
      <c r="D1" s="65"/>
    </row>
    <row r="2" spans="1:4" ht="15.75">
      <c r="A2" s="26"/>
      <c r="B2" s="26"/>
      <c r="C2" s="26"/>
      <c r="D2" s="26"/>
    </row>
    <row r="3" spans="1:4">
      <c r="A3" s="55" t="s">
        <v>90</v>
      </c>
      <c r="B3" s="55"/>
      <c r="C3" s="55"/>
      <c r="D3" s="55"/>
    </row>
    <row r="4" spans="1:4">
      <c r="A4" s="2"/>
      <c r="B4" s="2"/>
      <c r="C4" s="2"/>
      <c r="D4" s="2"/>
    </row>
    <row r="5" spans="1:4">
      <c r="A5" s="5" t="s">
        <v>4</v>
      </c>
      <c r="B5" s="29" t="s">
        <v>91</v>
      </c>
      <c r="C5" s="27"/>
      <c r="D5" s="28"/>
    </row>
    <row r="6" spans="1:4">
      <c r="A6" s="5" t="s">
        <v>6</v>
      </c>
      <c r="B6" s="29" t="s">
        <v>92</v>
      </c>
      <c r="C6" s="27"/>
      <c r="D6" s="28"/>
    </row>
    <row r="7" spans="1:4">
      <c r="A7" s="5" t="s">
        <v>8</v>
      </c>
      <c r="B7" s="29" t="s">
        <v>93</v>
      </c>
      <c r="C7" s="27"/>
      <c r="D7" s="28"/>
    </row>
    <row r="8" spans="1:4">
      <c r="A8" s="5" t="s">
        <v>10</v>
      </c>
      <c r="B8" s="29" t="s">
        <v>94</v>
      </c>
      <c r="C8" s="27"/>
      <c r="D8" s="28">
        <v>12</v>
      </c>
    </row>
    <row r="10" spans="1:4">
      <c r="A10" s="55" t="s">
        <v>95</v>
      </c>
      <c r="B10" s="55"/>
      <c r="C10" s="55"/>
      <c r="D10" s="55"/>
    </row>
    <row r="11" spans="1:4">
      <c r="A11" s="2"/>
      <c r="B11" s="2"/>
      <c r="C11" s="2"/>
      <c r="D11" s="2"/>
    </row>
    <row r="12" spans="1:4" ht="38.25">
      <c r="A12" s="47" t="s">
        <v>96</v>
      </c>
      <c r="B12" s="47"/>
      <c r="C12" s="32" t="s">
        <v>97</v>
      </c>
      <c r="D12" s="30" t="s">
        <v>98</v>
      </c>
    </row>
    <row r="13" spans="1:4">
      <c r="A13" s="48" t="s">
        <v>113</v>
      </c>
      <c r="B13" s="48"/>
      <c r="C13" s="37" t="s">
        <v>106</v>
      </c>
      <c r="D13" s="33" t="s">
        <v>107</v>
      </c>
    </row>
    <row r="15" spans="1:4">
      <c r="A15" s="55" t="s">
        <v>74</v>
      </c>
      <c r="B15" s="55"/>
      <c r="C15" s="55"/>
      <c r="D15" s="55"/>
    </row>
    <row r="16" spans="1:4">
      <c r="A16" s="2"/>
      <c r="B16" s="2"/>
      <c r="C16" s="2"/>
      <c r="D16" s="2"/>
    </row>
    <row r="17" spans="1:4">
      <c r="A17" s="5">
        <v>1</v>
      </c>
      <c r="B17" s="5" t="s">
        <v>75</v>
      </c>
      <c r="C17" s="49" t="s">
        <v>113</v>
      </c>
      <c r="D17" s="50"/>
    </row>
    <row r="18" spans="1:4">
      <c r="A18" s="5">
        <v>2</v>
      </c>
      <c r="B18" s="5" t="s">
        <v>99</v>
      </c>
      <c r="C18" s="49" t="s">
        <v>114</v>
      </c>
      <c r="D18" s="50"/>
    </row>
    <row r="19" spans="1:4">
      <c r="A19" s="5">
        <v>3</v>
      </c>
      <c r="B19" s="5" t="s">
        <v>76</v>
      </c>
      <c r="C19" s="53">
        <v>1668.21</v>
      </c>
      <c r="D19" s="54"/>
    </row>
    <row r="20" spans="1:4">
      <c r="A20" s="5">
        <v>4</v>
      </c>
      <c r="B20" s="5" t="s">
        <v>77</v>
      </c>
      <c r="C20" s="49"/>
      <c r="D20" s="50"/>
    </row>
    <row r="21" spans="1:4">
      <c r="A21" s="5">
        <v>5</v>
      </c>
      <c r="B21" s="5" t="s">
        <v>78</v>
      </c>
      <c r="C21" s="49"/>
      <c r="D21" s="50"/>
    </row>
    <row r="23" spans="1:4">
      <c r="A23" s="55" t="s">
        <v>1</v>
      </c>
      <c r="B23" s="55"/>
      <c r="C23" s="55"/>
      <c r="D23" s="55"/>
    </row>
    <row r="25" spans="1:4">
      <c r="A25" s="34">
        <v>1</v>
      </c>
      <c r="B25" s="51" t="s">
        <v>2</v>
      </c>
      <c r="C25" s="51"/>
      <c r="D25" s="34" t="s">
        <v>3</v>
      </c>
    </row>
    <row r="26" spans="1:4">
      <c r="A26" s="32" t="s">
        <v>4</v>
      </c>
      <c r="B26" s="52" t="s">
        <v>5</v>
      </c>
      <c r="C26" s="52"/>
      <c r="D26" s="13">
        <v>1668.21</v>
      </c>
    </row>
    <row r="27" spans="1:4">
      <c r="A27" s="32" t="s">
        <v>6</v>
      </c>
      <c r="B27" s="52" t="s">
        <v>7</v>
      </c>
      <c r="C27" s="52"/>
      <c r="D27" s="13"/>
    </row>
    <row r="28" spans="1:4">
      <c r="A28" s="32" t="s">
        <v>8</v>
      </c>
      <c r="B28" s="52" t="s">
        <v>9</v>
      </c>
      <c r="C28" s="52"/>
      <c r="D28" s="13"/>
    </row>
    <row r="29" spans="1:4">
      <c r="A29" s="32" t="s">
        <v>10</v>
      </c>
      <c r="B29" s="52" t="s">
        <v>11</v>
      </c>
      <c r="C29" s="52"/>
      <c r="D29" s="13"/>
    </row>
    <row r="30" spans="1:4">
      <c r="A30" s="32" t="s">
        <v>12</v>
      </c>
      <c r="B30" s="52" t="s">
        <v>13</v>
      </c>
      <c r="C30" s="52"/>
      <c r="D30" s="13"/>
    </row>
    <row r="31" spans="1:4">
      <c r="A31" s="32"/>
      <c r="B31" s="52"/>
      <c r="C31" s="52"/>
      <c r="D31" s="13"/>
    </row>
    <row r="32" spans="1:4">
      <c r="A32" s="32" t="s">
        <v>14</v>
      </c>
      <c r="B32" s="52" t="s">
        <v>15</v>
      </c>
      <c r="C32" s="52"/>
      <c r="D32" s="13"/>
    </row>
    <row r="33" spans="1:4">
      <c r="A33" s="51" t="s">
        <v>16</v>
      </c>
      <c r="B33" s="51"/>
      <c r="C33" s="51"/>
      <c r="D33" s="20">
        <f>SUM(D26:D32)</f>
        <v>1668.21</v>
      </c>
    </row>
    <row r="36" spans="1:4">
      <c r="A36" s="56" t="s">
        <v>17</v>
      </c>
      <c r="B36" s="56"/>
      <c r="C36" s="56"/>
      <c r="D36" s="56"/>
    </row>
    <row r="37" spans="1:4">
      <c r="A37" s="3"/>
    </row>
    <row r="38" spans="1:4">
      <c r="A38" s="63" t="s">
        <v>18</v>
      </c>
      <c r="B38" s="63"/>
      <c r="C38" s="63"/>
      <c r="D38" s="63"/>
    </row>
    <row r="40" spans="1:4">
      <c r="A40" s="34" t="s">
        <v>19</v>
      </c>
      <c r="B40" s="51" t="s">
        <v>20</v>
      </c>
      <c r="C40" s="51"/>
      <c r="D40" s="34" t="s">
        <v>3</v>
      </c>
    </row>
    <row r="41" spans="1:4">
      <c r="A41" s="32" t="s">
        <v>4</v>
      </c>
      <c r="B41" s="35" t="s">
        <v>21</v>
      </c>
      <c r="C41" s="12">
        <f>TRUNC(1/12,4)</f>
        <v>8.3299999999999999E-2</v>
      </c>
      <c r="D41" s="13">
        <f>TRUNC($D$33*C41,2)</f>
        <v>138.96</v>
      </c>
    </row>
    <row r="42" spans="1:4">
      <c r="A42" s="32" t="s">
        <v>6</v>
      </c>
      <c r="B42" s="35" t="s">
        <v>22</v>
      </c>
      <c r="C42" s="12">
        <f>TRUNC(((1+1/3)/12),4)</f>
        <v>0.1111</v>
      </c>
      <c r="D42" s="13">
        <f>TRUNC($D$33*C42,2)</f>
        <v>185.33</v>
      </c>
    </row>
    <row r="43" spans="1:4">
      <c r="A43" s="51" t="s">
        <v>16</v>
      </c>
      <c r="B43" s="51"/>
      <c r="C43" s="31">
        <f>SUM(C41:C42)</f>
        <v>0.19440000000000002</v>
      </c>
      <c r="D43" s="19">
        <f>SUM(D41:D42)</f>
        <v>324.29000000000002</v>
      </c>
    </row>
    <row r="46" spans="1:4">
      <c r="A46" s="66" t="s">
        <v>23</v>
      </c>
      <c r="B46" s="66"/>
      <c r="C46" s="66"/>
      <c r="D46" s="66"/>
    </row>
    <row r="48" spans="1:4">
      <c r="A48" s="34" t="s">
        <v>24</v>
      </c>
      <c r="B48" s="34" t="s">
        <v>25</v>
      </c>
      <c r="C48" s="34" t="s">
        <v>26</v>
      </c>
      <c r="D48" s="34" t="s">
        <v>3</v>
      </c>
    </row>
    <row r="49" spans="1:4">
      <c r="A49" s="32" t="s">
        <v>4</v>
      </c>
      <c r="B49" s="35" t="s">
        <v>27</v>
      </c>
      <c r="C49" s="9">
        <v>0.2</v>
      </c>
      <c r="D49" s="13">
        <f>TRUNC(($D$33+$D$43)*C49,2)</f>
        <v>398.5</v>
      </c>
    </row>
    <row r="50" spans="1:4">
      <c r="A50" s="32" t="s">
        <v>6</v>
      </c>
      <c r="B50" s="35" t="s">
        <v>28</v>
      </c>
      <c r="C50" s="9">
        <v>2.5000000000000001E-2</v>
      </c>
      <c r="D50" s="13">
        <f t="shared" ref="D50:D56" si="0">TRUNC(($D$33+$D$43)*C50,2)</f>
        <v>49.81</v>
      </c>
    </row>
    <row r="51" spans="1:4">
      <c r="A51" s="32" t="s">
        <v>8</v>
      </c>
      <c r="B51" s="35" t="s">
        <v>29</v>
      </c>
      <c r="C51" s="16">
        <v>0.03</v>
      </c>
      <c r="D51" s="13">
        <f t="shared" si="0"/>
        <v>59.77</v>
      </c>
    </row>
    <row r="52" spans="1:4">
      <c r="A52" s="32" t="s">
        <v>10</v>
      </c>
      <c r="B52" s="35" t="s">
        <v>30</v>
      </c>
      <c r="C52" s="9">
        <v>1.4999999999999999E-2</v>
      </c>
      <c r="D52" s="13">
        <f t="shared" si="0"/>
        <v>29.88</v>
      </c>
    </row>
    <row r="53" spans="1:4">
      <c r="A53" s="32" t="s">
        <v>12</v>
      </c>
      <c r="B53" s="35" t="s">
        <v>31</v>
      </c>
      <c r="C53" s="9">
        <v>0.01</v>
      </c>
      <c r="D53" s="13">
        <f t="shared" si="0"/>
        <v>19.920000000000002</v>
      </c>
    </row>
    <row r="54" spans="1:4">
      <c r="A54" s="32" t="s">
        <v>32</v>
      </c>
      <c r="B54" s="35" t="s">
        <v>33</v>
      </c>
      <c r="C54" s="9">
        <v>6.0000000000000001E-3</v>
      </c>
      <c r="D54" s="13">
        <f t="shared" si="0"/>
        <v>11.95</v>
      </c>
    </row>
    <row r="55" spans="1:4">
      <c r="A55" s="32" t="s">
        <v>14</v>
      </c>
      <c r="B55" s="35" t="s">
        <v>34</v>
      </c>
      <c r="C55" s="9">
        <v>2E-3</v>
      </c>
      <c r="D55" s="13">
        <f t="shared" si="0"/>
        <v>3.98</v>
      </c>
    </row>
    <row r="56" spans="1:4">
      <c r="A56" s="32" t="s">
        <v>35</v>
      </c>
      <c r="B56" s="35" t="s">
        <v>36</v>
      </c>
      <c r="C56" s="9">
        <v>0.08</v>
      </c>
      <c r="D56" s="13">
        <f t="shared" si="0"/>
        <v>159.4</v>
      </c>
    </row>
    <row r="57" spans="1:4">
      <c r="A57" s="51" t="s">
        <v>37</v>
      </c>
      <c r="B57" s="51"/>
      <c r="C57" s="15">
        <f>SUM(C49:C56)</f>
        <v>0.36800000000000005</v>
      </c>
      <c r="D57" s="19">
        <f>SUM(D49:D56)</f>
        <v>733.21</v>
      </c>
    </row>
    <row r="60" spans="1:4">
      <c r="A60" s="63" t="s">
        <v>38</v>
      </c>
      <c r="B60" s="63"/>
      <c r="C60" s="63"/>
      <c r="D60" s="63"/>
    </row>
    <row r="62" spans="1:4">
      <c r="A62" s="34" t="s">
        <v>39</v>
      </c>
      <c r="B62" s="62" t="s">
        <v>40</v>
      </c>
      <c r="C62" s="62"/>
      <c r="D62" s="34" t="s">
        <v>3</v>
      </c>
    </row>
    <row r="63" spans="1:4">
      <c r="A63" s="32" t="s">
        <v>4</v>
      </c>
      <c r="B63" s="52" t="s">
        <v>41</v>
      </c>
      <c r="C63" s="52"/>
      <c r="D63" s="13">
        <f>(22*2*4.4)-(D26*0.06)</f>
        <v>93.507400000000018</v>
      </c>
    </row>
    <row r="64" spans="1:4">
      <c r="A64" s="32" t="s">
        <v>6</v>
      </c>
      <c r="B64" s="52" t="s">
        <v>42</v>
      </c>
      <c r="C64" s="52"/>
      <c r="D64" s="13">
        <f>13.1*0.8*22</f>
        <v>230.56</v>
      </c>
    </row>
    <row r="65" spans="1:5">
      <c r="A65" s="32" t="s">
        <v>8</v>
      </c>
      <c r="B65" s="52" t="s">
        <v>110</v>
      </c>
      <c r="C65" s="52"/>
      <c r="D65" s="13">
        <v>122.19</v>
      </c>
    </row>
    <row r="66" spans="1:5">
      <c r="A66" s="46" t="s">
        <v>10</v>
      </c>
      <c r="B66" s="52" t="s">
        <v>127</v>
      </c>
      <c r="C66" s="52"/>
      <c r="D66" s="13">
        <v>11.11</v>
      </c>
    </row>
    <row r="67" spans="1:5">
      <c r="A67" s="46" t="s">
        <v>12</v>
      </c>
      <c r="B67" s="52" t="s">
        <v>128</v>
      </c>
      <c r="C67" s="52"/>
      <c r="D67" s="13">
        <v>3.81</v>
      </c>
    </row>
    <row r="68" spans="1:5">
      <c r="A68" s="51" t="s">
        <v>16</v>
      </c>
      <c r="B68" s="51"/>
      <c r="C68" s="51"/>
      <c r="D68" s="19">
        <f>SUM(D63:D67)</f>
        <v>461.17740000000003</v>
      </c>
    </row>
    <row r="71" spans="1:5">
      <c r="A71" s="63" t="s">
        <v>43</v>
      </c>
      <c r="B71" s="63"/>
      <c r="C71" s="63"/>
      <c r="D71" s="63"/>
    </row>
    <row r="73" spans="1:5">
      <c r="A73" s="34">
        <v>2</v>
      </c>
      <c r="B73" s="62" t="s">
        <v>44</v>
      </c>
      <c r="C73" s="62"/>
      <c r="D73" s="34" t="s">
        <v>3</v>
      </c>
    </row>
    <row r="74" spans="1:5">
      <c r="A74" s="32" t="s">
        <v>19</v>
      </c>
      <c r="B74" s="52" t="s">
        <v>20</v>
      </c>
      <c r="C74" s="52"/>
      <c r="D74" s="14">
        <f>D43</f>
        <v>324.29000000000002</v>
      </c>
    </row>
    <row r="75" spans="1:5">
      <c r="A75" s="32" t="s">
        <v>24</v>
      </c>
      <c r="B75" s="52" t="s">
        <v>25</v>
      </c>
      <c r="C75" s="52"/>
      <c r="D75" s="14">
        <f>D57</f>
        <v>733.21</v>
      </c>
    </row>
    <row r="76" spans="1:5">
      <c r="A76" s="32" t="s">
        <v>39</v>
      </c>
      <c r="B76" s="52" t="s">
        <v>40</v>
      </c>
      <c r="C76" s="52"/>
      <c r="D76" s="14">
        <f>D68</f>
        <v>461.17740000000003</v>
      </c>
    </row>
    <row r="77" spans="1:5">
      <c r="A77" s="51" t="s">
        <v>16</v>
      </c>
      <c r="B77" s="51"/>
      <c r="C77" s="51"/>
      <c r="D77" s="19">
        <f>SUM(D74:D76)</f>
        <v>1518.6774</v>
      </c>
    </row>
    <row r="78" spans="1:5">
      <c r="A78" s="4"/>
      <c r="E78" s="18"/>
    </row>
    <row r="80" spans="1:5">
      <c r="A80" s="56" t="s">
        <v>45</v>
      </c>
      <c r="B80" s="56"/>
      <c r="C80" s="56"/>
      <c r="D80" s="56"/>
      <c r="E80" s="17"/>
    </row>
    <row r="81" spans="1:5" ht="12.75" customHeight="1">
      <c r="E81" s="18"/>
    </row>
    <row r="82" spans="1:5">
      <c r="A82" s="34">
        <v>3</v>
      </c>
      <c r="B82" s="62" t="s">
        <v>46</v>
      </c>
      <c r="C82" s="62"/>
      <c r="D82" s="34" t="s">
        <v>3</v>
      </c>
    </row>
    <row r="83" spans="1:5">
      <c r="A83" s="32" t="s">
        <v>4</v>
      </c>
      <c r="B83" s="10" t="s">
        <v>47</v>
      </c>
      <c r="C83" s="9">
        <f>TRUNC(((1/12)*5%),4)</f>
        <v>4.1000000000000003E-3</v>
      </c>
      <c r="D83" s="13">
        <f>TRUNC($D$33*C83,2)</f>
        <v>6.83</v>
      </c>
    </row>
    <row r="84" spans="1:5">
      <c r="A84" s="32" t="s">
        <v>6</v>
      </c>
      <c r="B84" s="10" t="s">
        <v>48</v>
      </c>
      <c r="C84" s="9">
        <v>0.08</v>
      </c>
      <c r="D84" s="13">
        <f>TRUNC(D83*C84,2)</f>
        <v>0.54</v>
      </c>
    </row>
    <row r="85" spans="1:5">
      <c r="A85" s="32" t="s">
        <v>8</v>
      </c>
      <c r="B85" s="10" t="s">
        <v>49</v>
      </c>
      <c r="C85" s="9">
        <f>TRUNC(8%*5%*40%,4)</f>
        <v>1.6000000000000001E-3</v>
      </c>
      <c r="D85" s="13">
        <f>TRUNC($D$33*C85,2)</f>
        <v>2.66</v>
      </c>
    </row>
    <row r="86" spans="1:5">
      <c r="A86" s="32" t="s">
        <v>10</v>
      </c>
      <c r="B86" s="10" t="s">
        <v>50</v>
      </c>
      <c r="C86" s="9">
        <f>TRUNC(((7/30)/12)*95%,4)</f>
        <v>1.84E-2</v>
      </c>
      <c r="D86" s="13">
        <f>TRUNC($D$33*C86,2)</f>
        <v>30.69</v>
      </c>
    </row>
    <row r="87" spans="1:5" ht="25.5">
      <c r="A87" s="32" t="s">
        <v>12</v>
      </c>
      <c r="B87" s="10" t="s">
        <v>100</v>
      </c>
      <c r="C87" s="9">
        <f>C57</f>
        <v>0.36800000000000005</v>
      </c>
      <c r="D87" s="13">
        <f>TRUNC(D86*C87,2)</f>
        <v>11.29</v>
      </c>
    </row>
    <row r="88" spans="1:5">
      <c r="A88" s="32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50.71</v>
      </c>
    </row>
    <row r="89" spans="1:5">
      <c r="A89" s="60" t="s">
        <v>16</v>
      </c>
      <c r="B89" s="61"/>
      <c r="C89" s="64"/>
      <c r="D89" s="19">
        <f>SUM(D83:D88)</f>
        <v>102.72</v>
      </c>
    </row>
    <row r="92" spans="1:5">
      <c r="A92" s="56" t="s">
        <v>52</v>
      </c>
      <c r="B92" s="56"/>
      <c r="C92" s="56"/>
      <c r="D92" s="56"/>
    </row>
    <row r="95" spans="1:5">
      <c r="A95" s="63" t="s">
        <v>79</v>
      </c>
      <c r="B95" s="63"/>
      <c r="C95" s="63"/>
      <c r="D95" s="63"/>
    </row>
    <row r="96" spans="1:5">
      <c r="A96" s="3"/>
    </row>
    <row r="97" spans="1:6">
      <c r="A97" s="34" t="s">
        <v>53</v>
      </c>
      <c r="B97" s="62" t="s">
        <v>80</v>
      </c>
      <c r="C97" s="62"/>
      <c r="D97" s="34" t="s">
        <v>3</v>
      </c>
    </row>
    <row r="98" spans="1:6">
      <c r="A98" s="32" t="s">
        <v>4</v>
      </c>
      <c r="B98" s="35" t="s">
        <v>81</v>
      </c>
      <c r="C98" s="9">
        <f>TRUNC(((1+1/3)/12)/12,4)</f>
        <v>9.1999999999999998E-3</v>
      </c>
      <c r="D98" s="13">
        <f t="shared" ref="D98:D103" si="2">TRUNC(($D$33+$D$77+$D$89)*C98,2)</f>
        <v>30.26</v>
      </c>
    </row>
    <row r="99" spans="1:6">
      <c r="A99" s="32" t="s">
        <v>6</v>
      </c>
      <c r="B99" s="35" t="s">
        <v>82</v>
      </c>
      <c r="C99" s="9">
        <f>TRUNC(((2/30)/12),4)</f>
        <v>5.4999999999999997E-3</v>
      </c>
      <c r="D99" s="13">
        <f t="shared" si="2"/>
        <v>18.09</v>
      </c>
    </row>
    <row r="100" spans="1:6">
      <c r="A100" s="32" t="s">
        <v>8</v>
      </c>
      <c r="B100" s="35" t="s">
        <v>83</v>
      </c>
      <c r="C100" s="9">
        <f>TRUNC(((5/30)/12)*2%,4)</f>
        <v>2.0000000000000001E-4</v>
      </c>
      <c r="D100" s="13">
        <f t="shared" si="2"/>
        <v>0.65</v>
      </c>
    </row>
    <row r="101" spans="1:6">
      <c r="A101" s="32" t="s">
        <v>10</v>
      </c>
      <c r="B101" s="35" t="s">
        <v>84</v>
      </c>
      <c r="C101" s="9">
        <f>TRUNC(((15/30)/12)*8%,4)</f>
        <v>3.3E-3</v>
      </c>
      <c r="D101" s="13">
        <f t="shared" si="2"/>
        <v>10.85</v>
      </c>
    </row>
    <row r="102" spans="1:6">
      <c r="A102" s="32" t="s">
        <v>12</v>
      </c>
      <c r="B102" s="35" t="s">
        <v>85</v>
      </c>
      <c r="C102" s="9">
        <f>((1+1/3)/12)*3%*(6/12)</f>
        <v>1.6666666666666666E-3</v>
      </c>
      <c r="D102" s="13">
        <f t="shared" si="2"/>
        <v>5.48</v>
      </c>
    </row>
    <row r="103" spans="1:6">
      <c r="A103" s="32" t="s">
        <v>32</v>
      </c>
      <c r="B103" s="35" t="s">
        <v>86</v>
      </c>
      <c r="C103" s="9"/>
      <c r="D103" s="13">
        <f t="shared" si="2"/>
        <v>0</v>
      </c>
    </row>
    <row r="104" spans="1:6">
      <c r="A104" s="51" t="s">
        <v>37</v>
      </c>
      <c r="B104" s="51"/>
      <c r="C104" s="51"/>
      <c r="D104" s="19">
        <f>SUM(D98:D103)</f>
        <v>65.33</v>
      </c>
      <c r="E104" s="17"/>
      <c r="F104" s="17"/>
    </row>
    <row r="107" spans="1:6">
      <c r="A107" s="63" t="s">
        <v>87</v>
      </c>
      <c r="B107" s="63"/>
      <c r="C107" s="63"/>
      <c r="D107" s="63"/>
    </row>
    <row r="108" spans="1:6">
      <c r="A108" s="3"/>
    </row>
    <row r="109" spans="1:6">
      <c r="A109" s="34" t="s">
        <v>54</v>
      </c>
      <c r="B109" s="62" t="s">
        <v>88</v>
      </c>
      <c r="C109" s="62"/>
      <c r="D109" s="34" t="s">
        <v>3</v>
      </c>
    </row>
    <row r="110" spans="1:6">
      <c r="A110" s="32" t="s">
        <v>4</v>
      </c>
      <c r="B110" s="57" t="s">
        <v>89</v>
      </c>
      <c r="C110" s="58"/>
      <c r="D110" s="13">
        <f>((D33+D77+D89)/220)*22*0</f>
        <v>0</v>
      </c>
    </row>
    <row r="111" spans="1:6">
      <c r="A111" s="51" t="s">
        <v>16</v>
      </c>
      <c r="B111" s="51"/>
      <c r="C111" s="51"/>
      <c r="D111" s="19">
        <f>SUM(D110)</f>
        <v>0</v>
      </c>
    </row>
    <row r="114" spans="1:4">
      <c r="A114" s="63" t="s">
        <v>55</v>
      </c>
      <c r="B114" s="63"/>
      <c r="C114" s="63"/>
      <c r="D114" s="63"/>
    </row>
    <row r="115" spans="1:4">
      <c r="A115" s="3"/>
    </row>
    <row r="116" spans="1:4">
      <c r="A116" s="34">
        <v>4</v>
      </c>
      <c r="B116" s="51" t="s">
        <v>56</v>
      </c>
      <c r="C116" s="51"/>
      <c r="D116" s="34" t="s">
        <v>3</v>
      </c>
    </row>
    <row r="117" spans="1:4">
      <c r="A117" s="32" t="s">
        <v>53</v>
      </c>
      <c r="B117" s="52" t="s">
        <v>80</v>
      </c>
      <c r="C117" s="52"/>
      <c r="D117" s="14">
        <f>D104</f>
        <v>65.33</v>
      </c>
    </row>
    <row r="118" spans="1:4">
      <c r="A118" s="32" t="s">
        <v>54</v>
      </c>
      <c r="B118" s="52" t="s">
        <v>88</v>
      </c>
      <c r="C118" s="52"/>
      <c r="D118" s="14">
        <f>D111</f>
        <v>0</v>
      </c>
    </row>
    <row r="119" spans="1:4">
      <c r="A119" s="51" t="s">
        <v>16</v>
      </c>
      <c r="B119" s="51"/>
      <c r="C119" s="51"/>
      <c r="D119" s="19">
        <f>SUM(D117:D118)</f>
        <v>65.33</v>
      </c>
    </row>
    <row r="122" spans="1:4">
      <c r="A122" s="56" t="s">
        <v>57</v>
      </c>
      <c r="B122" s="56"/>
      <c r="C122" s="56"/>
      <c r="D122" s="56"/>
    </row>
    <row r="124" spans="1:4">
      <c r="A124" s="34">
        <v>5</v>
      </c>
      <c r="B124" s="59" t="s">
        <v>58</v>
      </c>
      <c r="C124" s="59"/>
      <c r="D124" s="34" t="s">
        <v>3</v>
      </c>
    </row>
    <row r="125" spans="1:4">
      <c r="A125" s="32" t="s">
        <v>4</v>
      </c>
      <c r="B125" s="35" t="s">
        <v>59</v>
      </c>
      <c r="C125" s="35"/>
      <c r="D125" s="13">
        <v>4.71</v>
      </c>
    </row>
    <row r="126" spans="1:4">
      <c r="A126" s="32" t="s">
        <v>6</v>
      </c>
      <c r="B126" s="35" t="s">
        <v>60</v>
      </c>
      <c r="C126" s="35"/>
      <c r="D126" s="13"/>
    </row>
    <row r="127" spans="1:4">
      <c r="A127" s="32" t="s">
        <v>8</v>
      </c>
      <c r="B127" s="35" t="s">
        <v>61</v>
      </c>
      <c r="C127" s="35"/>
      <c r="D127" s="13">
        <v>87.56</v>
      </c>
    </row>
    <row r="128" spans="1:4">
      <c r="A128" s="32" t="s">
        <v>10</v>
      </c>
      <c r="B128" s="35" t="s">
        <v>125</v>
      </c>
      <c r="C128" s="35"/>
      <c r="D128" s="13">
        <v>2.1</v>
      </c>
    </row>
    <row r="129" spans="1:4">
      <c r="A129" s="51" t="s">
        <v>37</v>
      </c>
      <c r="B129" s="51"/>
      <c r="C129" s="51"/>
      <c r="D129" s="20">
        <f>SUM(D125:D128)</f>
        <v>94.36999999999999</v>
      </c>
    </row>
    <row r="132" spans="1:4">
      <c r="A132" s="56" t="s">
        <v>62</v>
      </c>
      <c r="B132" s="56"/>
      <c r="C132" s="56"/>
      <c r="D132" s="56"/>
    </row>
    <row r="134" spans="1:4">
      <c r="A134" s="34">
        <v>6</v>
      </c>
      <c r="B134" s="36" t="s">
        <v>63</v>
      </c>
      <c r="C134" s="34" t="s">
        <v>26</v>
      </c>
      <c r="D134" s="34" t="s">
        <v>3</v>
      </c>
    </row>
    <row r="135" spans="1:4">
      <c r="A135" s="32" t="s">
        <v>4</v>
      </c>
      <c r="B135" s="35" t="s">
        <v>64</v>
      </c>
      <c r="C135" s="9">
        <v>0.05</v>
      </c>
      <c r="D135" s="14">
        <f>D155*C135</f>
        <v>172.46537000000001</v>
      </c>
    </row>
    <row r="136" spans="1:4">
      <c r="A136" s="32" t="s">
        <v>6</v>
      </c>
      <c r="B136" s="35" t="s">
        <v>65</v>
      </c>
      <c r="C136" s="9">
        <v>0.06</v>
      </c>
      <c r="D136" s="13">
        <f>(D155+D135)*C136</f>
        <v>217.30636619999996</v>
      </c>
    </row>
    <row r="137" spans="1:4">
      <c r="A137" s="32" t="s">
        <v>8</v>
      </c>
      <c r="B137" s="35" t="s">
        <v>66</v>
      </c>
      <c r="C137" s="12">
        <f>SUM(C138:C143)</f>
        <v>8.6499999999999994E-2</v>
      </c>
      <c r="D137" s="13">
        <f>(D155+D135+D136)*C137/(1-C137)</f>
        <v>363.52528219080449</v>
      </c>
    </row>
    <row r="138" spans="1:4">
      <c r="A138" s="32"/>
      <c r="B138" s="35" t="s">
        <v>67</v>
      </c>
      <c r="C138" s="9"/>
      <c r="D138" s="14">
        <f>$D$157*C138</f>
        <v>0</v>
      </c>
    </row>
    <row r="139" spans="1:4">
      <c r="A139" s="32"/>
      <c r="B139" s="35" t="s">
        <v>102</v>
      </c>
      <c r="C139" s="9">
        <v>6.4999999999999997E-3</v>
      </c>
      <c r="D139" s="14">
        <f t="shared" ref="D139:D143" si="3">$D$157*C139</f>
        <v>27.3169</v>
      </c>
    </row>
    <row r="140" spans="1:4">
      <c r="A140" s="32"/>
      <c r="B140" s="35" t="s">
        <v>103</v>
      </c>
      <c r="C140" s="9">
        <v>0.03</v>
      </c>
      <c r="D140" s="14">
        <f t="shared" si="3"/>
        <v>126.078</v>
      </c>
    </row>
    <row r="141" spans="1:4">
      <c r="A141" s="32"/>
      <c r="B141" s="35" t="s">
        <v>68</v>
      </c>
      <c r="C141" s="32"/>
      <c r="D141" s="14">
        <f t="shared" si="3"/>
        <v>0</v>
      </c>
    </row>
    <row r="142" spans="1:4">
      <c r="A142" s="32"/>
      <c r="B142" s="35" t="s">
        <v>69</v>
      </c>
      <c r="C142" s="9"/>
      <c r="D142" s="14">
        <f t="shared" si="3"/>
        <v>0</v>
      </c>
    </row>
    <row r="143" spans="1:4">
      <c r="A143" s="32"/>
      <c r="B143" s="35" t="s">
        <v>104</v>
      </c>
      <c r="C143" s="9">
        <v>0.05</v>
      </c>
      <c r="D143" s="14">
        <f t="shared" si="3"/>
        <v>210.13000000000002</v>
      </c>
    </row>
    <row r="144" spans="1:4" ht="13.5">
      <c r="A144" s="60" t="s">
        <v>37</v>
      </c>
      <c r="B144" s="61"/>
      <c r="C144" s="21">
        <f>(1+C136)*(1+C135)/(1-C137)-1</f>
        <v>0.21839080459770144</v>
      </c>
      <c r="D144" s="19">
        <f>SUM(D135:D137)</f>
        <v>753.2970183908044</v>
      </c>
    </row>
    <row r="147" spans="1:4">
      <c r="A147" s="56" t="s">
        <v>70</v>
      </c>
      <c r="B147" s="56"/>
      <c r="C147" s="56"/>
      <c r="D147" s="56"/>
    </row>
    <row r="149" spans="1:4">
      <c r="A149" s="34"/>
      <c r="B149" s="51" t="s">
        <v>71</v>
      </c>
      <c r="C149" s="51"/>
      <c r="D149" s="34" t="s">
        <v>3</v>
      </c>
    </row>
    <row r="150" spans="1:4">
      <c r="A150" s="34" t="s">
        <v>4</v>
      </c>
      <c r="B150" s="52" t="s">
        <v>1</v>
      </c>
      <c r="C150" s="52"/>
      <c r="D150" s="22">
        <f>D33</f>
        <v>1668.21</v>
      </c>
    </row>
    <row r="151" spans="1:4">
      <c r="A151" s="34" t="s">
        <v>6</v>
      </c>
      <c r="B151" s="52" t="s">
        <v>17</v>
      </c>
      <c r="C151" s="52"/>
      <c r="D151" s="22">
        <f>D77</f>
        <v>1518.6774</v>
      </c>
    </row>
    <row r="152" spans="1:4">
      <c r="A152" s="34" t="s">
        <v>8</v>
      </c>
      <c r="B152" s="52" t="s">
        <v>45</v>
      </c>
      <c r="C152" s="52"/>
      <c r="D152" s="22">
        <f>D89</f>
        <v>102.72</v>
      </c>
    </row>
    <row r="153" spans="1:4">
      <c r="A153" s="34" t="s">
        <v>10</v>
      </c>
      <c r="B153" s="52" t="s">
        <v>52</v>
      </c>
      <c r="C153" s="52"/>
      <c r="D153" s="22">
        <f>D119</f>
        <v>65.33</v>
      </c>
    </row>
    <row r="154" spans="1:4">
      <c r="A154" s="34" t="s">
        <v>12</v>
      </c>
      <c r="B154" s="52" t="s">
        <v>57</v>
      </c>
      <c r="C154" s="52"/>
      <c r="D154" s="22">
        <f>D129</f>
        <v>94.36999999999999</v>
      </c>
    </row>
    <row r="155" spans="1:4">
      <c r="A155" s="51" t="s">
        <v>101</v>
      </c>
      <c r="B155" s="51"/>
      <c r="C155" s="51"/>
      <c r="D155" s="23">
        <f>SUM(D150:D154)</f>
        <v>3449.3073999999997</v>
      </c>
    </row>
    <row r="156" spans="1:4">
      <c r="A156" s="34" t="s">
        <v>32</v>
      </c>
      <c r="B156" s="52" t="s">
        <v>72</v>
      </c>
      <c r="C156" s="52"/>
      <c r="D156" s="24">
        <f>D144</f>
        <v>753.2970183908044</v>
      </c>
    </row>
    <row r="157" spans="1:4">
      <c r="A157" s="51" t="s">
        <v>73</v>
      </c>
      <c r="B157" s="51"/>
      <c r="C157" s="51"/>
      <c r="D157" s="23">
        <f>ROUND(SUM(D155:D156),2)</f>
        <v>4202.6000000000004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A68:C68"/>
    <mergeCell ref="B66:C66"/>
    <mergeCell ref="B67:C67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F18"/>
  <sheetViews>
    <sheetView tabSelected="1" workbookViewId="0">
      <selection activeCell="C13" sqref="C13"/>
    </sheetView>
  </sheetViews>
  <sheetFormatPr defaultRowHeight="15"/>
  <cols>
    <col min="1" max="1" width="13.140625" style="38" customWidth="1"/>
    <col min="2" max="2" width="44.140625" style="45" customWidth="1"/>
    <col min="3" max="5" width="13.140625" style="38" customWidth="1"/>
    <col min="6" max="6" width="14.5703125" style="38" bestFit="1" customWidth="1"/>
    <col min="7" max="16384" width="9.140625" style="38"/>
  </cols>
  <sheetData>
    <row r="6" spans="1:6">
      <c r="A6" s="68" t="s">
        <v>115</v>
      </c>
      <c r="B6" s="68"/>
      <c r="C6" s="68"/>
      <c r="D6" s="68"/>
      <c r="E6" s="68"/>
      <c r="F6" s="68"/>
    </row>
    <row r="8" spans="1:6">
      <c r="A8" s="69" t="s">
        <v>124</v>
      </c>
      <c r="B8" s="69"/>
      <c r="C8" s="69"/>
      <c r="D8" s="69"/>
      <c r="E8" s="69"/>
      <c r="F8" s="69"/>
    </row>
    <row r="10" spans="1:6">
      <c r="A10" s="70" t="s">
        <v>116</v>
      </c>
      <c r="B10" s="70"/>
      <c r="C10" s="70"/>
      <c r="D10" s="70"/>
      <c r="E10" s="70"/>
      <c r="F10" s="70"/>
    </row>
    <row r="12" spans="1:6" ht="28.5">
      <c r="A12" s="39" t="s">
        <v>117</v>
      </c>
      <c r="B12" s="39" t="s">
        <v>118</v>
      </c>
      <c r="C12" s="39" t="s">
        <v>119</v>
      </c>
      <c r="D12" s="39" t="s">
        <v>120</v>
      </c>
      <c r="E12" s="39" t="s">
        <v>121</v>
      </c>
      <c r="F12" s="39" t="s">
        <v>122</v>
      </c>
    </row>
    <row r="13" spans="1:6" ht="30">
      <c r="A13" s="40">
        <v>1</v>
      </c>
      <c r="B13" s="41" t="str">
        <f>auxadm!A13</f>
        <v>Auxiliar Administrativo – Preparação de documentos</v>
      </c>
      <c r="C13" s="42">
        <f>auxadm!D157</f>
        <v>3275.48</v>
      </c>
      <c r="D13" s="42">
        <f>C13*1</f>
        <v>3275.48</v>
      </c>
      <c r="E13" s="40">
        <v>5</v>
      </c>
      <c r="F13" s="42">
        <f>ROUND(D13*E13,2)</f>
        <v>16377.4</v>
      </c>
    </row>
    <row r="14" spans="1:6">
      <c r="A14" s="40">
        <v>2</v>
      </c>
      <c r="B14" s="41" t="str">
        <f>opmicrof!A13</f>
        <v>Operador de Microfilmagem</v>
      </c>
      <c r="C14" s="42">
        <f>opmicrof!D157</f>
        <v>3312.72</v>
      </c>
      <c r="D14" s="42">
        <f t="shared" ref="D14" si="0">C14*1</f>
        <v>3312.72</v>
      </c>
      <c r="E14" s="40">
        <v>1</v>
      </c>
      <c r="F14" s="42">
        <f>ROUND(D14*E14,2)</f>
        <v>3312.72</v>
      </c>
    </row>
    <row r="15" spans="1:6">
      <c r="A15" s="40">
        <v>3</v>
      </c>
      <c r="B15" s="41" t="str">
        <f>superv!A13</f>
        <v>Supervisor</v>
      </c>
      <c r="C15" s="42">
        <f>superv!D157</f>
        <v>4202.6000000000004</v>
      </c>
      <c r="D15" s="42">
        <f t="shared" ref="D15" si="1">C15*1</f>
        <v>4202.6000000000004</v>
      </c>
      <c r="E15" s="40">
        <v>1</v>
      </c>
      <c r="F15" s="42">
        <f>ROUND(D15*E15,2)</f>
        <v>4202.6000000000004</v>
      </c>
    </row>
    <row r="16" spans="1:6">
      <c r="A16" s="71" t="s">
        <v>123</v>
      </c>
      <c r="B16" s="71"/>
      <c r="C16" s="71"/>
      <c r="D16" s="71"/>
      <c r="E16" s="71"/>
      <c r="F16" s="43">
        <f>SUM(F13:F15)</f>
        <v>23892.720000000001</v>
      </c>
    </row>
    <row r="18" spans="1:6">
      <c r="A18" s="67" t="s">
        <v>126</v>
      </c>
      <c r="B18" s="67"/>
      <c r="C18" s="67"/>
      <c r="D18" s="67"/>
      <c r="E18" s="67"/>
      <c r="F18" s="44">
        <f>F16*12</f>
        <v>286712.64</v>
      </c>
    </row>
  </sheetData>
  <mergeCells count="5">
    <mergeCell ref="A18:E18"/>
    <mergeCell ref="A6:F6"/>
    <mergeCell ref="A8:F8"/>
    <mergeCell ref="A10:F10"/>
    <mergeCell ref="A16:E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2" orientation="portrait" r:id="rId1"/>
  <headerFooter>
    <oddFooter>&amp;L&amp;"-,Negrito"Estimativa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auxadm</vt:lpstr>
      <vt:lpstr>opmicrof</vt:lpstr>
      <vt:lpstr>superv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2022-02-02T13:58:15Z</cp:lastPrinted>
  <dcterms:created xsi:type="dcterms:W3CDTF">2019-01-29T18:54:26Z</dcterms:created>
  <dcterms:modified xsi:type="dcterms:W3CDTF">2022-03-25T17:51:34Z</dcterms:modified>
</cp:coreProperties>
</file>