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18" activeTab="1"/>
  </bookViews>
  <sheets>
    <sheet name="sup" sheetId="1" r:id="rId1"/>
    <sheet name="aaop" sheetId="2" r:id="rId2"/>
    <sheet name="aaopttr" sheetId="13" r:id="rId3"/>
    <sheet name="aaopsat" sheetId="3" r:id="rId4"/>
    <sheet name="HE1treina" sheetId="5" r:id="rId5"/>
    <sheet name="HE1insem" sheetId="6" r:id="rId6"/>
    <sheet name="HE1pleito" sheetId="7" r:id="rId7"/>
    <sheet name="HE2insem" sheetId="8" r:id="rId8"/>
    <sheet name="HE2pleito" sheetId="9" r:id="rId9"/>
    <sheet name="resumoHE" sheetId="10" r:id="rId10"/>
    <sheet name="insumos" sheetId="11" r:id="rId11"/>
    <sheet name="TOTAL" sheetId="12" r:id="rId12"/>
  </sheets>
  <definedNames>
    <definedName name="_xlnm.Print_Area" localSheetId="10">insumos!$A$1:$F$13</definedName>
    <definedName name="_xlnm.Print_Area" localSheetId="9">resumoHE!$A$1:$E$15</definedName>
    <definedName name="_xlnm.Print_Titles" localSheetId="5">HE1insem!$1:$1</definedName>
    <definedName name="_xlnm.Print_Titles" localSheetId="6">HE1pleito!$1:$1</definedName>
    <definedName name="_xlnm.Print_Titles" localSheetId="4">HE1treina!$1:$1</definedName>
    <definedName name="_xlnm.Print_Titles" localSheetId="7">HE2insem!$1:$1</definedName>
    <definedName name="_xlnm.Print_Titles" localSheetId="8">HE2pleito!$1:$1</definedName>
    <definedName name="_xlnm.Print_Titles" localSheetId="9">resumoHE!$1:$1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3" i="9" l="1"/>
  <c r="E83" i="9"/>
  <c r="E53" i="9"/>
  <c r="E23" i="9"/>
  <c r="E113" i="8"/>
  <c r="E83" i="8"/>
  <c r="E53" i="8"/>
  <c r="E23" i="8"/>
  <c r="E113" i="7"/>
  <c r="E83" i="7"/>
  <c r="E53" i="7"/>
  <c r="E23" i="7"/>
  <c r="E113" i="6"/>
  <c r="E83" i="6"/>
  <c r="E53" i="6"/>
  <c r="E23" i="6"/>
  <c r="E53" i="5"/>
  <c r="E23" i="5"/>
  <c r="D63" i="2"/>
  <c r="D63" i="13"/>
  <c r="D63" i="3"/>
  <c r="D63" i="1"/>
  <c r="B17" i="12" l="1"/>
  <c r="D129" i="2" l="1"/>
  <c r="D129" i="13"/>
  <c r="D129" i="3"/>
  <c r="D129" i="1"/>
  <c r="B27" i="12" l="1"/>
  <c r="B18" i="12"/>
  <c r="F3" i="11"/>
  <c r="C117" i="9"/>
  <c r="C116" i="9"/>
  <c r="D116" i="9" s="1"/>
  <c r="E115" i="9"/>
  <c r="D115" i="9"/>
  <c r="E114" i="9"/>
  <c r="D114" i="9"/>
  <c r="D97" i="9"/>
  <c r="D96" i="9"/>
  <c r="D95" i="9"/>
  <c r="E95" i="9" s="1"/>
  <c r="E96" i="9" s="1"/>
  <c r="E94" i="9"/>
  <c r="C88" i="9"/>
  <c r="C87" i="9"/>
  <c r="C86" i="9"/>
  <c r="E85" i="9"/>
  <c r="E84" i="9"/>
  <c r="D84" i="9"/>
  <c r="D85" i="9" s="1"/>
  <c r="D68" i="9"/>
  <c r="D67" i="9"/>
  <c r="D66" i="9"/>
  <c r="E64" i="9"/>
  <c r="C57" i="9"/>
  <c r="C56" i="9"/>
  <c r="D56" i="9" s="1"/>
  <c r="E55" i="9"/>
  <c r="D55" i="9"/>
  <c r="E54" i="9"/>
  <c r="D54" i="9"/>
  <c r="D37" i="9"/>
  <c r="D36" i="9"/>
  <c r="E34" i="9"/>
  <c r="C27" i="9"/>
  <c r="C26" i="9"/>
  <c r="E25" i="9"/>
  <c r="E24" i="9"/>
  <c r="D24" i="9"/>
  <c r="D25" i="9" s="1"/>
  <c r="D7" i="9"/>
  <c r="D6" i="9"/>
  <c r="E4" i="9"/>
  <c r="C117" i="8"/>
  <c r="C116" i="8"/>
  <c r="E115" i="8"/>
  <c r="D115" i="8"/>
  <c r="E114" i="8"/>
  <c r="D114" i="8"/>
  <c r="D97" i="8"/>
  <c r="D96" i="8"/>
  <c r="D95" i="8"/>
  <c r="E94" i="8"/>
  <c r="C87" i="8"/>
  <c r="C86" i="8"/>
  <c r="B86" i="8"/>
  <c r="D85" i="8"/>
  <c r="E84" i="8"/>
  <c r="E85" i="8" s="1"/>
  <c r="D84" i="8"/>
  <c r="D67" i="8"/>
  <c r="D66" i="8"/>
  <c r="D65" i="8"/>
  <c r="E64" i="8"/>
  <c r="C57" i="8"/>
  <c r="C56" i="8"/>
  <c r="D116" i="8" s="1"/>
  <c r="D55" i="8"/>
  <c r="E54" i="8"/>
  <c r="E55" i="8" s="1"/>
  <c r="D54" i="8"/>
  <c r="D37" i="8"/>
  <c r="D36" i="8"/>
  <c r="D35" i="8"/>
  <c r="E34" i="8"/>
  <c r="C27" i="8"/>
  <c r="C26" i="8"/>
  <c r="D26" i="8" s="1"/>
  <c r="D25" i="8"/>
  <c r="E24" i="8"/>
  <c r="E25" i="8" s="1"/>
  <c r="D24" i="8"/>
  <c r="D7" i="8"/>
  <c r="D6" i="8"/>
  <c r="E4" i="8"/>
  <c r="C87" i="7"/>
  <c r="C88" i="7"/>
  <c r="C86" i="7"/>
  <c r="D67" i="7"/>
  <c r="D68" i="7"/>
  <c r="D66" i="7"/>
  <c r="E64" i="7"/>
  <c r="D85" i="7"/>
  <c r="E84" i="7"/>
  <c r="E85" i="7" s="1"/>
  <c r="D84" i="7"/>
  <c r="D64" i="13"/>
  <c r="D68" i="13"/>
  <c r="D76" i="13" s="1"/>
  <c r="D64" i="3"/>
  <c r="D68" i="3"/>
  <c r="D76" i="3" s="1"/>
  <c r="D64" i="2"/>
  <c r="D68" i="2" s="1"/>
  <c r="D76" i="2" s="1"/>
  <c r="D68" i="1"/>
  <c r="D76" i="1" s="1"/>
  <c r="D154" i="13"/>
  <c r="C137" i="13"/>
  <c r="C144" i="13" s="1"/>
  <c r="C102" i="13"/>
  <c r="C101" i="13"/>
  <c r="C100" i="13"/>
  <c r="C99" i="13"/>
  <c r="C98" i="13"/>
  <c r="C88" i="13"/>
  <c r="C86" i="13"/>
  <c r="D85" i="13"/>
  <c r="C85" i="13"/>
  <c r="C83" i="13"/>
  <c r="C57" i="13"/>
  <c r="D65" i="7" s="1"/>
  <c r="E65" i="7" s="1"/>
  <c r="C43" i="13"/>
  <c r="D42" i="13"/>
  <c r="C42" i="13"/>
  <c r="C41" i="13"/>
  <c r="D33" i="13"/>
  <c r="D86" i="13" s="1"/>
  <c r="B28" i="12"/>
  <c r="B26" i="12"/>
  <c r="B25" i="12"/>
  <c r="B19" i="12"/>
  <c r="B16" i="12"/>
  <c r="E11" i="11"/>
  <c r="E10" i="11"/>
  <c r="F8" i="11"/>
  <c r="F7" i="11"/>
  <c r="F6" i="11"/>
  <c r="F5" i="11"/>
  <c r="F4" i="11"/>
  <c r="C117" i="7"/>
  <c r="C116" i="7"/>
  <c r="E114" i="7"/>
  <c r="E115" i="7" s="1"/>
  <c r="D114" i="7"/>
  <c r="D115" i="7" s="1"/>
  <c r="D97" i="7"/>
  <c r="D96" i="7"/>
  <c r="C57" i="7"/>
  <c r="C56" i="7"/>
  <c r="E54" i="7"/>
  <c r="E55" i="7" s="1"/>
  <c r="D54" i="7"/>
  <c r="D55" i="7" s="1"/>
  <c r="D37" i="7"/>
  <c r="D36" i="7"/>
  <c r="E34" i="7"/>
  <c r="C27" i="7"/>
  <c r="C26" i="7"/>
  <c r="E24" i="7"/>
  <c r="E25" i="7" s="1"/>
  <c r="D24" i="7"/>
  <c r="D25" i="7" s="1"/>
  <c r="D7" i="7"/>
  <c r="D6" i="7"/>
  <c r="C117" i="6"/>
  <c r="C116" i="6"/>
  <c r="E115" i="6"/>
  <c r="E114" i="6"/>
  <c r="D114" i="6"/>
  <c r="D115" i="6" s="1"/>
  <c r="D116" i="6" s="1"/>
  <c r="D97" i="6"/>
  <c r="D96" i="6"/>
  <c r="C87" i="6"/>
  <c r="C86" i="6"/>
  <c r="B86" i="6"/>
  <c r="E84" i="6"/>
  <c r="E85" i="6" s="1"/>
  <c r="D84" i="6"/>
  <c r="D85" i="6" s="1"/>
  <c r="D67" i="6"/>
  <c r="D66" i="6"/>
  <c r="C57" i="6"/>
  <c r="C56" i="6"/>
  <c r="E54" i="6"/>
  <c r="E55" i="6" s="1"/>
  <c r="E56" i="6" s="1"/>
  <c r="D54" i="6"/>
  <c r="D55" i="6" s="1"/>
  <c r="D37" i="6"/>
  <c r="D36" i="6"/>
  <c r="C27" i="6"/>
  <c r="C26" i="6"/>
  <c r="E26" i="6" s="1"/>
  <c r="D25" i="6"/>
  <c r="E24" i="6"/>
  <c r="E25" i="6" s="1"/>
  <c r="D24" i="6"/>
  <c r="D7" i="6"/>
  <c r="D6" i="6"/>
  <c r="C57" i="5"/>
  <c r="C56" i="5"/>
  <c r="E54" i="5"/>
  <c r="E55" i="5" s="1"/>
  <c r="E56" i="5" s="1"/>
  <c r="D54" i="5"/>
  <c r="D55" i="5" s="1"/>
  <c r="D37" i="5"/>
  <c r="D36" i="5"/>
  <c r="C27" i="5"/>
  <c r="C26" i="5"/>
  <c r="D26" i="5" s="1"/>
  <c r="E25" i="5"/>
  <c r="D25" i="5"/>
  <c r="E24" i="5"/>
  <c r="D24" i="5"/>
  <c r="D7" i="5"/>
  <c r="D6" i="5"/>
  <c r="D154" i="3"/>
  <c r="C137" i="3"/>
  <c r="C118" i="6" s="1"/>
  <c r="C102" i="3"/>
  <c r="C101" i="3"/>
  <c r="C100" i="3"/>
  <c r="C99" i="3"/>
  <c r="C98" i="3"/>
  <c r="C88" i="3"/>
  <c r="C86" i="3"/>
  <c r="C85" i="3"/>
  <c r="C83" i="3"/>
  <c r="C57" i="3"/>
  <c r="C42" i="3"/>
  <c r="C41" i="3"/>
  <c r="C43" i="3" s="1"/>
  <c r="D33" i="3"/>
  <c r="D154" i="2"/>
  <c r="C137" i="2"/>
  <c r="C58" i="9" s="1"/>
  <c r="C102" i="2"/>
  <c r="C101" i="2"/>
  <c r="C100" i="2"/>
  <c r="C99" i="2"/>
  <c r="C98" i="2"/>
  <c r="D88" i="2"/>
  <c r="C88" i="2"/>
  <c r="C87" i="2"/>
  <c r="C86" i="2"/>
  <c r="C85" i="2"/>
  <c r="C83" i="2"/>
  <c r="C57" i="2"/>
  <c r="D35" i="9" s="1"/>
  <c r="E35" i="9" s="1"/>
  <c r="C42" i="2"/>
  <c r="C41" i="2"/>
  <c r="C43" i="2" s="1"/>
  <c r="D33" i="2"/>
  <c r="D150" i="2" s="1"/>
  <c r="D154" i="1"/>
  <c r="C137" i="1"/>
  <c r="D8" i="5" s="1"/>
  <c r="C102" i="1"/>
  <c r="C101" i="1"/>
  <c r="C100" i="1"/>
  <c r="C99" i="1"/>
  <c r="C98" i="1"/>
  <c r="C88" i="1"/>
  <c r="C86" i="1"/>
  <c r="C85" i="1"/>
  <c r="C83" i="1"/>
  <c r="D64" i="1"/>
  <c r="C57" i="1"/>
  <c r="D5" i="9" s="1"/>
  <c r="E5" i="9" s="1"/>
  <c r="E6" i="9" s="1"/>
  <c r="C42" i="1"/>
  <c r="C41" i="1"/>
  <c r="D33" i="1"/>
  <c r="D88" i="1" s="1"/>
  <c r="C118" i="7" l="1"/>
  <c r="C118" i="8"/>
  <c r="C118" i="9"/>
  <c r="C144" i="3"/>
  <c r="D98" i="8"/>
  <c r="D98" i="9"/>
  <c r="E97" i="9"/>
  <c r="D65" i="9"/>
  <c r="E65" i="9" s="1"/>
  <c r="E66" i="9" s="1"/>
  <c r="C87" i="13"/>
  <c r="D87" i="13"/>
  <c r="C144" i="2"/>
  <c r="D68" i="8"/>
  <c r="D38" i="8"/>
  <c r="C58" i="8"/>
  <c r="C88" i="8"/>
  <c r="D38" i="9"/>
  <c r="D57" i="9"/>
  <c r="E116" i="6"/>
  <c r="E117" i="6" s="1"/>
  <c r="E36" i="9"/>
  <c r="E37" i="9" s="1"/>
  <c r="D8" i="9"/>
  <c r="C28" i="9"/>
  <c r="C28" i="5"/>
  <c r="D8" i="6"/>
  <c r="C144" i="1"/>
  <c r="D8" i="8"/>
  <c r="C28" i="8"/>
  <c r="D28" i="8" s="1"/>
  <c r="D29" i="8" s="1"/>
  <c r="D86" i="6"/>
  <c r="D26" i="6"/>
  <c r="E86" i="6"/>
  <c r="D26" i="7"/>
  <c r="D27" i="8"/>
  <c r="D5" i="8"/>
  <c r="E5" i="8" s="1"/>
  <c r="E6" i="8" s="1"/>
  <c r="E7" i="9"/>
  <c r="E8" i="9" s="1"/>
  <c r="E9" i="9" s="1"/>
  <c r="E10" i="9" s="1"/>
  <c r="F9" i="11"/>
  <c r="F10" i="11" s="1"/>
  <c r="D86" i="9"/>
  <c r="D87" i="9" s="1"/>
  <c r="D58" i="9"/>
  <c r="D59" i="9" s="1"/>
  <c r="D26" i="9"/>
  <c r="D27" i="9" s="1"/>
  <c r="D117" i="9"/>
  <c r="D118" i="9" s="1"/>
  <c r="D119" i="9" s="1"/>
  <c r="E26" i="9"/>
  <c r="E56" i="9"/>
  <c r="E57" i="9" s="1"/>
  <c r="E86" i="9"/>
  <c r="E87" i="9" s="1"/>
  <c r="E116" i="9"/>
  <c r="E66" i="8"/>
  <c r="E86" i="8"/>
  <c r="E56" i="8"/>
  <c r="E57" i="8" s="1"/>
  <c r="D117" i="8"/>
  <c r="D118" i="8" s="1"/>
  <c r="D119" i="8" s="1"/>
  <c r="E26" i="8"/>
  <c r="D56" i="8"/>
  <c r="D86" i="8"/>
  <c r="E35" i="8"/>
  <c r="E36" i="8" s="1"/>
  <c r="E65" i="8"/>
  <c r="E116" i="8"/>
  <c r="E95" i="8"/>
  <c r="E96" i="8" s="1"/>
  <c r="E86" i="7"/>
  <c r="E87" i="7" s="1"/>
  <c r="E66" i="7"/>
  <c r="D86" i="7"/>
  <c r="D87" i="7" s="1"/>
  <c r="D83" i="2"/>
  <c r="D84" i="2" s="1"/>
  <c r="D89" i="2" s="1"/>
  <c r="D152" i="2" s="1"/>
  <c r="D85" i="2"/>
  <c r="D41" i="2"/>
  <c r="D43" i="2" s="1"/>
  <c r="D53" i="2" s="1"/>
  <c r="E34" i="6"/>
  <c r="D42" i="2"/>
  <c r="E34" i="5"/>
  <c r="D88" i="13"/>
  <c r="E4" i="5"/>
  <c r="D150" i="1"/>
  <c r="D41" i="1"/>
  <c r="D85" i="1"/>
  <c r="D42" i="1"/>
  <c r="D49" i="13"/>
  <c r="D55" i="13"/>
  <c r="D83" i="13"/>
  <c r="D41" i="13"/>
  <c r="D43" i="13" s="1"/>
  <c r="D50" i="13"/>
  <c r="D56" i="13"/>
  <c r="D51" i="13"/>
  <c r="D150" i="13"/>
  <c r="C43" i="1"/>
  <c r="C58" i="6"/>
  <c r="C58" i="5"/>
  <c r="D38" i="7"/>
  <c r="E12" i="11"/>
  <c r="C88" i="6"/>
  <c r="D68" i="6"/>
  <c r="D38" i="6"/>
  <c r="D38" i="5"/>
  <c r="C58" i="7"/>
  <c r="D95" i="7"/>
  <c r="C87" i="3"/>
  <c r="D95" i="6"/>
  <c r="E4" i="6"/>
  <c r="D83" i="1"/>
  <c r="E4" i="7"/>
  <c r="D86" i="1"/>
  <c r="D35" i="7"/>
  <c r="E35" i="7" s="1"/>
  <c r="D65" i="6"/>
  <c r="D35" i="6"/>
  <c r="E35" i="6" s="1"/>
  <c r="D35" i="5"/>
  <c r="E35" i="5" s="1"/>
  <c r="D5" i="7"/>
  <c r="D5" i="6"/>
  <c r="C87" i="1"/>
  <c r="D5" i="5"/>
  <c r="E5" i="5" s="1"/>
  <c r="D43" i="1"/>
  <c r="D49" i="1" s="1"/>
  <c r="E94" i="7"/>
  <c r="D83" i="3"/>
  <c r="E94" i="6"/>
  <c r="D150" i="3"/>
  <c r="D88" i="3"/>
  <c r="D85" i="3"/>
  <c r="D42" i="3"/>
  <c r="D86" i="3"/>
  <c r="D56" i="5"/>
  <c r="D27" i="5"/>
  <c r="E57" i="5"/>
  <c r="D41" i="3"/>
  <c r="D56" i="7"/>
  <c r="D57" i="7" s="1"/>
  <c r="E26" i="5"/>
  <c r="E27" i="5" s="1"/>
  <c r="E28" i="5" s="1"/>
  <c r="E57" i="6"/>
  <c r="D98" i="6"/>
  <c r="D117" i="6"/>
  <c r="E56" i="7"/>
  <c r="E57" i="7" s="1"/>
  <c r="D8" i="7"/>
  <c r="D86" i="2"/>
  <c r="D87" i="2" s="1"/>
  <c r="E27" i="6"/>
  <c r="D27" i="6"/>
  <c r="D27" i="7"/>
  <c r="C28" i="7"/>
  <c r="C28" i="6"/>
  <c r="D56" i="6"/>
  <c r="D57" i="6" s="1"/>
  <c r="E64" i="6"/>
  <c r="D87" i="6"/>
  <c r="E26" i="7"/>
  <c r="E27" i="7" s="1"/>
  <c r="E28" i="7" s="1"/>
  <c r="D98" i="7"/>
  <c r="E87" i="6"/>
  <c r="E88" i="6" s="1"/>
  <c r="D116" i="7"/>
  <c r="D117" i="7" s="1"/>
  <c r="E116" i="7"/>
  <c r="E98" i="9" l="1"/>
  <c r="E99" i="9" s="1"/>
  <c r="E100" i="9" s="1"/>
  <c r="E102" i="9" s="1"/>
  <c r="D87" i="3"/>
  <c r="E67" i="9"/>
  <c r="E58" i="5"/>
  <c r="E59" i="5" s="1"/>
  <c r="D118" i="6"/>
  <c r="D119" i="6" s="1"/>
  <c r="D88" i="6"/>
  <c r="D89" i="6" s="1"/>
  <c r="D58" i="7"/>
  <c r="D59" i="7" s="1"/>
  <c r="E38" i="9"/>
  <c r="E39" i="9" s="1"/>
  <c r="E40" i="9" s="1"/>
  <c r="E42" i="9" s="1"/>
  <c r="D28" i="7"/>
  <c r="D29" i="7" s="1"/>
  <c r="E88" i="9"/>
  <c r="E89" i="9" s="1"/>
  <c r="E12" i="9"/>
  <c r="E11" i="9"/>
  <c r="E27" i="9"/>
  <c r="E28" i="9" s="1"/>
  <c r="E58" i="9"/>
  <c r="E59" i="9" s="1"/>
  <c r="E60" i="9" s="1"/>
  <c r="E117" i="9"/>
  <c r="E118" i="9" s="1"/>
  <c r="E119" i="9" s="1"/>
  <c r="E120" i="9" s="1"/>
  <c r="D28" i="9"/>
  <c r="D29" i="9" s="1"/>
  <c r="D88" i="9"/>
  <c r="D89" i="9" s="1"/>
  <c r="D87" i="8"/>
  <c r="E67" i="8"/>
  <c r="E68" i="8" s="1"/>
  <c r="E7" i="8"/>
  <c r="E8" i="8" s="1"/>
  <c r="E37" i="8"/>
  <c r="E27" i="8"/>
  <c r="E58" i="8"/>
  <c r="E59" i="8" s="1"/>
  <c r="E97" i="8"/>
  <c r="E98" i="8" s="1"/>
  <c r="E117" i="8"/>
  <c r="E118" i="8" s="1"/>
  <c r="E87" i="8"/>
  <c r="E88" i="8" s="1"/>
  <c r="E89" i="8" s="1"/>
  <c r="E38" i="8"/>
  <c r="E39" i="8" s="1"/>
  <c r="E40" i="8" s="1"/>
  <c r="D57" i="8"/>
  <c r="E67" i="7"/>
  <c r="E68" i="7" s="1"/>
  <c r="E69" i="7" s="1"/>
  <c r="E70" i="7" s="1"/>
  <c r="E88" i="7"/>
  <c r="E89" i="7" s="1"/>
  <c r="D88" i="7"/>
  <c r="D89" i="7" s="1"/>
  <c r="E58" i="7"/>
  <c r="E59" i="7" s="1"/>
  <c r="E117" i="7"/>
  <c r="E118" i="7" s="1"/>
  <c r="E58" i="6"/>
  <c r="E59" i="6" s="1"/>
  <c r="E36" i="6"/>
  <c r="E37" i="6" s="1"/>
  <c r="E38" i="6" s="1"/>
  <c r="D43" i="3"/>
  <c r="D55" i="1"/>
  <c r="D50" i="1"/>
  <c r="D54" i="1"/>
  <c r="D84" i="13"/>
  <c r="D89" i="13" s="1"/>
  <c r="D152" i="13" s="1"/>
  <c r="D53" i="13"/>
  <c r="D52" i="13"/>
  <c r="D74" i="13"/>
  <c r="D54" i="13"/>
  <c r="E6" i="5"/>
  <c r="E95" i="6"/>
  <c r="E96" i="6" s="1"/>
  <c r="F11" i="11"/>
  <c r="E28" i="6"/>
  <c r="E29" i="6" s="1"/>
  <c r="D118" i="7"/>
  <c r="D119" i="7" s="1"/>
  <c r="E118" i="6"/>
  <c r="E119" i="6" s="1"/>
  <c r="D84" i="1"/>
  <c r="D89" i="1" s="1"/>
  <c r="D152" i="1" s="1"/>
  <c r="D54" i="2"/>
  <c r="D74" i="3"/>
  <c r="E89" i="6"/>
  <c r="E90" i="6" s="1"/>
  <c r="E65" i="6"/>
  <c r="E66" i="6" s="1"/>
  <c r="E36" i="7"/>
  <c r="D28" i="6"/>
  <c r="D29" i="6" s="1"/>
  <c r="D55" i="3"/>
  <c r="D87" i="1"/>
  <c r="D58" i="6"/>
  <c r="D59" i="6" s="1"/>
  <c r="E36" i="5"/>
  <c r="D57" i="5"/>
  <c r="D58" i="5" s="1"/>
  <c r="D84" i="3"/>
  <c r="D52" i="1"/>
  <c r="D74" i="1"/>
  <c r="D51" i="1"/>
  <c r="D56" i="1"/>
  <c r="D53" i="1"/>
  <c r="D28" i="5"/>
  <c r="D29" i="5" s="1"/>
  <c r="E29" i="7"/>
  <c r="E30" i="7" s="1"/>
  <c r="E5" i="7"/>
  <c r="E6" i="7" s="1"/>
  <c r="E5" i="6"/>
  <c r="E6" i="6" s="1"/>
  <c r="E7" i="6" s="1"/>
  <c r="E8" i="6" s="1"/>
  <c r="E29" i="5"/>
  <c r="D55" i="2"/>
  <c r="D52" i="2"/>
  <c r="D51" i="2"/>
  <c r="D50" i="2"/>
  <c r="D49" i="2"/>
  <c r="D74" i="2"/>
  <c r="D56" i="2"/>
  <c r="E95" i="7"/>
  <c r="E96" i="7" s="1"/>
  <c r="E97" i="7" s="1"/>
  <c r="E101" i="9" l="1"/>
  <c r="E104" i="9" s="1"/>
  <c r="D89" i="3"/>
  <c r="D152" i="3" s="1"/>
  <c r="E68" i="9"/>
  <c r="E69" i="9" s="1"/>
  <c r="E70" i="9" s="1"/>
  <c r="E120" i="6"/>
  <c r="E60" i="7"/>
  <c r="D58" i="8"/>
  <c r="D59" i="8" s="1"/>
  <c r="E60" i="8" s="1"/>
  <c r="E41" i="9"/>
  <c r="E45" i="9" s="1"/>
  <c r="E67" i="6"/>
  <c r="E68" i="6" s="1"/>
  <c r="E69" i="6" s="1"/>
  <c r="E70" i="6" s="1"/>
  <c r="E30" i="5"/>
  <c r="E9" i="8"/>
  <c r="E10" i="8" s="1"/>
  <c r="E90" i="9"/>
  <c r="E119" i="8"/>
  <c r="E120" i="8" s="1"/>
  <c r="E105" i="9"/>
  <c r="E107" i="9"/>
  <c r="E106" i="9"/>
  <c r="E29" i="9"/>
  <c r="E30" i="9" s="1"/>
  <c r="E17" i="9"/>
  <c r="E16" i="9"/>
  <c r="E15" i="9"/>
  <c r="E14" i="9"/>
  <c r="E47" i="9"/>
  <c r="E46" i="9"/>
  <c r="E42" i="8"/>
  <c r="E41" i="8"/>
  <c r="E69" i="8"/>
  <c r="E70" i="8" s="1"/>
  <c r="E28" i="8"/>
  <c r="E29" i="8" s="1"/>
  <c r="E30" i="8" s="1"/>
  <c r="D88" i="8"/>
  <c r="D89" i="8" s="1"/>
  <c r="E90" i="8" s="1"/>
  <c r="E11" i="8"/>
  <c r="E12" i="8"/>
  <c r="E99" i="8"/>
  <c r="E100" i="8" s="1"/>
  <c r="E72" i="7"/>
  <c r="E76" i="7" s="1"/>
  <c r="E71" i="7"/>
  <c r="E74" i="7" s="1"/>
  <c r="E90" i="7"/>
  <c r="E119" i="7"/>
  <c r="E120" i="7" s="1"/>
  <c r="E30" i="6"/>
  <c r="E60" i="6"/>
  <c r="D49" i="3"/>
  <c r="D50" i="3"/>
  <c r="D56" i="3"/>
  <c r="D53" i="3"/>
  <c r="D57" i="13"/>
  <c r="D75" i="13" s="1"/>
  <c r="E39" i="6"/>
  <c r="E40" i="6" s="1"/>
  <c r="E41" i="6" s="1"/>
  <c r="D51" i="3"/>
  <c r="D52" i="3"/>
  <c r="D54" i="3"/>
  <c r="E37" i="7"/>
  <c r="E38" i="7" s="1"/>
  <c r="E39" i="7" s="1"/>
  <c r="E40" i="7" s="1"/>
  <c r="E42" i="7" s="1"/>
  <c r="E97" i="6"/>
  <c r="E7" i="7"/>
  <c r="E8" i="7" s="1"/>
  <c r="E9" i="7" s="1"/>
  <c r="E10" i="7" s="1"/>
  <c r="E11" i="7" s="1"/>
  <c r="D57" i="1"/>
  <c r="D75" i="1" s="1"/>
  <c r="D77" i="1" s="1"/>
  <c r="D77" i="13"/>
  <c r="D59" i="5"/>
  <c r="E60" i="5" s="1"/>
  <c r="D57" i="2"/>
  <c r="D75" i="2" s="1"/>
  <c r="D77" i="2" s="1"/>
  <c r="E98" i="7"/>
  <c r="E99" i="7" s="1"/>
  <c r="E100" i="7" s="1"/>
  <c r="E7" i="5"/>
  <c r="E9" i="6"/>
  <c r="E10" i="6" s="1"/>
  <c r="E37" i="5"/>
  <c r="E38" i="5" s="1"/>
  <c r="F12" i="11"/>
  <c r="F13" i="11" s="1"/>
  <c r="G37" i="12" s="1"/>
  <c r="E98" i="6" l="1"/>
  <c r="E99" i="6" s="1"/>
  <c r="E100" i="6" s="1"/>
  <c r="E72" i="9"/>
  <c r="E71" i="9"/>
  <c r="E42" i="6"/>
  <c r="E46" i="6" s="1"/>
  <c r="E44" i="9"/>
  <c r="E48" i="9" s="1"/>
  <c r="E50" i="9" s="1"/>
  <c r="E61" i="9" s="1"/>
  <c r="E108" i="9"/>
  <c r="E110" i="9" s="1"/>
  <c r="E121" i="9" s="1"/>
  <c r="E18" i="9"/>
  <c r="E20" i="9" s="1"/>
  <c r="E31" i="9" s="1"/>
  <c r="E17" i="8"/>
  <c r="E16" i="8"/>
  <c r="E15" i="8"/>
  <c r="E14" i="8"/>
  <c r="E44" i="8"/>
  <c r="E45" i="8"/>
  <c r="E47" i="8"/>
  <c r="E46" i="8"/>
  <c r="E71" i="8"/>
  <c r="E72" i="8"/>
  <c r="E102" i="8"/>
  <c r="E101" i="8"/>
  <c r="E77" i="7"/>
  <c r="E75" i="7"/>
  <c r="E41" i="7"/>
  <c r="E45" i="7" s="1"/>
  <c r="D57" i="3"/>
  <c r="D75" i="3" s="1"/>
  <c r="D77" i="3" s="1"/>
  <c r="D110" i="3" s="1"/>
  <c r="D111" i="3" s="1"/>
  <c r="D118" i="3" s="1"/>
  <c r="E39" i="5"/>
  <c r="E40" i="5" s="1"/>
  <c r="E41" i="5" s="1"/>
  <c r="E12" i="7"/>
  <c r="E16" i="7" s="1"/>
  <c r="D151" i="13"/>
  <c r="D98" i="13"/>
  <c r="D99" i="13"/>
  <c r="D101" i="13"/>
  <c r="D102" i="13"/>
  <c r="D110" i="13"/>
  <c r="D111" i="13" s="1"/>
  <c r="D118" i="13" s="1"/>
  <c r="D103" i="13"/>
  <c r="D100" i="13"/>
  <c r="E71" i="6"/>
  <c r="E72" i="6"/>
  <c r="E102" i="7"/>
  <c r="E101" i="7"/>
  <c r="D151" i="2"/>
  <c r="D101" i="2"/>
  <c r="D103" i="2"/>
  <c r="D99" i="2"/>
  <c r="D102" i="2"/>
  <c r="D98" i="2"/>
  <c r="D100" i="2"/>
  <c r="D110" i="2"/>
  <c r="D111" i="2" s="1"/>
  <c r="D118" i="2" s="1"/>
  <c r="E46" i="7"/>
  <c r="E47" i="7"/>
  <c r="D151" i="3"/>
  <c r="D99" i="3"/>
  <c r="D100" i="3"/>
  <c r="D101" i="3"/>
  <c r="D103" i="3"/>
  <c r="E45" i="6"/>
  <c r="E44" i="6"/>
  <c r="E47" i="6"/>
  <c r="E15" i="7"/>
  <c r="E14" i="7"/>
  <c r="E12" i="6"/>
  <c r="E11" i="6"/>
  <c r="D151" i="1"/>
  <c r="D100" i="1"/>
  <c r="D102" i="1"/>
  <c r="D103" i="1"/>
  <c r="D101" i="1"/>
  <c r="D110" i="1"/>
  <c r="D111" i="1" s="1"/>
  <c r="D118" i="1" s="1"/>
  <c r="D99" i="1"/>
  <c r="D98" i="1"/>
  <c r="E8" i="5"/>
  <c r="E9" i="5" s="1"/>
  <c r="E10" i="5" s="1"/>
  <c r="E102" i="6" l="1"/>
  <c r="E106" i="6" s="1"/>
  <c r="E101" i="6"/>
  <c r="E105" i="6" s="1"/>
  <c r="E75" i="9"/>
  <c r="E74" i="9"/>
  <c r="E77" i="9"/>
  <c r="E76" i="9"/>
  <c r="E75" i="8"/>
  <c r="E74" i="8"/>
  <c r="E105" i="8"/>
  <c r="E104" i="8"/>
  <c r="E106" i="8"/>
  <c r="E107" i="8"/>
  <c r="E48" i="8"/>
  <c r="E50" i="8" s="1"/>
  <c r="E61" i="8" s="1"/>
  <c r="E77" i="8"/>
  <c r="E76" i="8"/>
  <c r="E18" i="8"/>
  <c r="E20" i="8" s="1"/>
  <c r="E31" i="8" s="1"/>
  <c r="E78" i="7"/>
  <c r="E80" i="7" s="1"/>
  <c r="E91" i="7" s="1"/>
  <c r="E17" i="7"/>
  <c r="E18" i="7" s="1"/>
  <c r="E20" i="7" s="1"/>
  <c r="E31" i="7" s="1"/>
  <c r="D102" i="3"/>
  <c r="E42" i="5"/>
  <c r="E47" i="5" s="1"/>
  <c r="D98" i="3"/>
  <c r="D104" i="3" s="1"/>
  <c r="D117" i="3" s="1"/>
  <c r="D119" i="3" s="1"/>
  <c r="D153" i="3" s="1"/>
  <c r="D155" i="3" s="1"/>
  <c r="E44" i="7"/>
  <c r="E48" i="7" s="1"/>
  <c r="E50" i="7" s="1"/>
  <c r="E61" i="7" s="1"/>
  <c r="D104" i="13"/>
  <c r="D117" i="13" s="1"/>
  <c r="D119" i="13" s="1"/>
  <c r="D153" i="13" s="1"/>
  <c r="D155" i="13"/>
  <c r="E12" i="5"/>
  <c r="E11" i="5"/>
  <c r="E17" i="6"/>
  <c r="E16" i="6"/>
  <c r="E45" i="5"/>
  <c r="E44" i="5"/>
  <c r="E105" i="7"/>
  <c r="E104" i="7"/>
  <c r="D104" i="1"/>
  <c r="D117" i="1" s="1"/>
  <c r="D119" i="1" s="1"/>
  <c r="D153" i="1" s="1"/>
  <c r="D155" i="1" s="1"/>
  <c r="D104" i="2"/>
  <c r="D117" i="2" s="1"/>
  <c r="D119" i="2" s="1"/>
  <c r="D153" i="2" s="1"/>
  <c r="D155" i="2" s="1"/>
  <c r="E107" i="7"/>
  <c r="E106" i="7"/>
  <c r="E77" i="6"/>
  <c r="E76" i="6"/>
  <c r="E15" i="6"/>
  <c r="E14" i="6"/>
  <c r="E48" i="6"/>
  <c r="E50" i="6" s="1"/>
  <c r="E61" i="6" s="1"/>
  <c r="E75" i="6"/>
  <c r="E74" i="6"/>
  <c r="E107" i="6" l="1"/>
  <c r="E104" i="6"/>
  <c r="E78" i="9"/>
  <c r="E80" i="9" s="1"/>
  <c r="E91" i="9" s="1"/>
  <c r="E123" i="9" s="1"/>
  <c r="E11" i="10" s="1"/>
  <c r="E78" i="6"/>
  <c r="E80" i="6" s="1"/>
  <c r="E91" i="6" s="1"/>
  <c r="E18" i="6"/>
  <c r="E20" i="6" s="1"/>
  <c r="E31" i="6" s="1"/>
  <c r="E78" i="8"/>
  <c r="E80" i="8" s="1"/>
  <c r="E91" i="8" s="1"/>
  <c r="E108" i="8"/>
  <c r="E110" i="8" s="1"/>
  <c r="E121" i="8" s="1"/>
  <c r="E46" i="5"/>
  <c r="E48" i="5" s="1"/>
  <c r="E50" i="5" s="1"/>
  <c r="E61" i="5" s="1"/>
  <c r="D135" i="13"/>
  <c r="D136" i="13" s="1"/>
  <c r="D135" i="1"/>
  <c r="D136" i="1" s="1"/>
  <c r="D135" i="3"/>
  <c r="D136" i="3" s="1"/>
  <c r="D137" i="3" s="1"/>
  <c r="D135" i="2"/>
  <c r="E17" i="5"/>
  <c r="E16" i="5"/>
  <c r="E108" i="7"/>
  <c r="E110" i="7" s="1"/>
  <c r="E121" i="7" s="1"/>
  <c r="E15" i="5"/>
  <c r="E14" i="5"/>
  <c r="E108" i="6" l="1"/>
  <c r="E110" i="6" s="1"/>
  <c r="E121" i="6" s="1"/>
  <c r="E123" i="8"/>
  <c r="E10" i="10" s="1"/>
  <c r="E123" i="6"/>
  <c r="E5" i="10" s="1"/>
  <c r="E123" i="7"/>
  <c r="E6" i="10" s="1"/>
  <c r="D137" i="13"/>
  <c r="D144" i="13" s="1"/>
  <c r="D156" i="13" s="1"/>
  <c r="D157" i="13" s="1"/>
  <c r="D137" i="1"/>
  <c r="D144" i="1" s="1"/>
  <c r="D156" i="1" s="1"/>
  <c r="D157" i="1" s="1"/>
  <c r="E18" i="5"/>
  <c r="E20" i="5" s="1"/>
  <c r="E31" i="5" s="1"/>
  <c r="E63" i="5" s="1"/>
  <c r="E4" i="10" s="1"/>
  <c r="D136" i="2"/>
  <c r="D137" i="2" s="1"/>
  <c r="D144" i="3"/>
  <c r="D156" i="3" s="1"/>
  <c r="D157" i="3" s="1"/>
  <c r="E7" i="10" l="1"/>
  <c r="G20" i="12" s="1"/>
  <c r="C18" i="12"/>
  <c r="E18" i="12" s="1"/>
  <c r="G18" i="12" s="1"/>
  <c r="C27" i="12"/>
  <c r="E27" i="12" s="1"/>
  <c r="G27" i="12" s="1"/>
  <c r="D140" i="13"/>
  <c r="D139" i="13"/>
  <c r="D138" i="13"/>
  <c r="D143" i="13"/>
  <c r="D142" i="13"/>
  <c r="D141" i="13"/>
  <c r="C16" i="12"/>
  <c r="E16" i="12" s="1"/>
  <c r="G16" i="12" s="1"/>
  <c r="C25" i="12"/>
  <c r="E25" i="12" s="1"/>
  <c r="G25" i="12" s="1"/>
  <c r="D142" i="1"/>
  <c r="D141" i="1"/>
  <c r="D139" i="1"/>
  <c r="D138" i="1"/>
  <c r="D143" i="1"/>
  <c r="D140" i="1"/>
  <c r="C28" i="12"/>
  <c r="E28" i="12" s="1"/>
  <c r="G28" i="12" s="1"/>
  <c r="C19" i="12"/>
  <c r="E19" i="12" s="1"/>
  <c r="G19" i="12" s="1"/>
  <c r="D142" i="3"/>
  <c r="D141" i="3"/>
  <c r="D140" i="3"/>
  <c r="D139" i="3"/>
  <c r="D138" i="3"/>
  <c r="D143" i="3"/>
  <c r="D144" i="2"/>
  <c r="D156" i="2" s="1"/>
  <c r="D157" i="2" s="1"/>
  <c r="C17" i="12" s="1"/>
  <c r="E17" i="12" s="1"/>
  <c r="G17" i="12" s="1"/>
  <c r="E12" i="10"/>
  <c r="G29" i="12" s="1"/>
  <c r="E14" i="10" l="1"/>
  <c r="C26" i="12"/>
  <c r="E26" i="12" s="1"/>
  <c r="G26" i="12" s="1"/>
  <c r="G21" i="12"/>
  <c r="D143" i="2"/>
  <c r="D141" i="2"/>
  <c r="D140" i="2"/>
  <c r="D142" i="2"/>
  <c r="D139" i="2"/>
  <c r="D138" i="2"/>
  <c r="G35" i="12" l="1"/>
  <c r="G30" i="12"/>
  <c r="G36" i="12" s="1"/>
  <c r="G38" i="12" l="1"/>
</calcChain>
</file>

<file path=xl/sharedStrings.xml><?xml version="1.0" encoding="utf-8"?>
<sst xmlns="http://schemas.openxmlformats.org/spreadsheetml/2006/main" count="1747" uniqueCount="205">
  <si>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</si>
  <si>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</si>
  <si>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</si>
  <si>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</si>
  <si>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</si>
  <si>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</si>
  <si>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</si>
  <si>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</si>
  <si>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</si>
  <si>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</si>
  <si>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</si>
  <si>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</si>
  <si>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</si>
  <si>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</si>
  <si>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Supervisor</t>
  </si>
  <si>
    <t>posto de serviço</t>
  </si>
  <si>
    <t>1 empregado por posto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</si>
  <si>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</si>
  <si>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</si>
  <si>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</si>
  <si>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4101-05</t>
  </si>
  <si>
    <t>Salário Normativo da Categoria Profissional</t>
  </si>
  <si>
    <t>Categoria profissional (vinculada à execução contratual)</t>
  </si>
  <si>
    <t>SEAC/BA x SINDILIMP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</si>
  <si>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</si>
  <si>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</si>
  <si>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</si>
  <si>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</si>
  <si>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</si>
  <si>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</si>
  <si>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</si>
  <si>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</si>
  <si>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</si>
  <si>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</si>
  <si>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</si>
  <si>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</si>
  <si>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</si>
  <si>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</si>
  <si>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</si>
  <si>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</si>
  <si>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</si>
  <si>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</si>
  <si>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</si>
  <si>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</si>
  <si>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</si>
  <si>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</si>
  <si>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</si>
  <si>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</si>
  <si>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</si>
  <si>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</si>
  <si>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</si>
  <si>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</si>
  <si>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</si>
  <si>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</si>
  <si>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</si>
  <si>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</si>
  <si>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</si>
  <si>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</si>
  <si>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</si>
  <si>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</si>
  <si>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</si>
  <si>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</si>
  <si>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</si>
  <si>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</si>
  <si>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Assistência Odontológica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</si>
  <si>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</si>
  <si>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</si>
  <si>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</si>
  <si>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</si>
  <si>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</si>
  <si>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</si>
  <si>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</si>
  <si>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</si>
  <si>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</si>
  <si>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</si>
  <si>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</si>
  <si>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</si>
  <si>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</si>
  <si>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</si>
  <si>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</si>
  <si>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</si>
  <si>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</si>
  <si>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</si>
  <si>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</si>
  <si>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</si>
  <si>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</si>
  <si>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</si>
  <si>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</si>
  <si>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</si>
  <si>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</si>
  <si>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</si>
  <si>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</si>
  <si>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</si>
  <si>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</si>
  <si>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</si>
  <si>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</si>
  <si>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</si>
  <si>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</si>
  <si>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</si>
  <si>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</si>
  <si>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</si>
  <si>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</si>
  <si>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</si>
  <si>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</si>
  <si>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</si>
  <si>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</si>
  <si>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</si>
  <si>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</si>
  <si>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</si>
  <si>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</si>
  <si>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</si>
  <si>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</si>
  <si>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</si>
  <si>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Auxiliar Administrativo e Operacional</t>
  </si>
  <si>
    <t>4110-05</t>
  </si>
  <si>
    <t>Auxiliar Administrativo e Operacional - AAOP-SAT</t>
  </si>
  <si>
    <t>HORAS SUPLEMENTARES - 1.º turno - treinamento de mesários</t>
  </si>
  <si>
    <t>Remuneração</t>
  </si>
  <si>
    <t>Encargos</t>
  </si>
  <si>
    <t>Subtotal</t>
  </si>
  <si>
    <t>Valor da hora normal</t>
  </si>
  <si>
    <t>Valor da hora extra</t>
  </si>
  <si>
    <t>Qtde H.E.</t>
  </si>
  <si>
    <t>Valor</t>
  </si>
  <si>
    <t>I</t>
  </si>
  <si>
    <t>Segunda a Sexta</t>
  </si>
  <si>
    <t>J</t>
  </si>
  <si>
    <t>Sábados</t>
  </si>
  <si>
    <t>K</t>
  </si>
  <si>
    <t>Domingos</t>
  </si>
  <si>
    <t>L</t>
  </si>
  <si>
    <t>Feriados</t>
  </si>
  <si>
    <t>Total com horas extras - por posto</t>
  </si>
  <si>
    <t>Quantidade de profissionais</t>
  </si>
  <si>
    <t>Total com horas extras</t>
  </si>
  <si>
    <t>Transporte e alimentação</t>
  </si>
  <si>
    <t>Dom./Fer.</t>
  </si>
  <si>
    <t>Qtde dias com horas extras</t>
  </si>
  <si>
    <t>M</t>
  </si>
  <si>
    <t>Vale transporte</t>
  </si>
  <si>
    <t>N</t>
  </si>
  <si>
    <t>Vale alimentação</t>
  </si>
  <si>
    <t>Subtotal1</t>
  </si>
  <si>
    <t>O</t>
  </si>
  <si>
    <t>P</t>
  </si>
  <si>
    <t>Q</t>
  </si>
  <si>
    <t>Subtotal2</t>
  </si>
  <si>
    <t>Total transporte e alimentação com horas extras</t>
  </si>
  <si>
    <t>Custo Total com Hora Extra</t>
  </si>
  <si>
    <t>Total com Horas Suplementares - 1.º turno - treinamento de mesários</t>
  </si>
  <si>
    <t>HORAS SUPLEMENTARES - 1.º turno - inseminação das urnas</t>
  </si>
  <si>
    <t>Auxiliar Administrativo e Operacional – exceto os que atuam em polos de urnas</t>
  </si>
  <si>
    <t>Auxiliar Administrativo e Operacional – apenas os que atuam em polos de urnas</t>
  </si>
  <si>
    <t>Total com Horas Suplementares - 1.º turno - inseminação de urnas</t>
  </si>
  <si>
    <t>HORAS SUPLEMENTARES - 1.º turno - véspera e dia do pleito</t>
  </si>
  <si>
    <t>Total com Horas Suplementares - 1.º turno - véspera e dia do pleito</t>
  </si>
  <si>
    <t>HORAS SUPLEMENTARES – 2.º turno - inseminação das urnas</t>
  </si>
  <si>
    <t>HORAS SUPLEMENTARES - 2.º turno - véspera e dia do pleito</t>
  </si>
  <si>
    <t>Total com Horas Suplementares - 2.º turno - véspera e dia do pleito</t>
  </si>
  <si>
    <t>HORAS SUPLEMENTARES - resumo</t>
  </si>
  <si>
    <t>1.º turno</t>
  </si>
  <si>
    <t>Semana de treinamento de mesários</t>
  </si>
  <si>
    <t>Inseminação das urnas</t>
  </si>
  <si>
    <t>Véspera e dia do pleito</t>
  </si>
  <si>
    <t>Total com horas suplementares - 1.º turno</t>
  </si>
  <si>
    <t>2.º turno</t>
  </si>
  <si>
    <t>Total com horas suplementares - 2.º turno</t>
  </si>
  <si>
    <t>Total com horas suplementares estimado para contratação</t>
  </si>
  <si>
    <t>Item</t>
  </si>
  <si>
    <t>Descrição</t>
  </si>
  <si>
    <t>Unidade de Fornecimento</t>
  </si>
  <si>
    <t>Quantidade</t>
  </si>
  <si>
    <t>Valor Unitário</t>
  </si>
  <si>
    <t>Valor Total</t>
  </si>
  <si>
    <t>chave de fenda (3/16”)</t>
  </si>
  <si>
    <t>unidade</t>
  </si>
  <si>
    <t>chave para energia (chave teste)</t>
  </si>
  <si>
    <t>chave Phillips (3/16”)</t>
  </si>
  <si>
    <t>colete</t>
  </si>
  <si>
    <t>crachá</t>
  </si>
  <si>
    <t>exemplar impresso do manual de operação das urnas</t>
  </si>
  <si>
    <t>Valor total - insumos</t>
  </si>
  <si>
    <t>QUADRO RESUMO - VALORES ESTIMADOS</t>
  </si>
  <si>
    <t>Modelo de Proposta</t>
  </si>
  <si>
    <t>#</t>
  </si>
  <si>
    <t>especificação</t>
  </si>
  <si>
    <t>valor mensal unitário</t>
  </si>
  <si>
    <t>quantidade prevista</t>
  </si>
  <si>
    <t>valor diário unitário</t>
  </si>
  <si>
    <t>quantidade de dias úteis</t>
  </si>
  <si>
    <t>valor total</t>
  </si>
  <si>
    <t>Serviço extraordinário</t>
  </si>
  <si>
    <t>Total - Primeiro Turno</t>
  </si>
  <si>
    <t>Total - Segundo Turno</t>
  </si>
  <si>
    <t>TOTAIS</t>
  </si>
  <si>
    <t>item</t>
  </si>
  <si>
    <t>Primeiro Turno</t>
  </si>
  <si>
    <t>Segundo Turno</t>
  </si>
  <si>
    <t>Fardamento, crachá, ferramentas e equipamentos</t>
  </si>
  <si>
    <t>Total estimado para a contratação</t>
  </si>
  <si>
    <t>Auxiliar Administrativo e Operacional – Técnico de Transmissão Remota (AAOP-TTR)</t>
  </si>
  <si>
    <t>Auxiliar Administrativo e Operacional - AAOP-TTR</t>
  </si>
  <si>
    <t>Total com Horas Suplementares - 2.º turno - inseminação de urnas</t>
  </si>
  <si>
    <t>Serviços terceirizados de apoio administrativo e operacional à realização das Eleições 2022</t>
  </si>
  <si>
    <t>INSUMOS - tópico 7.1.24 do TR e tópico 4 do Anexo I-A (material didático)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</si>
</sst>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R$ &quot;* #,##0.00_-;&quot;-R$ &quot;* #,##0.00_-;_-&quot;R$ &quot;* \-??_-;_-@_-"/>
    <numFmt numFmtId="165" formatCode="[$R$-416]\ #,##0.00;[Red]\-[$R$-416]\ #,##0.00"/>
    <numFmt numFmtId="166" formatCode="_(* #,##0.00_);_(* \(#,##0.00\);_(* \-??_);_(@_)"/>
    <numFmt numFmtId="167" formatCode="_-* #,##0.00_-;\-* #,##0.00_-;_-* \-??_-;_-@_-"/>
    <numFmt numFmtId="168" formatCode="[$-416]d/m/yyyy"/>
  </numFmts>
  <fonts count="26">
    <font>
      <sz val="11"/>
      <color rgb="FF000000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family val="2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3"/>
      <color rgb="FFFFFFFF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b/>
      <sz val="11"/>
      <color rgb="FFFFFFFF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CCCCFF"/>
        <bgColor rgb="FFD9D9D9"/>
      </patternFill>
    </fill>
    <fill>
      <patternFill patternType="solid">
        <fgColor rgb="FFFFCC99"/>
        <bgColor rgb="FFE6B9B8"/>
      </patternFill>
    </fill>
    <fill>
      <patternFill patternType="solid">
        <fgColor rgb="FFFF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595959"/>
        <bgColor rgb="FF7F7F7F"/>
      </patternFill>
    </fill>
    <fill>
      <patternFill patternType="solid">
        <fgColor rgb="FF7F7F7F"/>
        <bgColor rgb="FF808080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CCCCFF"/>
      </patternFill>
    </fill>
    <fill>
      <patternFill patternType="solid">
        <fgColor rgb="FFA6A6A6"/>
        <bgColor rgb="FFBFBFBF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6">
    <xf numFmtId="0" fontId="0" fillId="0" borderId="0"/>
    <xf numFmtId="167" fontId="24" fillId="0" borderId="0" applyBorder="0" applyProtection="0"/>
    <xf numFmtId="9" fontId="24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164" fontId="24" fillId="0" borderId="0" applyBorder="0" applyProtection="0"/>
    <xf numFmtId="164" fontId="6" fillId="0" borderId="0" applyBorder="0" applyProtection="0"/>
    <xf numFmtId="0" fontId="7" fillId="8" borderId="0" applyBorder="0" applyProtection="0"/>
    <xf numFmtId="0" fontId="24" fillId="0" borderId="0"/>
    <xf numFmtId="0" fontId="6" fillId="0" borderId="0"/>
    <xf numFmtId="0" fontId="8" fillId="8" borderId="1" applyProtection="0"/>
    <xf numFmtId="0" fontId="9" fillId="0" borderId="0" applyBorder="0" applyProtection="0"/>
    <xf numFmtId="165" fontId="9" fillId="0" borderId="0" applyBorder="0" applyProtection="0"/>
    <xf numFmtId="166" fontId="24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>
      <alignment horizontal="center" textRotation="90"/>
    </xf>
    <xf numFmtId="166" fontId="6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6" fontId="24" fillId="0" borderId="0" applyBorder="0" applyProtection="0"/>
    <xf numFmtId="0" fontId="3" fillId="0" borderId="0" applyBorder="0" applyProtection="0"/>
  </cellStyleXfs>
  <cellXfs count="103">
    <xf numFmtId="0" fontId="0" fillId="0" borderId="0" xfId="0"/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 applyAlignment="1"/>
    <xf numFmtId="0" fontId="11" fillId="0" borderId="2" xfId="0" applyFont="1" applyBorder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67" fontId="11" fillId="0" borderId="2" xfId="1" applyFont="1" applyBorder="1" applyAlignment="1" applyProtection="1">
      <alignment horizontal="center" vertical="center" wrapText="1"/>
    </xf>
    <xf numFmtId="167" fontId="13" fillId="0" borderId="2" xfId="1" applyFont="1" applyBorder="1" applyAlignment="1" applyProtection="1">
      <alignment horizontal="center" vertical="center" wrapText="1"/>
    </xf>
    <xf numFmtId="0" fontId="13" fillId="0" borderId="0" xfId="0" applyFont="1" applyAlignment="1">
      <alignment vertical="center"/>
    </xf>
    <xf numFmtId="10" fontId="11" fillId="0" borderId="2" xfId="2" applyNumberFormat="1" applyFont="1" applyBorder="1" applyAlignment="1" applyProtection="1">
      <alignment horizontal="center" vertical="center" wrapText="1"/>
    </xf>
    <xf numFmtId="10" fontId="13" fillId="0" borderId="4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0" fontId="11" fillId="12" borderId="2" xfId="2" applyNumberFormat="1" applyFont="1" applyFill="1" applyBorder="1" applyAlignment="1" applyProtection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10" fontId="11" fillId="0" borderId="0" xfId="2" applyNumberFormat="1" applyFont="1" applyBorder="1" applyAlignment="1" applyProtection="1"/>
    <xf numFmtId="167" fontId="11" fillId="0" borderId="0" xfId="0" applyNumberFormat="1" applyFont="1"/>
    <xf numFmtId="0" fontId="11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vertical="center" wrapText="1"/>
    </xf>
    <xf numFmtId="10" fontId="14" fillId="0" borderId="4" xfId="2" applyNumberFormat="1" applyFont="1" applyBorder="1" applyAlignment="1" applyProtection="1">
      <alignment horizontal="center" vertical="center" wrapText="1"/>
    </xf>
    <xf numFmtId="167" fontId="11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vertical="center" wrapText="1"/>
    </xf>
    <xf numFmtId="167" fontId="11" fillId="0" borderId="2" xfId="1" applyFont="1" applyBorder="1" applyAlignment="1" applyProtection="1">
      <alignment vertical="center" wrapText="1"/>
    </xf>
    <xf numFmtId="0" fontId="15" fillId="0" borderId="0" xfId="18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/>
    <xf numFmtId="167" fontId="17" fillId="0" borderId="2" xfId="1" applyFont="1" applyBorder="1" applyAlignment="1" applyProtection="1"/>
    <xf numFmtId="10" fontId="17" fillId="0" borderId="2" xfId="0" applyNumberFormat="1" applyFont="1" applyBorder="1"/>
    <xf numFmtId="167" fontId="19" fillId="0" borderId="2" xfId="0" applyNumberFormat="1" applyFont="1" applyBorder="1"/>
    <xf numFmtId="0" fontId="15" fillId="0" borderId="0" xfId="18" applyFont="1" applyAlignment="1">
      <alignment wrapText="1"/>
    </xf>
    <xf numFmtId="0" fontId="15" fillId="0" borderId="0" xfId="18" applyFont="1" applyAlignment="1"/>
    <xf numFmtId="0" fontId="16" fillId="0" borderId="5" xfId="18" applyFont="1" applyBorder="1" applyAlignment="1">
      <alignment horizontal="center" vertical="center" wrapText="1"/>
    </xf>
    <xf numFmtId="0" fontId="15" fillId="0" borderId="5" xfId="18" applyFont="1" applyBorder="1" applyAlignment="1">
      <alignment horizontal="center" vertical="center" wrapText="1"/>
    </xf>
    <xf numFmtId="0" fontId="15" fillId="0" borderId="5" xfId="18" applyFont="1" applyBorder="1" applyAlignment="1">
      <alignment vertical="center" wrapText="1"/>
    </xf>
    <xf numFmtId="164" fontId="15" fillId="0" borderId="5" xfId="15" applyFont="1" applyBorder="1" applyAlignment="1" applyProtection="1">
      <alignment vertical="center" wrapText="1"/>
    </xf>
    <xf numFmtId="0" fontId="20" fillId="0" borderId="6" xfId="18" applyFont="1" applyBorder="1" applyAlignment="1">
      <alignment wrapText="1"/>
    </xf>
    <xf numFmtId="164" fontId="21" fillId="0" borderId="5" xfId="18" applyNumberFormat="1" applyFont="1" applyBorder="1" applyAlignment="1">
      <alignment wrapText="1"/>
    </xf>
    <xf numFmtId="10" fontId="16" fillId="0" borderId="5" xfId="18" applyNumberFormat="1" applyFont="1" applyBorder="1" applyAlignment="1">
      <alignment wrapText="1"/>
    </xf>
    <xf numFmtId="164" fontId="16" fillId="0" borderId="5" xfId="18" applyNumberFormat="1" applyFont="1" applyBorder="1" applyAlignment="1">
      <alignment wrapText="1"/>
    </xf>
    <xf numFmtId="164" fontId="20" fillId="11" borderId="5" xfId="18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167" fontId="17" fillId="0" borderId="2" xfId="0" applyNumberFormat="1" applyFont="1" applyBorder="1" applyAlignment="1">
      <alignment vertical="center"/>
    </xf>
    <xf numFmtId="0" fontId="17" fillId="0" borderId="2" xfId="0" applyFont="1" applyBorder="1" applyAlignment="1">
      <alignment vertical="center" wrapText="1"/>
    </xf>
    <xf numFmtId="167" fontId="19" fillId="0" borderId="2" xfId="0" applyNumberFormat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167" fontId="17" fillId="0" borderId="0" xfId="0" applyNumberFormat="1" applyFont="1" applyAlignment="1">
      <alignment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Alignment="1">
      <alignment horizontal="center"/>
    </xf>
    <xf numFmtId="167" fontId="17" fillId="0" borderId="0" xfId="0" applyNumberFormat="1" applyFont="1"/>
    <xf numFmtId="0" fontId="19" fillId="0" borderId="0" xfId="0" applyFont="1" applyAlignment="1">
      <alignment horizontal="center" wrapText="1"/>
    </xf>
    <xf numFmtId="0" fontId="19" fillId="0" borderId="2" xfId="0" applyFont="1" applyBorder="1" applyAlignment="1">
      <alignment horizontal="right" vertical="center"/>
    </xf>
    <xf numFmtId="167" fontId="17" fillId="0" borderId="2" xfId="0" applyNumberFormat="1" applyFont="1" applyBorder="1"/>
    <xf numFmtId="167" fontId="19" fillId="13" borderId="2" xfId="0" applyNumberFormat="1" applyFont="1" applyFill="1" applyBorder="1"/>
    <xf numFmtId="0" fontId="25" fillId="0" borderId="0" xfId="0" applyFont="1" applyAlignment="1">
      <alignment horizontal="left" vertical="center"/>
    </xf>
    <xf numFmtId="10" fontId="11" fillId="15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10" borderId="0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11" borderId="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11" borderId="0" xfId="0" applyFont="1" applyFill="1" applyBorder="1" applyAlignment="1">
      <alignment horizontal="center" vertical="center" wrapText="1"/>
    </xf>
    <xf numFmtId="168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7" fontId="11" fillId="0" borderId="2" xfId="1" applyFont="1" applyBorder="1" applyAlignment="1" applyProtection="1">
      <alignment horizontal="center" vertical="center"/>
    </xf>
    <xf numFmtId="0" fontId="12" fillId="9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right" vertical="center"/>
    </xf>
    <xf numFmtId="0" fontId="19" fillId="0" borderId="2" xfId="0" applyFont="1" applyBorder="1" applyAlignment="1">
      <alignment horizontal="center"/>
    </xf>
    <xf numFmtId="0" fontId="17" fillId="13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right"/>
    </xf>
    <xf numFmtId="0" fontId="17" fillId="0" borderId="2" xfId="0" applyFont="1" applyBorder="1"/>
    <xf numFmtId="0" fontId="17" fillId="0" borderId="2" xfId="0" applyFont="1" applyBorder="1" applyAlignment="1">
      <alignment horizontal="center" vertical="center"/>
    </xf>
    <xf numFmtId="0" fontId="19" fillId="13" borderId="2" xfId="0" applyFont="1" applyFill="1" applyBorder="1" applyAlignment="1">
      <alignment horizontal="center"/>
    </xf>
    <xf numFmtId="0" fontId="18" fillId="9" borderId="0" xfId="0" applyFont="1" applyFill="1" applyBorder="1" applyAlignment="1">
      <alignment horizontal="center"/>
    </xf>
    <xf numFmtId="0" fontId="20" fillId="11" borderId="5" xfId="18" applyFont="1" applyFill="1" applyBorder="1" applyAlignment="1">
      <alignment horizontal="center" wrapText="1"/>
    </xf>
    <xf numFmtId="0" fontId="12" fillId="9" borderId="5" xfId="18" applyFont="1" applyFill="1" applyBorder="1" applyAlignment="1">
      <alignment horizontal="center" wrapText="1"/>
    </xf>
    <xf numFmtId="0" fontId="21" fillId="0" borderId="5" xfId="18" applyFont="1" applyBorder="1" applyAlignment="1">
      <alignment horizontal="right" wrapText="1"/>
    </xf>
    <xf numFmtId="0" fontId="16" fillId="0" borderId="5" xfId="18" applyFont="1" applyBorder="1" applyAlignment="1">
      <alignment horizontal="center" wrapText="1"/>
    </xf>
    <xf numFmtId="0" fontId="17" fillId="0" borderId="2" xfId="0" applyFont="1" applyBorder="1" applyAlignment="1">
      <alignment wrapText="1"/>
    </xf>
    <xf numFmtId="0" fontId="19" fillId="11" borderId="2" xfId="0" applyFont="1" applyFill="1" applyBorder="1" applyAlignment="1">
      <alignment horizontal="center"/>
    </xf>
    <xf numFmtId="0" fontId="17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23" fillId="14" borderId="0" xfId="0" applyFont="1" applyFill="1" applyBorder="1" applyAlignment="1">
      <alignment horizontal="center" wrapText="1"/>
    </xf>
    <xf numFmtId="0" fontId="22" fillId="3" borderId="0" xfId="0" applyFont="1" applyFill="1" applyBorder="1" applyAlignment="1">
      <alignment horizontal="center"/>
    </xf>
  </cellXfs>
  <cellStyles count="36">
    <cellStyle name="Accent 1 1" xfId="3"/>
    <cellStyle name="Accent 2 1" xfId="4"/>
    <cellStyle name="Accent 3 1" xfId="5"/>
    <cellStyle name="Accent 4" xfId="6"/>
    <cellStyle name="Bad 1" xfId="7"/>
    <cellStyle name="Error 1" xfId="8"/>
    <cellStyle name="Footnote 1" xfId="9"/>
    <cellStyle name="Good 1" xfId="10"/>
    <cellStyle name="Heading 1 1" xfId="11"/>
    <cellStyle name="Heading 2 1" xfId="12"/>
    <cellStyle name="Heading 3" xfId="13"/>
    <cellStyle name="Moeda 2" xfId="14"/>
    <cellStyle name="Moeda 3" xfId="15"/>
    <cellStyle name="Neutral 1" xfId="16"/>
    <cellStyle name="Normal" xfId="0" builtinId="0"/>
    <cellStyle name="Normal 2" xfId="17"/>
    <cellStyle name="Normal 3" xfId="18"/>
    <cellStyle name="Note 1" xfId="19"/>
    <cellStyle name="Porcentagem" xfId="2" builtinId="5"/>
    <cellStyle name="Resultado" xfId="20"/>
    <cellStyle name="Resultado2" xfId="21"/>
    <cellStyle name="Separador de milhares 2" xfId="22"/>
    <cellStyle name="Status 1" xfId="23"/>
    <cellStyle name="Text 1" xfId="24"/>
    <cellStyle name="Título1" xfId="25"/>
    <cellStyle name="Vírgula" xfId="1" builtinId="3"/>
    <cellStyle name="Vírgula 2" xfId="26"/>
    <cellStyle name="Vírgula 3" xfId="27"/>
    <cellStyle name="Vírgula 3 2" xfId="28"/>
    <cellStyle name="Vírgula 4" xfId="29"/>
    <cellStyle name="Vírgula 4 2" xfId="30"/>
    <cellStyle name="Vírgula 5" xfId="31"/>
    <cellStyle name="Vírgula 5 2" xfId="32"/>
    <cellStyle name="Vírgula 6" xfId="33"/>
    <cellStyle name="Vírgula 7" xfId="34"/>
    <cellStyle name="Warning 1" xfId="3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6A6A6"/>
      <rgbColor rgb="FF003366"/>
      <rgbColor rgb="FF7F7F7F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1438275</xdr:colOff>
      <xdr:row>0</xdr:row>
      <xdr:rowOff>0</xdr:rowOff>
    </xdr:from>
    <xdr:to>
      <xdr:col>4</xdr:col>
      <xdr:colOff>609600</xdr:colOff>
      <xdr:row>6</xdr:row>
      <xdr:rowOff>114274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0"/>
          <a:ext cx="3305175" cy="1257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27" zoomScaleNormal="115" workbookViewId="0">
      <selection activeCell="D141" sqref="D141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82" t="s">
        <v>0</v>
      </c>
      <c r="B1" s="82"/>
      <c r="C1" s="82"/>
      <c r="D1" s="82"/>
    </row>
    <row r="2" spans="1:4" ht="15.75">
      <c r="A2" s="2"/>
      <c r="B2" s="2"/>
      <c r="C2" s="2"/>
      <c r="D2" s="2"/>
    </row>
    <row r="3" spans="1:4">
      <c r="A3" s="73" t="s">
        <v>1</v>
      </c>
      <c r="B3" s="73"/>
      <c r="C3" s="73"/>
      <c r="D3" s="73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3" t="s">
        <v>10</v>
      </c>
      <c r="B10" s="73"/>
      <c r="C10" s="73"/>
      <c r="D10" s="73"/>
    </row>
    <row r="11" spans="1:4">
      <c r="A11" s="3"/>
      <c r="B11" s="3"/>
      <c r="C11" s="3"/>
      <c r="D11" s="3"/>
    </row>
    <row r="12" spans="1:4" ht="38.25" customHeight="1">
      <c r="A12" s="83" t="s">
        <v>11</v>
      </c>
      <c r="B12" s="83"/>
      <c r="C12" s="8" t="s">
        <v>12</v>
      </c>
      <c r="D12" s="9" t="s">
        <v>13</v>
      </c>
    </row>
    <row r="13" spans="1:4" s="11" customFormat="1" ht="12.75">
      <c r="A13" s="84" t="s">
        <v>14</v>
      </c>
      <c r="B13" s="84"/>
      <c r="C13" s="10" t="s">
        <v>15</v>
      </c>
      <c r="D13" s="10" t="s">
        <v>16</v>
      </c>
    </row>
    <row r="15" spans="1:4">
      <c r="A15" s="73" t="s">
        <v>17</v>
      </c>
      <c r="B15" s="73"/>
      <c r="C15" s="73"/>
      <c r="D15" s="73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80" t="s">
        <v>14</v>
      </c>
      <c r="D17" s="80"/>
    </row>
    <row r="18" spans="1:4">
      <c r="A18" s="4">
        <v>2</v>
      </c>
      <c r="B18" s="4" t="s">
        <v>19</v>
      </c>
      <c r="C18" s="80" t="s">
        <v>20</v>
      </c>
      <c r="D18" s="80"/>
    </row>
    <row r="19" spans="1:4">
      <c r="A19" s="4">
        <v>3</v>
      </c>
      <c r="B19" s="4" t="s">
        <v>21</v>
      </c>
      <c r="C19" s="81">
        <v>1668.21</v>
      </c>
      <c r="D19" s="81"/>
    </row>
    <row r="20" spans="1:4">
      <c r="A20" s="4">
        <v>4</v>
      </c>
      <c r="B20" s="4" t="s">
        <v>22</v>
      </c>
      <c r="C20" s="80" t="s">
        <v>23</v>
      </c>
      <c r="D20" s="80"/>
    </row>
    <row r="21" spans="1:4">
      <c r="A21" s="4">
        <v>5</v>
      </c>
      <c r="B21" s="4" t="s">
        <v>24</v>
      </c>
      <c r="C21" s="79">
        <v>44562</v>
      </c>
      <c r="D21" s="79"/>
    </row>
    <row r="23" spans="1:4">
      <c r="A23" s="73" t="s">
        <v>25</v>
      </c>
      <c r="B23" s="73"/>
      <c r="C23" s="73"/>
      <c r="D23" s="73"/>
    </row>
    <row r="25" spans="1:4" ht="12.75" customHeight="1">
      <c r="A25" s="12">
        <v>1</v>
      </c>
      <c r="B25" s="72" t="s">
        <v>26</v>
      </c>
      <c r="C25" s="72"/>
      <c r="D25" s="12" t="s">
        <v>27</v>
      </c>
    </row>
    <row r="26" spans="1:4" ht="12.75" customHeight="1">
      <c r="A26" s="8" t="s">
        <v>2</v>
      </c>
      <c r="B26" s="71" t="s">
        <v>28</v>
      </c>
      <c r="C26" s="71"/>
      <c r="D26" s="14">
        <v>1668.21</v>
      </c>
    </row>
    <row r="27" spans="1:4" ht="12.75" customHeight="1">
      <c r="A27" s="8" t="s">
        <v>4</v>
      </c>
      <c r="B27" s="71" t="s">
        <v>29</v>
      </c>
      <c r="C27" s="71"/>
      <c r="D27" s="14"/>
    </row>
    <row r="28" spans="1:4" ht="12.75" customHeight="1">
      <c r="A28" s="8" t="s">
        <v>6</v>
      </c>
      <c r="B28" s="71" t="s">
        <v>30</v>
      </c>
      <c r="C28" s="71"/>
      <c r="D28" s="14"/>
    </row>
    <row r="29" spans="1:4" ht="12.75" customHeight="1">
      <c r="A29" s="8" t="s">
        <v>8</v>
      </c>
      <c r="B29" s="71" t="s">
        <v>31</v>
      </c>
      <c r="C29" s="71"/>
      <c r="D29" s="14"/>
    </row>
    <row r="30" spans="1:4" ht="12.75" customHeight="1">
      <c r="A30" s="8" t="s">
        <v>32</v>
      </c>
      <c r="B30" s="71" t="s">
        <v>33</v>
      </c>
      <c r="C30" s="71"/>
      <c r="D30" s="14"/>
    </row>
    <row r="31" spans="1:4">
      <c r="A31" s="8"/>
      <c r="B31" s="71"/>
      <c r="C31" s="71"/>
      <c r="D31" s="14"/>
    </row>
    <row r="32" spans="1:4" ht="12.75" customHeight="1">
      <c r="A32" s="8" t="s">
        <v>34</v>
      </c>
      <c r="B32" s="71" t="s">
        <v>35</v>
      </c>
      <c r="C32" s="71"/>
      <c r="D32" s="14"/>
    </row>
    <row r="33" spans="1:4" ht="12.75" customHeight="1">
      <c r="A33" s="72" t="s">
        <v>36</v>
      </c>
      <c r="B33" s="72"/>
      <c r="C33" s="72"/>
      <c r="D33" s="15">
        <f>SUM(D26:D32)</f>
        <v>1668.21</v>
      </c>
    </row>
    <row r="36" spans="1:4">
      <c r="A36" s="73" t="s">
        <v>37</v>
      </c>
      <c r="B36" s="73"/>
      <c r="C36" s="73"/>
      <c r="D36" s="73"/>
    </row>
    <row r="37" spans="1:4">
      <c r="A37" s="16"/>
    </row>
    <row r="38" spans="1:4">
      <c r="A38" s="76" t="s">
        <v>38</v>
      </c>
      <c r="B38" s="76"/>
      <c r="C38" s="76"/>
      <c r="D38" s="76"/>
    </row>
    <row r="40" spans="1:4" ht="12.75" customHeight="1">
      <c r="A40" s="12" t="s">
        <v>39</v>
      </c>
      <c r="B40" s="72" t="s">
        <v>40</v>
      </c>
      <c r="C40" s="72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138.96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185.33</v>
      </c>
    </row>
    <row r="43" spans="1:4" ht="12.75" customHeight="1">
      <c r="A43" s="72" t="s">
        <v>36</v>
      </c>
      <c r="B43" s="72"/>
      <c r="C43" s="18">
        <f>SUM(C41:C42)</f>
        <v>0.19440000000000002</v>
      </c>
      <c r="D43" s="19">
        <f>SUM(D41:D42)</f>
        <v>324.29000000000002</v>
      </c>
    </row>
    <row r="46" spans="1:4" ht="12.75" customHeight="1">
      <c r="A46" s="78" t="s">
        <v>43</v>
      </c>
      <c r="B46" s="78"/>
      <c r="C46" s="78"/>
      <c r="D46" s="78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398.5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49.81</v>
      </c>
    </row>
    <row r="51" spans="1:4">
      <c r="A51" s="8" t="s">
        <v>6</v>
      </c>
      <c r="B51" s="13" t="s">
        <v>49</v>
      </c>
      <c r="C51" s="21">
        <v>0.01</v>
      </c>
      <c r="D51" s="14">
        <f t="shared" si="0"/>
        <v>19.920000000000002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29.88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19.920000000000002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11.95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3.98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159.4</v>
      </c>
    </row>
    <row r="57" spans="1:4" ht="12.75" customHeight="1">
      <c r="A57" s="72" t="s">
        <v>57</v>
      </c>
      <c r="B57" s="72"/>
      <c r="C57" s="22">
        <f>SUM(C49:C56)</f>
        <v>0.34800000000000003</v>
      </c>
      <c r="D57" s="19">
        <f>SUM(D49:D56)</f>
        <v>693.36</v>
      </c>
    </row>
    <row r="60" spans="1:4">
      <c r="A60" s="76" t="s">
        <v>58</v>
      </c>
      <c r="B60" s="76"/>
      <c r="C60" s="76"/>
      <c r="D60" s="76"/>
    </row>
    <row r="62" spans="1:4" ht="12.75" customHeight="1">
      <c r="A62" s="12" t="s">
        <v>59</v>
      </c>
      <c r="B62" s="77" t="s">
        <v>60</v>
      </c>
      <c r="C62" s="77"/>
      <c r="D62" s="12" t="s">
        <v>27</v>
      </c>
    </row>
    <row r="63" spans="1:4" ht="12.75" customHeight="1">
      <c r="A63" s="8" t="s">
        <v>2</v>
      </c>
      <c r="B63" s="71" t="s">
        <v>61</v>
      </c>
      <c r="C63" s="71"/>
      <c r="D63" s="14">
        <f>(26*2*4.9)-(D26*0.06)</f>
        <v>154.70740000000001</v>
      </c>
    </row>
    <row r="64" spans="1:4" ht="12.75" customHeight="1">
      <c r="A64" s="8" t="s">
        <v>4</v>
      </c>
      <c r="B64" s="71" t="s">
        <v>62</v>
      </c>
      <c r="C64" s="71"/>
      <c r="D64" s="14">
        <f>13.1*22*0.8</f>
        <v>230.56</v>
      </c>
    </row>
    <row r="65" spans="1:5" ht="12.75" customHeight="1">
      <c r="A65" s="8" t="s">
        <v>6</v>
      </c>
      <c r="B65" s="71" t="s">
        <v>63</v>
      </c>
      <c r="C65" s="71"/>
      <c r="D65" s="14">
        <v>122.19</v>
      </c>
    </row>
    <row r="66" spans="1:5" ht="12.75" customHeight="1">
      <c r="A66" s="8" t="s">
        <v>8</v>
      </c>
      <c r="B66" s="71" t="s">
        <v>64</v>
      </c>
      <c r="C66" s="71"/>
      <c r="D66" s="14">
        <v>11.11</v>
      </c>
    </row>
    <row r="67" spans="1:5" ht="12.75" customHeight="1">
      <c r="A67" s="8" t="s">
        <v>32</v>
      </c>
      <c r="B67" s="71" t="s">
        <v>65</v>
      </c>
      <c r="C67" s="71"/>
      <c r="D67" s="14">
        <v>3.81</v>
      </c>
    </row>
    <row r="68" spans="1:5" ht="12.75" customHeight="1">
      <c r="A68" s="72" t="s">
        <v>36</v>
      </c>
      <c r="B68" s="72"/>
      <c r="C68" s="72"/>
      <c r="D68" s="19">
        <f>SUM(D63:D67)</f>
        <v>522.37739999999997</v>
      </c>
    </row>
    <row r="71" spans="1:5">
      <c r="A71" s="76" t="s">
        <v>66</v>
      </c>
      <c r="B71" s="76"/>
      <c r="C71" s="76"/>
      <c r="D71" s="76"/>
    </row>
    <row r="73" spans="1:5" ht="12.75" customHeight="1">
      <c r="A73" s="12">
        <v>2</v>
      </c>
      <c r="B73" s="77" t="s">
        <v>67</v>
      </c>
      <c r="C73" s="77"/>
      <c r="D73" s="12" t="s">
        <v>27</v>
      </c>
    </row>
    <row r="74" spans="1:5" ht="12.75" customHeight="1">
      <c r="A74" s="8" t="s">
        <v>39</v>
      </c>
      <c r="B74" s="71" t="s">
        <v>40</v>
      </c>
      <c r="C74" s="71"/>
      <c r="D74" s="23">
        <f>D43</f>
        <v>324.29000000000002</v>
      </c>
    </row>
    <row r="75" spans="1:5" ht="12.75" customHeight="1">
      <c r="A75" s="8" t="s">
        <v>44</v>
      </c>
      <c r="B75" s="71" t="s">
        <v>45</v>
      </c>
      <c r="C75" s="71"/>
      <c r="D75" s="23">
        <f>D57</f>
        <v>693.36</v>
      </c>
    </row>
    <row r="76" spans="1:5" ht="12.75" customHeight="1">
      <c r="A76" s="8" t="s">
        <v>59</v>
      </c>
      <c r="B76" s="71" t="s">
        <v>60</v>
      </c>
      <c r="C76" s="71"/>
      <c r="D76" s="23">
        <f>D68</f>
        <v>522.37739999999997</v>
      </c>
    </row>
    <row r="77" spans="1:5" ht="12.75" customHeight="1">
      <c r="A77" s="72" t="s">
        <v>36</v>
      </c>
      <c r="B77" s="72"/>
      <c r="C77" s="72"/>
      <c r="D77" s="19">
        <f>SUM(D74:D76)</f>
        <v>1540.0273999999999</v>
      </c>
    </row>
    <row r="78" spans="1:5">
      <c r="A78" s="11"/>
      <c r="E78" s="24"/>
    </row>
    <row r="80" spans="1:5">
      <c r="A80" s="73" t="s">
        <v>68</v>
      </c>
      <c r="B80" s="73"/>
      <c r="C80" s="73"/>
      <c r="D80" s="73"/>
      <c r="E80" s="25"/>
    </row>
    <row r="81" spans="1:5" ht="12.75" customHeight="1">
      <c r="E81" s="24"/>
    </row>
    <row r="82" spans="1:5" ht="12.75" customHeight="1">
      <c r="A82" s="12">
        <v>3</v>
      </c>
      <c r="B82" s="77" t="s">
        <v>69</v>
      </c>
      <c r="C82" s="77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TRUNC(8%*5%*40%,4)*0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0.34800000000000003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TRUNC(8%*95%*40%,4)*0</f>
        <v>0</v>
      </c>
      <c r="D88" s="14">
        <f>TRUNC($D$33*C88,2)</f>
        <v>0</v>
      </c>
    </row>
    <row r="89" spans="1:5" ht="12.75" customHeight="1">
      <c r="A89" s="72" t="s">
        <v>36</v>
      </c>
      <c r="B89" s="72"/>
      <c r="C89" s="72"/>
      <c r="D89" s="19">
        <f>SUM(D83:D88)</f>
        <v>0</v>
      </c>
    </row>
    <row r="92" spans="1:5">
      <c r="A92" s="73" t="s">
        <v>76</v>
      </c>
      <c r="B92" s="73"/>
      <c r="C92" s="73"/>
      <c r="D92" s="73"/>
    </row>
    <row r="95" spans="1:5">
      <c r="A95" s="76" t="s">
        <v>77</v>
      </c>
      <c r="B95" s="76"/>
      <c r="C95" s="76"/>
      <c r="D95" s="76"/>
    </row>
    <row r="96" spans="1:5">
      <c r="A96" s="16"/>
    </row>
    <row r="97" spans="1:6" ht="12.75" customHeight="1">
      <c r="A97" s="12" t="s">
        <v>78</v>
      </c>
      <c r="B97" s="77" t="s">
        <v>79</v>
      </c>
      <c r="C97" s="77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17.64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2" t="s">
        <v>57</v>
      </c>
      <c r="B104" s="72"/>
      <c r="C104" s="72"/>
      <c r="D104" s="19">
        <f>SUM(D98:D103)</f>
        <v>17.64</v>
      </c>
      <c r="E104" s="25"/>
      <c r="F104" s="25"/>
    </row>
    <row r="107" spans="1:6">
      <c r="A107" s="76" t="s">
        <v>86</v>
      </c>
      <c r="B107" s="76"/>
      <c r="C107" s="76"/>
      <c r="D107" s="76"/>
    </row>
    <row r="108" spans="1:6">
      <c r="A108" s="16"/>
    </row>
    <row r="109" spans="1:6" ht="12.75" customHeight="1">
      <c r="A109" s="12" t="s">
        <v>87</v>
      </c>
      <c r="B109" s="77" t="s">
        <v>88</v>
      </c>
      <c r="C109" s="77"/>
      <c r="D109" s="12" t="s">
        <v>27</v>
      </c>
    </row>
    <row r="110" spans="1:6" ht="12.75" customHeight="1">
      <c r="A110" s="8" t="s">
        <v>2</v>
      </c>
      <c r="B110" s="71" t="s">
        <v>89</v>
      </c>
      <c r="C110" s="71"/>
      <c r="D110" s="14">
        <f>((D33+D77+D89)/220)*22*0</f>
        <v>0</v>
      </c>
    </row>
    <row r="111" spans="1:6" ht="12.75" customHeight="1">
      <c r="A111" s="72" t="s">
        <v>36</v>
      </c>
      <c r="B111" s="72"/>
      <c r="C111" s="72"/>
      <c r="D111" s="19">
        <f>SUM(D110)</f>
        <v>0</v>
      </c>
    </row>
    <row r="114" spans="1:4">
      <c r="A114" s="76" t="s">
        <v>90</v>
      </c>
      <c r="B114" s="76"/>
      <c r="C114" s="76"/>
      <c r="D114" s="76"/>
    </row>
    <row r="115" spans="1:4">
      <c r="A115" s="16"/>
    </row>
    <row r="116" spans="1:4" ht="12.75" customHeight="1">
      <c r="A116" s="12">
        <v>4</v>
      </c>
      <c r="B116" s="72" t="s">
        <v>91</v>
      </c>
      <c r="C116" s="72"/>
      <c r="D116" s="12" t="s">
        <v>27</v>
      </c>
    </row>
    <row r="117" spans="1:4" ht="12.75" customHeight="1">
      <c r="A117" s="8" t="s">
        <v>78</v>
      </c>
      <c r="B117" s="71" t="s">
        <v>79</v>
      </c>
      <c r="C117" s="71"/>
      <c r="D117" s="23">
        <f>D104</f>
        <v>17.64</v>
      </c>
    </row>
    <row r="118" spans="1:4" ht="12.75" customHeight="1">
      <c r="A118" s="8" t="s">
        <v>87</v>
      </c>
      <c r="B118" s="71" t="s">
        <v>88</v>
      </c>
      <c r="C118" s="71"/>
      <c r="D118" s="23">
        <f>D111</f>
        <v>0</v>
      </c>
    </row>
    <row r="119" spans="1:4" ht="12.75" customHeight="1">
      <c r="A119" s="72" t="s">
        <v>36</v>
      </c>
      <c r="B119" s="72"/>
      <c r="C119" s="72"/>
      <c r="D119" s="19">
        <f>SUM(D117:D118)</f>
        <v>17.64</v>
      </c>
    </row>
    <row r="122" spans="1:4">
      <c r="A122" s="73" t="s">
        <v>92</v>
      </c>
      <c r="B122" s="73"/>
      <c r="C122" s="73"/>
      <c r="D122" s="73"/>
    </row>
    <row r="124" spans="1:4" ht="12.75" customHeight="1">
      <c r="A124" s="12">
        <v>5</v>
      </c>
      <c r="B124" s="75" t="s">
        <v>93</v>
      </c>
      <c r="C124" s="75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>
        <v>7.5</v>
      </c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2" t="s">
        <v>57</v>
      </c>
      <c r="B129" s="72"/>
      <c r="C129" s="72"/>
      <c r="D129" s="15">
        <f>SUM(D125:D128)</f>
        <v>7.5</v>
      </c>
    </row>
    <row r="132" spans="1:4">
      <c r="A132" s="73" t="s">
        <v>97</v>
      </c>
      <c r="B132" s="73"/>
      <c r="C132" s="73"/>
      <c r="D132" s="73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5.0000000000000001E-3</v>
      </c>
      <c r="D135" s="23">
        <f>D155*C135</f>
        <v>16.166886999999999</v>
      </c>
    </row>
    <row r="136" spans="1:4">
      <c r="A136" s="8" t="s">
        <v>4</v>
      </c>
      <c r="B136" s="13" t="s">
        <v>100</v>
      </c>
      <c r="C136" s="20">
        <v>5.0000000000000001E-3</v>
      </c>
      <c r="D136" s="14">
        <f>(D155+D135)*C136</f>
        <v>16.247721434999999</v>
      </c>
    </row>
    <row r="137" spans="1:4">
      <c r="A137" s="8" t="s">
        <v>6</v>
      </c>
      <c r="B137" s="13" t="s">
        <v>101</v>
      </c>
      <c r="C137" s="17">
        <f>SUM(C138:C143)</f>
        <v>7.4700000000000003E-2</v>
      </c>
      <c r="D137" s="14">
        <f>(D155+D135+D136)*C137/(1-C137)</f>
        <v>263.64926297427269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20">
        <v>4.4000000000000003E-3</v>
      </c>
      <c r="D139" s="23">
        <f t="shared" si="2"/>
        <v>15.529541594200799</v>
      </c>
    </row>
    <row r="140" spans="1:4">
      <c r="A140" s="8"/>
      <c r="B140" s="13" t="s">
        <v>104</v>
      </c>
      <c r="C140" s="20">
        <v>2.0299999999999999E-2</v>
      </c>
      <c r="D140" s="23">
        <f t="shared" si="2"/>
        <v>71.647657809608219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176.47206357046363</v>
      </c>
    </row>
    <row r="144" spans="1:4" ht="13.5" customHeight="1">
      <c r="A144" s="74" t="s">
        <v>57</v>
      </c>
      <c r="B144" s="74"/>
      <c r="C144" s="28">
        <f>(1+C136)*(1+C135)/(1-C137)-1</f>
        <v>9.1564897870960449E-2</v>
      </c>
      <c r="D144" s="19">
        <f>SUM(D135:D137)</f>
        <v>296.06387140927268</v>
      </c>
    </row>
    <row r="147" spans="1:4">
      <c r="A147" s="73" t="s">
        <v>108</v>
      </c>
      <c r="B147" s="73"/>
      <c r="C147" s="73"/>
      <c r="D147" s="73"/>
    </row>
    <row r="149" spans="1:4" ht="12.75" customHeight="1">
      <c r="A149" s="12"/>
      <c r="B149" s="72" t="s">
        <v>109</v>
      </c>
      <c r="C149" s="72"/>
      <c r="D149" s="12" t="s">
        <v>27</v>
      </c>
    </row>
    <row r="150" spans="1:4" ht="12.75" customHeight="1">
      <c r="A150" s="12" t="s">
        <v>2</v>
      </c>
      <c r="B150" s="71" t="s">
        <v>25</v>
      </c>
      <c r="C150" s="71"/>
      <c r="D150" s="29">
        <f>D33</f>
        <v>1668.21</v>
      </c>
    </row>
    <row r="151" spans="1:4" ht="12.75" customHeight="1">
      <c r="A151" s="12" t="s">
        <v>4</v>
      </c>
      <c r="B151" s="71" t="s">
        <v>37</v>
      </c>
      <c r="C151" s="71"/>
      <c r="D151" s="29">
        <f>D77</f>
        <v>1540.0273999999999</v>
      </c>
    </row>
    <row r="152" spans="1:4" ht="12.75" customHeight="1">
      <c r="A152" s="12" t="s">
        <v>6</v>
      </c>
      <c r="B152" s="71" t="s">
        <v>68</v>
      </c>
      <c r="C152" s="71"/>
      <c r="D152" s="29">
        <f>D89</f>
        <v>0</v>
      </c>
    </row>
    <row r="153" spans="1:4" ht="12.75" customHeight="1">
      <c r="A153" s="12" t="s">
        <v>8</v>
      </c>
      <c r="B153" s="71" t="s">
        <v>76</v>
      </c>
      <c r="C153" s="71"/>
      <c r="D153" s="29">
        <f>D119</f>
        <v>17.64</v>
      </c>
    </row>
    <row r="154" spans="1:4" ht="12.75" customHeight="1">
      <c r="A154" s="12" t="s">
        <v>32</v>
      </c>
      <c r="B154" s="71" t="s">
        <v>92</v>
      </c>
      <c r="C154" s="71"/>
      <c r="D154" s="29">
        <f>D129</f>
        <v>7.5</v>
      </c>
    </row>
    <row r="155" spans="1:4" ht="12.75" customHeight="1">
      <c r="A155" s="72" t="s">
        <v>110</v>
      </c>
      <c r="B155" s="72"/>
      <c r="C155" s="72"/>
      <c r="D155" s="30">
        <f>SUM(D150:D154)</f>
        <v>3233.3773999999999</v>
      </c>
    </row>
    <row r="156" spans="1:4" ht="12.75" customHeight="1">
      <c r="A156" s="12" t="s">
        <v>52</v>
      </c>
      <c r="B156" s="71" t="s">
        <v>111</v>
      </c>
      <c r="C156" s="71"/>
      <c r="D156" s="31">
        <f>D144</f>
        <v>296.06387140927268</v>
      </c>
    </row>
    <row r="157" spans="1:4" ht="12.75" customHeight="1">
      <c r="A157" s="72" t="s">
        <v>112</v>
      </c>
      <c r="B157" s="72"/>
      <c r="C157" s="72"/>
      <c r="D157" s="30">
        <f>SUM(D155:D156)</f>
        <v>3529.4412714092723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activeCell="E14" sqref="E14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92" t="s">
        <v>159</v>
      </c>
      <c r="B1" s="92"/>
      <c r="C1" s="92"/>
      <c r="D1" s="92"/>
      <c r="E1" s="92"/>
    </row>
    <row r="3" spans="1:5">
      <c r="A3" s="91" t="s">
        <v>160</v>
      </c>
      <c r="B3" s="91"/>
      <c r="C3" s="91"/>
      <c r="D3" s="91"/>
      <c r="E3" s="91"/>
    </row>
    <row r="4" spans="1:5">
      <c r="A4" s="35" t="s">
        <v>2</v>
      </c>
      <c r="B4" s="89" t="s">
        <v>161</v>
      </c>
      <c r="C4" s="89"/>
      <c r="D4" s="89"/>
      <c r="E4" s="37">
        <f>HE1treina!E63</f>
        <v>262965.28999999998</v>
      </c>
    </row>
    <row r="5" spans="1:5">
      <c r="A5" s="35" t="s">
        <v>4</v>
      </c>
      <c r="B5" s="89" t="s">
        <v>162</v>
      </c>
      <c r="C5" s="89"/>
      <c r="D5" s="89"/>
      <c r="E5" s="37">
        <f>HE1insem!E123</f>
        <v>139325.16999999995</v>
      </c>
    </row>
    <row r="6" spans="1:5">
      <c r="A6" s="35" t="s">
        <v>6</v>
      </c>
      <c r="B6" s="89" t="s">
        <v>163</v>
      </c>
      <c r="C6" s="89"/>
      <c r="D6" s="89"/>
      <c r="E6" s="37">
        <f>HE1pleito!E123</f>
        <v>511342.31</v>
      </c>
    </row>
    <row r="7" spans="1:5">
      <c r="A7" s="86" t="s">
        <v>164</v>
      </c>
      <c r="B7" s="86"/>
      <c r="C7" s="86"/>
      <c r="D7" s="86"/>
      <c r="E7" s="39">
        <f>SUM(E4:E6)</f>
        <v>913632.77</v>
      </c>
    </row>
    <row r="9" spans="1:5">
      <c r="A9" s="91" t="s">
        <v>165</v>
      </c>
      <c r="B9" s="91"/>
      <c r="C9" s="91"/>
      <c r="D9" s="91"/>
      <c r="E9" s="91"/>
    </row>
    <row r="10" spans="1:5">
      <c r="A10" s="35" t="s">
        <v>8</v>
      </c>
      <c r="B10" s="89" t="s">
        <v>162</v>
      </c>
      <c r="C10" s="89"/>
      <c r="D10" s="89"/>
      <c r="E10" s="37">
        <f>HE2insem!E123</f>
        <v>139325.16999999995</v>
      </c>
    </row>
    <row r="11" spans="1:5">
      <c r="A11" s="35" t="s">
        <v>32</v>
      </c>
      <c r="B11" s="89" t="s">
        <v>163</v>
      </c>
      <c r="C11" s="89"/>
      <c r="D11" s="89"/>
      <c r="E11" s="37">
        <f>HE2pleito!E123</f>
        <v>511342.31</v>
      </c>
    </row>
    <row r="12" spans="1:5">
      <c r="A12" s="86" t="s">
        <v>166</v>
      </c>
      <c r="B12" s="86"/>
      <c r="C12" s="86"/>
      <c r="D12" s="86"/>
      <c r="E12" s="39">
        <f>SUM(E10:E11)</f>
        <v>650667.48</v>
      </c>
    </row>
    <row r="14" spans="1:5">
      <c r="A14" s="86" t="s">
        <v>167</v>
      </c>
      <c r="B14" s="86"/>
      <c r="C14" s="86"/>
      <c r="D14" s="86"/>
      <c r="E14" s="39">
        <f>E7+E12</f>
        <v>1564300.25</v>
      </c>
    </row>
  </sheetData>
  <mergeCells count="11">
    <mergeCell ref="A1:E1"/>
    <mergeCell ref="A3:E3"/>
    <mergeCell ref="B4:D4"/>
    <mergeCell ref="B5:D5"/>
    <mergeCell ref="B6:D6"/>
    <mergeCell ref="A14:D14"/>
    <mergeCell ref="A7:D7"/>
    <mergeCell ref="A9:E9"/>
    <mergeCell ref="B10:D10"/>
    <mergeCell ref="B11:D11"/>
    <mergeCell ref="A12:D1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3"/>
  <sheetViews>
    <sheetView view="pageBreakPreview" zoomScaleNormal="100" workbookViewId="0">
      <selection activeCell="C9" sqref="C9:E9"/>
    </sheetView>
  </sheetViews>
  <sheetFormatPr defaultColWidth="9.140625" defaultRowHeight="15"/>
  <cols>
    <col min="1" max="1" width="9.28515625" style="40" customWidth="1"/>
    <col min="2" max="2" width="44.42578125" style="40" customWidth="1"/>
    <col min="3" max="5" width="13.28515625" style="40" customWidth="1"/>
    <col min="6" max="6" width="16" style="40" customWidth="1"/>
    <col min="7" max="14" width="9.140625" style="41"/>
    <col min="15" max="1024" width="9.140625" style="40"/>
  </cols>
  <sheetData>
    <row r="1" spans="1:7" s="41" customFormat="1" ht="15.75" customHeight="1">
      <c r="A1" s="94" t="s">
        <v>204</v>
      </c>
      <c r="B1" s="94"/>
      <c r="C1" s="94"/>
      <c r="D1" s="94"/>
      <c r="E1" s="94"/>
      <c r="F1" s="94"/>
    </row>
    <row r="2" spans="1:7" s="41" customFormat="1" ht="25.5">
      <c r="A2" s="42" t="s">
        <v>168</v>
      </c>
      <c r="B2" s="42" t="s">
        <v>169</v>
      </c>
      <c r="C2" s="42" t="s">
        <v>170</v>
      </c>
      <c r="D2" s="42" t="s">
        <v>171</v>
      </c>
      <c r="E2" s="42" t="s">
        <v>172</v>
      </c>
      <c r="F2" s="42" t="s">
        <v>173</v>
      </c>
    </row>
    <row r="3" spans="1:7" s="41" customFormat="1" ht="12.75">
      <c r="A3" s="43">
        <v>1</v>
      </c>
      <c r="B3" s="44" t="s">
        <v>174</v>
      </c>
      <c r="C3" s="43" t="s">
        <v>175</v>
      </c>
      <c r="D3" s="43">
        <v>1455</v>
      </c>
      <c r="E3" s="45">
        <v>5.99</v>
      </c>
      <c r="F3" s="45">
        <f t="shared" ref="F3:F8" si="0">(ROUND(E3,2)*D3)</f>
        <v>8715.4500000000007</v>
      </c>
      <c r="G3" s="32"/>
    </row>
    <row r="4" spans="1:7" s="41" customFormat="1" ht="12.75">
      <c r="A4" s="43">
        <v>2</v>
      </c>
      <c r="B4" s="44" t="s">
        <v>176</v>
      </c>
      <c r="C4" s="43" t="s">
        <v>175</v>
      </c>
      <c r="D4" s="43">
        <v>1455</v>
      </c>
      <c r="E4" s="45">
        <v>4.55</v>
      </c>
      <c r="F4" s="45">
        <f t="shared" si="0"/>
        <v>6620.25</v>
      </c>
    </row>
    <row r="5" spans="1:7" s="41" customFormat="1" ht="12.75">
      <c r="A5" s="43">
        <v>3</v>
      </c>
      <c r="B5" s="44" t="s">
        <v>177</v>
      </c>
      <c r="C5" s="43" t="s">
        <v>175</v>
      </c>
      <c r="D5" s="43">
        <v>1455</v>
      </c>
      <c r="E5" s="45">
        <v>5.49</v>
      </c>
      <c r="F5" s="45">
        <f t="shared" si="0"/>
        <v>7987.9500000000007</v>
      </c>
    </row>
    <row r="6" spans="1:7" s="41" customFormat="1" ht="12.75">
      <c r="A6" s="43">
        <v>4</v>
      </c>
      <c r="B6" s="44" t="s">
        <v>178</v>
      </c>
      <c r="C6" s="43" t="s">
        <v>175</v>
      </c>
      <c r="D6" s="43">
        <v>1455</v>
      </c>
      <c r="E6" s="45">
        <v>22.34</v>
      </c>
      <c r="F6" s="45">
        <f t="shared" si="0"/>
        <v>32504.7</v>
      </c>
    </row>
    <row r="7" spans="1:7" s="41" customFormat="1" ht="12.75">
      <c r="A7" s="43">
        <v>5</v>
      </c>
      <c r="B7" s="44" t="s">
        <v>179</v>
      </c>
      <c r="C7" s="43" t="s">
        <v>175</v>
      </c>
      <c r="D7" s="43">
        <v>1455</v>
      </c>
      <c r="E7" s="45">
        <v>1.2</v>
      </c>
      <c r="F7" s="45">
        <f t="shared" si="0"/>
        <v>1746</v>
      </c>
    </row>
    <row r="8" spans="1:7" s="41" customFormat="1" ht="12.75">
      <c r="A8" s="43">
        <v>6</v>
      </c>
      <c r="B8" s="44" t="s">
        <v>180</v>
      </c>
      <c r="C8" s="43" t="s">
        <v>175</v>
      </c>
      <c r="D8" s="43">
        <v>1455</v>
      </c>
      <c r="E8" s="45">
        <v>2.0099999999999998</v>
      </c>
      <c r="F8" s="45">
        <f t="shared" si="0"/>
        <v>2924.5499999999997</v>
      </c>
    </row>
    <row r="9" spans="1:7" s="41" customFormat="1" ht="15.75" customHeight="1">
      <c r="A9" s="46"/>
      <c r="B9" s="46"/>
      <c r="C9" s="95" t="s">
        <v>119</v>
      </c>
      <c r="D9" s="95"/>
      <c r="E9" s="95"/>
      <c r="F9" s="47">
        <f>SUM(F3:F8)</f>
        <v>60498.900000000009</v>
      </c>
    </row>
    <row r="10" spans="1:7" ht="12.75" customHeight="1">
      <c r="C10" s="96" t="s">
        <v>99</v>
      </c>
      <c r="D10" s="96"/>
      <c r="E10" s="48">
        <f>aaop!C135</f>
        <v>5.0000000000000001E-3</v>
      </c>
      <c r="F10" s="49">
        <f>TRUNC(F9*E10,2)</f>
        <v>302.49</v>
      </c>
    </row>
    <row r="11" spans="1:7" ht="12.75" customHeight="1">
      <c r="C11" s="96" t="s">
        <v>100</v>
      </c>
      <c r="D11" s="96"/>
      <c r="E11" s="48">
        <f>aaop!C136</f>
        <v>5.0000000000000001E-3</v>
      </c>
      <c r="F11" s="49">
        <f>TRUNC((F9+F10)*E11,2)</f>
        <v>304</v>
      </c>
    </row>
    <row r="12" spans="1:7" ht="12.75" customHeight="1">
      <c r="C12" s="96" t="s">
        <v>101</v>
      </c>
      <c r="D12" s="96"/>
      <c r="E12" s="48">
        <f>aaop!C137</f>
        <v>7.4700000000000003E-2</v>
      </c>
      <c r="F12" s="49">
        <f>TRUNC((F9+F10+F11)*E12/(1-E12),2)</f>
        <v>4933.07</v>
      </c>
    </row>
    <row r="13" spans="1:7" ht="15.75" customHeight="1">
      <c r="C13" s="93" t="s">
        <v>181</v>
      </c>
      <c r="D13" s="93"/>
      <c r="E13" s="93"/>
      <c r="F13" s="50">
        <f>SUM(F9:F12)</f>
        <v>66038.460000000006</v>
      </c>
    </row>
  </sheetData>
  <mergeCells count="6">
    <mergeCell ref="C13:E13"/>
    <mergeCell ref="A1:F1"/>
    <mergeCell ref="C9:E9"/>
    <mergeCell ref="C10:D10"/>
    <mergeCell ref="C11:D11"/>
    <mergeCell ref="C12:D12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J38"/>
  <sheetViews>
    <sheetView view="pageBreakPreview" topLeftCell="A22" zoomScaleNormal="100" zoomScaleSheetLayoutView="100" workbookViewId="0">
      <selection activeCell="F18" sqref="F18"/>
    </sheetView>
  </sheetViews>
  <sheetFormatPr defaultColWidth="9.140625" defaultRowHeight="15"/>
  <cols>
    <col min="1" max="1" width="10.5703125" style="34" customWidth="1"/>
    <col min="2" max="2" width="36.5703125" style="51" customWidth="1"/>
    <col min="3" max="6" width="12.7109375" style="34" customWidth="1"/>
    <col min="7" max="7" width="15.7109375" style="34" customWidth="1"/>
    <col min="8" max="1024" width="9.140625" style="34"/>
  </cols>
  <sheetData>
    <row r="8" spans="1:7" ht="15.75">
      <c r="A8" s="82" t="s">
        <v>182</v>
      </c>
      <c r="B8" s="82"/>
      <c r="C8" s="82"/>
      <c r="D8" s="82"/>
      <c r="E8" s="82"/>
      <c r="F8" s="82"/>
      <c r="G8" s="82"/>
    </row>
    <row r="10" spans="1:7">
      <c r="A10" s="52" t="s">
        <v>183</v>
      </c>
    </row>
    <row r="12" spans="1:7">
      <c r="A12" s="102" t="s">
        <v>203</v>
      </c>
      <c r="B12" s="102"/>
      <c r="C12" s="102"/>
      <c r="D12" s="102"/>
      <c r="E12" s="102"/>
      <c r="F12" s="102"/>
      <c r="G12" s="102"/>
    </row>
    <row r="14" spans="1:7">
      <c r="A14" s="98" t="s">
        <v>196</v>
      </c>
      <c r="B14" s="98"/>
      <c r="C14" s="98"/>
      <c r="D14" s="98"/>
      <c r="E14" s="98"/>
      <c r="F14" s="98"/>
      <c r="G14" s="98"/>
    </row>
    <row r="15" spans="1:7" ht="42.75">
      <c r="A15" s="53" t="s">
        <v>184</v>
      </c>
      <c r="B15" s="53" t="s">
        <v>185</v>
      </c>
      <c r="C15" s="53" t="s">
        <v>186</v>
      </c>
      <c r="D15" s="53" t="s">
        <v>187</v>
      </c>
      <c r="E15" s="53" t="s">
        <v>188</v>
      </c>
      <c r="F15" s="53" t="s">
        <v>189</v>
      </c>
      <c r="G15" s="53" t="s">
        <v>190</v>
      </c>
    </row>
    <row r="16" spans="1:7">
      <c r="A16" s="54" t="s">
        <v>2</v>
      </c>
      <c r="B16" s="55" t="str">
        <f>sup!A13</f>
        <v>Supervisor</v>
      </c>
      <c r="C16" s="56">
        <f>sup!D157</f>
        <v>3529.4412714092723</v>
      </c>
      <c r="D16" s="35">
        <v>24</v>
      </c>
      <c r="E16" s="56">
        <f>ROUND(C16/26,2)</f>
        <v>135.75</v>
      </c>
      <c r="F16" s="35">
        <v>45</v>
      </c>
      <c r="G16" s="56">
        <f>D16*E16*F16</f>
        <v>146610</v>
      </c>
    </row>
    <row r="17" spans="1:9">
      <c r="A17" s="54" t="s">
        <v>4</v>
      </c>
      <c r="B17" s="57" t="str">
        <f>aaop!A13</f>
        <v>Auxiliar Administrativo e Operacional</v>
      </c>
      <c r="C17" s="56">
        <f>aaop!D157</f>
        <v>2753.3395022749378</v>
      </c>
      <c r="D17" s="35">
        <v>1245</v>
      </c>
      <c r="E17" s="56">
        <f t="shared" ref="E17:E19" si="0">ROUND(C17/26,2)</f>
        <v>105.9</v>
      </c>
      <c r="F17" s="35">
        <v>45</v>
      </c>
      <c r="G17" s="56">
        <f t="shared" ref="G17:G19" si="1">D17*E17*F17</f>
        <v>5933047.5</v>
      </c>
    </row>
    <row r="18" spans="1:9" ht="45">
      <c r="A18" s="54" t="s">
        <v>6</v>
      </c>
      <c r="B18" s="57" t="str">
        <f>aaopttr!A13</f>
        <v>Auxiliar Administrativo e Operacional – Técnico de Transmissão Remota (AAOP-TTR)</v>
      </c>
      <c r="C18" s="56">
        <f>aaopttr!D157</f>
        <v>2753.3395022749378</v>
      </c>
      <c r="D18" s="35">
        <v>180</v>
      </c>
      <c r="E18" s="56">
        <f t="shared" si="0"/>
        <v>105.9</v>
      </c>
      <c r="F18" s="35">
        <v>43</v>
      </c>
      <c r="G18" s="56">
        <f t="shared" si="1"/>
        <v>819666</v>
      </c>
    </row>
    <row r="19" spans="1:9" ht="30">
      <c r="A19" s="54" t="s">
        <v>8</v>
      </c>
      <c r="B19" s="55" t="str">
        <f>aaopsat!A13</f>
        <v>Auxiliar Administrativo e Operacional - AAOP-SAT</v>
      </c>
      <c r="C19" s="56">
        <f>aaopsat!D157</f>
        <v>2753.3395022749378</v>
      </c>
      <c r="D19" s="35">
        <v>6</v>
      </c>
      <c r="E19" s="56">
        <f t="shared" si="0"/>
        <v>105.9</v>
      </c>
      <c r="F19" s="35">
        <v>7</v>
      </c>
      <c r="G19" s="56">
        <f t="shared" si="1"/>
        <v>4447.8000000000011</v>
      </c>
    </row>
    <row r="20" spans="1:9" ht="15" customHeight="1">
      <c r="A20" s="54" t="s">
        <v>32</v>
      </c>
      <c r="B20" s="99" t="s">
        <v>191</v>
      </c>
      <c r="C20" s="99"/>
      <c r="D20" s="99"/>
      <c r="E20" s="99"/>
      <c r="F20" s="99"/>
      <c r="G20" s="56">
        <f>resumoHE!E7</f>
        <v>913632.77</v>
      </c>
    </row>
    <row r="21" spans="1:9" ht="15" customHeight="1">
      <c r="A21" s="53">
        <v>1</v>
      </c>
      <c r="B21" s="100" t="s">
        <v>192</v>
      </c>
      <c r="C21" s="100"/>
      <c r="D21" s="100"/>
      <c r="E21" s="100"/>
      <c r="F21" s="100"/>
      <c r="G21" s="58">
        <f>SUM(G16:G20)</f>
        <v>7817404.0700000003</v>
      </c>
    </row>
    <row r="22" spans="1:9">
      <c r="A22" s="69"/>
      <c r="B22" s="59"/>
      <c r="C22" s="60"/>
      <c r="D22" s="60"/>
      <c r="E22" s="61"/>
      <c r="F22" s="60"/>
      <c r="G22" s="61"/>
    </row>
    <row r="23" spans="1:9">
      <c r="A23" s="98" t="s">
        <v>197</v>
      </c>
      <c r="B23" s="98"/>
      <c r="C23" s="98"/>
      <c r="D23" s="98"/>
      <c r="E23" s="98"/>
      <c r="F23" s="98"/>
      <c r="G23" s="98"/>
    </row>
    <row r="24" spans="1:9" ht="42.75">
      <c r="A24" s="53" t="s">
        <v>184</v>
      </c>
      <c r="B24" s="53" t="s">
        <v>185</v>
      </c>
      <c r="C24" s="53" t="s">
        <v>186</v>
      </c>
      <c r="D24" s="53" t="s">
        <v>187</v>
      </c>
      <c r="E24" s="53" t="s">
        <v>188</v>
      </c>
      <c r="F24" s="53" t="s">
        <v>189</v>
      </c>
      <c r="G24" s="53" t="s">
        <v>190</v>
      </c>
    </row>
    <row r="25" spans="1:9">
      <c r="A25" s="54" t="s">
        <v>52</v>
      </c>
      <c r="B25" s="55" t="str">
        <f>sup!A13</f>
        <v>Supervisor</v>
      </c>
      <c r="C25" s="56">
        <f>sup!D157</f>
        <v>3529.4412714092723</v>
      </c>
      <c r="D25" s="35">
        <v>24</v>
      </c>
      <c r="E25" s="56">
        <f>ROUND(C25/26,2)</f>
        <v>135.75</v>
      </c>
      <c r="F25" s="35">
        <v>20</v>
      </c>
      <c r="G25" s="56">
        <f>D25*E25*F25</f>
        <v>65160</v>
      </c>
    </row>
    <row r="26" spans="1:9">
      <c r="A26" s="54" t="s">
        <v>34</v>
      </c>
      <c r="B26" s="55" t="str">
        <f>aaop!A13</f>
        <v>Auxiliar Administrativo e Operacional</v>
      </c>
      <c r="C26" s="56">
        <f>aaop!D157</f>
        <v>2753.3395022749378</v>
      </c>
      <c r="D26" s="35">
        <v>1245</v>
      </c>
      <c r="E26" s="56">
        <f>ROUND(C26/26,2)</f>
        <v>105.9</v>
      </c>
      <c r="F26" s="35">
        <v>20</v>
      </c>
      <c r="G26" s="56">
        <f>D26*E26*F26</f>
        <v>2636910</v>
      </c>
    </row>
    <row r="27" spans="1:9" ht="45">
      <c r="A27" s="54" t="s">
        <v>55</v>
      </c>
      <c r="B27" s="57" t="str">
        <f>aaopttr!A13</f>
        <v>Auxiliar Administrativo e Operacional – Técnico de Transmissão Remota (AAOP-TTR)</v>
      </c>
      <c r="C27" s="56">
        <f>aaopttr!D157</f>
        <v>2753.3395022749378</v>
      </c>
      <c r="D27" s="35">
        <v>180</v>
      </c>
      <c r="E27" s="56">
        <f t="shared" ref="E27:E28" si="2">ROUND(C27/26,2)</f>
        <v>105.9</v>
      </c>
      <c r="F27" s="35">
        <v>22</v>
      </c>
      <c r="G27" s="56">
        <f t="shared" ref="G27:G28" si="3">D27*E27*F27</f>
        <v>419364</v>
      </c>
    </row>
    <row r="28" spans="1:9" ht="30">
      <c r="A28" s="54" t="s">
        <v>124</v>
      </c>
      <c r="B28" s="55" t="str">
        <f>aaopsat!A13</f>
        <v>Auxiliar Administrativo e Operacional - AAOP-SAT</v>
      </c>
      <c r="C28" s="56">
        <f>aaopsat!D157</f>
        <v>2753.3395022749378</v>
      </c>
      <c r="D28" s="35">
        <v>6</v>
      </c>
      <c r="E28" s="56">
        <f t="shared" si="2"/>
        <v>105.9</v>
      </c>
      <c r="F28" s="35">
        <v>7</v>
      </c>
      <c r="G28" s="56">
        <f t="shared" si="3"/>
        <v>4447.8000000000011</v>
      </c>
      <c r="I28" s="62"/>
    </row>
    <row r="29" spans="1:9" ht="15" customHeight="1">
      <c r="A29" s="54" t="s">
        <v>126</v>
      </c>
      <c r="B29" s="99" t="s">
        <v>191</v>
      </c>
      <c r="C29" s="99"/>
      <c r="D29" s="99"/>
      <c r="E29" s="99"/>
      <c r="F29" s="99"/>
      <c r="G29" s="56">
        <f>resumoHE!E12</f>
        <v>650667.48</v>
      </c>
    </row>
    <row r="30" spans="1:9" ht="15" customHeight="1">
      <c r="A30" s="53">
        <v>2</v>
      </c>
      <c r="B30" s="100" t="s">
        <v>193</v>
      </c>
      <c r="C30" s="100"/>
      <c r="D30" s="100"/>
      <c r="E30" s="100"/>
      <c r="F30" s="100"/>
      <c r="G30" s="58">
        <f>SUM(G25:G29)</f>
        <v>3776549.28</v>
      </c>
    </row>
    <row r="31" spans="1:9">
      <c r="A31" s="63"/>
      <c r="G31" s="64"/>
    </row>
    <row r="32" spans="1:9" ht="15.75" customHeight="1">
      <c r="A32" s="101" t="s">
        <v>194</v>
      </c>
      <c r="B32" s="101"/>
      <c r="C32" s="101"/>
      <c r="D32" s="101"/>
      <c r="E32" s="101"/>
      <c r="F32" s="101"/>
      <c r="G32" s="101"/>
    </row>
    <row r="33" spans="1:7">
      <c r="A33" s="65"/>
      <c r="B33" s="65"/>
      <c r="C33" s="65"/>
      <c r="D33" s="65"/>
      <c r="E33" s="65"/>
      <c r="F33" s="65"/>
      <c r="G33" s="65"/>
    </row>
    <row r="34" spans="1:7" ht="15" customHeight="1">
      <c r="A34" s="53" t="s">
        <v>195</v>
      </c>
      <c r="B34" s="100" t="s">
        <v>185</v>
      </c>
      <c r="C34" s="100"/>
      <c r="D34" s="100"/>
      <c r="E34" s="100"/>
      <c r="F34" s="100"/>
      <c r="G34" s="53" t="s">
        <v>190</v>
      </c>
    </row>
    <row r="35" spans="1:7" ht="15" customHeight="1">
      <c r="A35" s="66">
        <v>1</v>
      </c>
      <c r="B35" s="97" t="s">
        <v>196</v>
      </c>
      <c r="C35" s="97"/>
      <c r="D35" s="97"/>
      <c r="E35" s="97"/>
      <c r="F35" s="97"/>
      <c r="G35" s="67">
        <f>G21</f>
        <v>7817404.0700000003</v>
      </c>
    </row>
    <row r="36" spans="1:7" ht="15" customHeight="1">
      <c r="A36" s="66">
        <v>2</v>
      </c>
      <c r="B36" s="97" t="s">
        <v>197</v>
      </c>
      <c r="C36" s="97"/>
      <c r="D36" s="97"/>
      <c r="E36" s="97"/>
      <c r="F36" s="97"/>
      <c r="G36" s="67">
        <f>G30</f>
        <v>3776549.28</v>
      </c>
    </row>
    <row r="37" spans="1:7" ht="15" customHeight="1">
      <c r="A37" s="66">
        <v>3</v>
      </c>
      <c r="B37" s="97" t="s">
        <v>198</v>
      </c>
      <c r="C37" s="97"/>
      <c r="D37" s="97"/>
      <c r="E37" s="97"/>
      <c r="F37" s="97"/>
      <c r="G37" s="67">
        <f>insumos!F13</f>
        <v>66038.460000000006</v>
      </c>
    </row>
    <row r="38" spans="1:7">
      <c r="A38" s="91" t="s">
        <v>199</v>
      </c>
      <c r="B38" s="91"/>
      <c r="C38" s="91"/>
      <c r="D38" s="91"/>
      <c r="E38" s="91"/>
      <c r="F38" s="91"/>
      <c r="G38" s="68">
        <f>SUM(G35:G37)</f>
        <v>11659991.810000001</v>
      </c>
    </row>
  </sheetData>
  <mergeCells count="14">
    <mergeCell ref="A8:G8"/>
    <mergeCell ref="A12:G12"/>
    <mergeCell ref="A14:G14"/>
    <mergeCell ref="B20:F20"/>
    <mergeCell ref="B21:F21"/>
    <mergeCell ref="B35:F35"/>
    <mergeCell ref="B36:F36"/>
    <mergeCell ref="B37:F37"/>
    <mergeCell ref="A38:F38"/>
    <mergeCell ref="A23:G23"/>
    <mergeCell ref="B29:F29"/>
    <mergeCell ref="B30:F30"/>
    <mergeCell ref="A32:G32"/>
    <mergeCell ref="B34:F34"/>
  </mergeCells>
  <pageMargins left="0.51180555555555496" right="0.51180555555555496" top="0.78749999999999998" bottom="0.78749999999999998" header="0.51180555555555496" footer="0.51180555555555496"/>
  <pageSetup paperSize="9" scale="81" firstPageNumber="0" fitToHeight="0" orientation="portrait" horizontalDpi="300" verticalDpi="300" r:id="rId1"/>
  <headerFooter>
    <oddFooter>&amp;L&amp;"Times New Roman,Negrito"Estimativa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tabSelected="1" view="pageBreakPreview" topLeftCell="A101" zoomScaleNormal="115" workbookViewId="0">
      <selection activeCell="D127" sqref="D127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82" t="s">
        <v>0</v>
      </c>
      <c r="B1" s="82"/>
      <c r="C1" s="82"/>
      <c r="D1" s="82"/>
    </row>
    <row r="2" spans="1:4" ht="15.75">
      <c r="A2" s="2"/>
      <c r="B2" s="2"/>
      <c r="C2" s="2"/>
      <c r="D2" s="2"/>
    </row>
    <row r="3" spans="1:4">
      <c r="A3" s="73" t="s">
        <v>1</v>
      </c>
      <c r="B3" s="73"/>
      <c r="C3" s="73"/>
      <c r="D3" s="73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3" t="s">
        <v>10</v>
      </c>
      <c r="B10" s="73"/>
      <c r="C10" s="73"/>
      <c r="D10" s="73"/>
    </row>
    <row r="11" spans="1:4">
      <c r="A11" s="3"/>
      <c r="B11" s="3"/>
      <c r="C11" s="3"/>
      <c r="D11" s="3"/>
    </row>
    <row r="12" spans="1:4" ht="38.25" customHeight="1">
      <c r="A12" s="83" t="s">
        <v>11</v>
      </c>
      <c r="B12" s="83"/>
      <c r="C12" s="8" t="s">
        <v>12</v>
      </c>
      <c r="D12" s="9" t="s">
        <v>13</v>
      </c>
    </row>
    <row r="13" spans="1:4" s="11" customFormat="1" ht="12.75">
      <c r="A13" s="84" t="s">
        <v>113</v>
      </c>
      <c r="B13" s="84"/>
      <c r="C13" s="10" t="s">
        <v>15</v>
      </c>
      <c r="D13" s="10" t="s">
        <v>16</v>
      </c>
    </row>
    <row r="15" spans="1:4">
      <c r="A15" s="73" t="s">
        <v>17</v>
      </c>
      <c r="B15" s="73"/>
      <c r="C15" s="73"/>
      <c r="D15" s="73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80" t="s">
        <v>113</v>
      </c>
      <c r="D17" s="80"/>
    </row>
    <row r="18" spans="1:4">
      <c r="A18" s="4">
        <v>2</v>
      </c>
      <c r="B18" s="4" t="s">
        <v>19</v>
      </c>
      <c r="C18" s="80" t="s">
        <v>114</v>
      </c>
      <c r="D18" s="80"/>
    </row>
    <row r="19" spans="1:4">
      <c r="A19" s="4">
        <v>3</v>
      </c>
      <c r="B19" s="4" t="s">
        <v>21</v>
      </c>
      <c r="C19" s="81">
        <v>1212.03</v>
      </c>
      <c r="D19" s="81"/>
    </row>
    <row r="20" spans="1:4">
      <c r="A20" s="4">
        <v>4</v>
      </c>
      <c r="B20" s="4" t="s">
        <v>22</v>
      </c>
      <c r="C20" s="80" t="s">
        <v>23</v>
      </c>
      <c r="D20" s="80"/>
    </row>
    <row r="21" spans="1:4">
      <c r="A21" s="4">
        <v>5</v>
      </c>
      <c r="B21" s="4" t="s">
        <v>24</v>
      </c>
      <c r="C21" s="79">
        <v>44562</v>
      </c>
      <c r="D21" s="79"/>
    </row>
    <row r="23" spans="1:4">
      <c r="A23" s="73" t="s">
        <v>25</v>
      </c>
      <c r="B23" s="73"/>
      <c r="C23" s="73"/>
      <c r="D23" s="73"/>
    </row>
    <row r="25" spans="1:4" ht="12.75" customHeight="1">
      <c r="A25" s="12">
        <v>1</v>
      </c>
      <c r="B25" s="72" t="s">
        <v>26</v>
      </c>
      <c r="C25" s="72"/>
      <c r="D25" s="12" t="s">
        <v>27</v>
      </c>
    </row>
    <row r="26" spans="1:4" ht="12.75" customHeight="1">
      <c r="A26" s="8" t="s">
        <v>2</v>
      </c>
      <c r="B26" s="71" t="s">
        <v>28</v>
      </c>
      <c r="C26" s="71"/>
      <c r="D26" s="14">
        <v>1212.03</v>
      </c>
    </row>
    <row r="27" spans="1:4" ht="12.75" customHeight="1">
      <c r="A27" s="8" t="s">
        <v>4</v>
      </c>
      <c r="B27" s="71" t="s">
        <v>29</v>
      </c>
      <c r="C27" s="71"/>
      <c r="D27" s="14"/>
    </row>
    <row r="28" spans="1:4" ht="12.75" customHeight="1">
      <c r="A28" s="8" t="s">
        <v>6</v>
      </c>
      <c r="B28" s="71" t="s">
        <v>30</v>
      </c>
      <c r="C28" s="71"/>
      <c r="D28" s="14"/>
    </row>
    <row r="29" spans="1:4" ht="12.75" customHeight="1">
      <c r="A29" s="8" t="s">
        <v>8</v>
      </c>
      <c r="B29" s="71" t="s">
        <v>31</v>
      </c>
      <c r="C29" s="71"/>
      <c r="D29" s="14"/>
    </row>
    <row r="30" spans="1:4" ht="12.75" customHeight="1">
      <c r="A30" s="8" t="s">
        <v>32</v>
      </c>
      <c r="B30" s="71" t="s">
        <v>33</v>
      </c>
      <c r="C30" s="71"/>
      <c r="D30" s="14"/>
    </row>
    <row r="31" spans="1:4">
      <c r="A31" s="8"/>
      <c r="B31" s="71"/>
      <c r="C31" s="71"/>
      <c r="D31" s="14"/>
    </row>
    <row r="32" spans="1:4" ht="12.75" customHeight="1">
      <c r="A32" s="8" t="s">
        <v>34</v>
      </c>
      <c r="B32" s="71" t="s">
        <v>35</v>
      </c>
      <c r="C32" s="71"/>
      <c r="D32" s="14"/>
    </row>
    <row r="33" spans="1:4" ht="12.75" customHeight="1">
      <c r="A33" s="72" t="s">
        <v>36</v>
      </c>
      <c r="B33" s="72"/>
      <c r="C33" s="72"/>
      <c r="D33" s="15">
        <f>SUM(D26:D32)</f>
        <v>1212.03</v>
      </c>
    </row>
    <row r="36" spans="1:4">
      <c r="A36" s="73" t="s">
        <v>37</v>
      </c>
      <c r="B36" s="73"/>
      <c r="C36" s="73"/>
      <c r="D36" s="73"/>
    </row>
    <row r="37" spans="1:4">
      <c r="A37" s="16"/>
    </row>
    <row r="38" spans="1:4">
      <c r="A38" s="76" t="s">
        <v>38</v>
      </c>
      <c r="B38" s="76"/>
      <c r="C38" s="76"/>
      <c r="D38" s="76"/>
    </row>
    <row r="40" spans="1:4" ht="12.75" customHeight="1">
      <c r="A40" s="12" t="s">
        <v>39</v>
      </c>
      <c r="B40" s="72" t="s">
        <v>40</v>
      </c>
      <c r="C40" s="72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100.96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134.65</v>
      </c>
    </row>
    <row r="43" spans="1:4" ht="12.75" customHeight="1">
      <c r="A43" s="72" t="s">
        <v>36</v>
      </c>
      <c r="B43" s="72"/>
      <c r="C43" s="18">
        <f>SUM(C41:C42)</f>
        <v>0.19440000000000002</v>
      </c>
      <c r="D43" s="19">
        <f>SUM(D41:D42)</f>
        <v>235.61</v>
      </c>
    </row>
    <row r="46" spans="1:4" ht="12.75" customHeight="1">
      <c r="A46" s="78" t="s">
        <v>43</v>
      </c>
      <c r="B46" s="78"/>
      <c r="C46" s="78"/>
      <c r="D46" s="78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289.52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36.19</v>
      </c>
    </row>
    <row r="51" spans="1:4">
      <c r="A51" s="8" t="s">
        <v>6</v>
      </c>
      <c r="B51" s="13" t="s">
        <v>49</v>
      </c>
      <c r="C51" s="21">
        <v>0.01</v>
      </c>
      <c r="D51" s="14">
        <f t="shared" si="0"/>
        <v>14.47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21.71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14.47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8.68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2.89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115.81</v>
      </c>
    </row>
    <row r="57" spans="1:4" ht="12.75" customHeight="1">
      <c r="A57" s="72" t="s">
        <v>57</v>
      </c>
      <c r="B57" s="72"/>
      <c r="C57" s="22">
        <f>SUM(C49:C56)</f>
        <v>0.34800000000000003</v>
      </c>
      <c r="D57" s="19">
        <f>SUM(D49:D56)</f>
        <v>503.74</v>
      </c>
    </row>
    <row r="60" spans="1:4">
      <c r="A60" s="76" t="s">
        <v>58</v>
      </c>
      <c r="B60" s="76"/>
      <c r="C60" s="76"/>
      <c r="D60" s="76"/>
    </row>
    <row r="62" spans="1:4" ht="12.75" customHeight="1">
      <c r="A62" s="12" t="s">
        <v>59</v>
      </c>
      <c r="B62" s="77" t="s">
        <v>60</v>
      </c>
      <c r="C62" s="77"/>
      <c r="D62" s="12" t="s">
        <v>27</v>
      </c>
    </row>
    <row r="63" spans="1:4" ht="12.75" customHeight="1">
      <c r="A63" s="8" t="s">
        <v>2</v>
      </c>
      <c r="B63" s="71" t="s">
        <v>61</v>
      </c>
      <c r="C63" s="71"/>
      <c r="D63" s="14">
        <f>(26*2*4.9)-(D26*0.06)</f>
        <v>182.07820000000001</v>
      </c>
    </row>
    <row r="64" spans="1:4" ht="12.75" customHeight="1">
      <c r="A64" s="8" t="s">
        <v>4</v>
      </c>
      <c r="B64" s="71" t="s">
        <v>62</v>
      </c>
      <c r="C64" s="71"/>
      <c r="D64" s="14">
        <f>13.1*22*0.8</f>
        <v>230.56</v>
      </c>
    </row>
    <row r="65" spans="1:5" ht="12.75" customHeight="1">
      <c r="A65" s="8" t="s">
        <v>6</v>
      </c>
      <c r="B65" s="71" t="s">
        <v>63</v>
      </c>
      <c r="C65" s="71"/>
      <c r="D65" s="14">
        <v>122.19</v>
      </c>
    </row>
    <row r="66" spans="1:5" ht="12.75" customHeight="1">
      <c r="A66" s="8" t="s">
        <v>8</v>
      </c>
      <c r="B66" s="71" t="s">
        <v>64</v>
      </c>
      <c r="C66" s="71"/>
      <c r="D66" s="14">
        <v>11.11</v>
      </c>
    </row>
    <row r="67" spans="1:5" ht="12.75" customHeight="1">
      <c r="A67" s="8" t="s">
        <v>32</v>
      </c>
      <c r="B67" s="71" t="s">
        <v>65</v>
      </c>
      <c r="C67" s="71"/>
      <c r="D67" s="14">
        <v>3.81</v>
      </c>
    </row>
    <row r="68" spans="1:5" ht="12.75" customHeight="1">
      <c r="A68" s="72" t="s">
        <v>36</v>
      </c>
      <c r="B68" s="72"/>
      <c r="C68" s="72"/>
      <c r="D68" s="19">
        <f>SUM(D63:D67)</f>
        <v>549.74819999999988</v>
      </c>
    </row>
    <row r="71" spans="1:5">
      <c r="A71" s="76" t="s">
        <v>66</v>
      </c>
      <c r="B71" s="76"/>
      <c r="C71" s="76"/>
      <c r="D71" s="76"/>
    </row>
    <row r="73" spans="1:5" ht="12.75" customHeight="1">
      <c r="A73" s="12">
        <v>2</v>
      </c>
      <c r="B73" s="77" t="s">
        <v>67</v>
      </c>
      <c r="C73" s="77"/>
      <c r="D73" s="12" t="s">
        <v>27</v>
      </c>
    </row>
    <row r="74" spans="1:5" ht="12.75" customHeight="1">
      <c r="A74" s="8" t="s">
        <v>39</v>
      </c>
      <c r="B74" s="71" t="s">
        <v>40</v>
      </c>
      <c r="C74" s="71"/>
      <c r="D74" s="23">
        <f>D43</f>
        <v>235.61</v>
      </c>
    </row>
    <row r="75" spans="1:5" ht="12.75" customHeight="1">
      <c r="A75" s="8" t="s">
        <v>44</v>
      </c>
      <c r="B75" s="71" t="s">
        <v>45</v>
      </c>
      <c r="C75" s="71"/>
      <c r="D75" s="23">
        <f>D57</f>
        <v>503.74</v>
      </c>
    </row>
    <row r="76" spans="1:5" ht="12.75" customHeight="1">
      <c r="A76" s="8" t="s">
        <v>59</v>
      </c>
      <c r="B76" s="71" t="s">
        <v>60</v>
      </c>
      <c r="C76" s="71"/>
      <c r="D76" s="23">
        <f>D68</f>
        <v>549.74819999999988</v>
      </c>
    </row>
    <row r="77" spans="1:5" ht="12.75" customHeight="1">
      <c r="A77" s="72" t="s">
        <v>36</v>
      </c>
      <c r="B77" s="72"/>
      <c r="C77" s="72"/>
      <c r="D77" s="19">
        <f>SUM(D74:D76)</f>
        <v>1289.0981999999999</v>
      </c>
    </row>
    <row r="78" spans="1:5">
      <c r="A78" s="11"/>
      <c r="E78" s="24"/>
    </row>
    <row r="80" spans="1:5">
      <c r="A80" s="73" t="s">
        <v>68</v>
      </c>
      <c r="B80" s="73"/>
      <c r="C80" s="73"/>
      <c r="D80" s="73"/>
      <c r="E80" s="25"/>
    </row>
    <row r="81" spans="1:5" ht="12.75" customHeight="1">
      <c r="E81" s="24"/>
    </row>
    <row r="82" spans="1:5" ht="12.75" customHeight="1">
      <c r="A82" s="12">
        <v>3</v>
      </c>
      <c r="B82" s="77" t="s">
        <v>69</v>
      </c>
      <c r="C82" s="77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TRUNC(8%*5%*50%,4)*0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0.34800000000000003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TRUNC(8%*95%*50%,4)*0</f>
        <v>0</v>
      </c>
      <c r="D88" s="14">
        <f>TRUNC($D$33*C88,2)</f>
        <v>0</v>
      </c>
    </row>
    <row r="89" spans="1:5" ht="12.75" customHeight="1">
      <c r="A89" s="72" t="s">
        <v>36</v>
      </c>
      <c r="B89" s="72"/>
      <c r="C89" s="72"/>
      <c r="D89" s="19">
        <f>SUM(D83:D88)</f>
        <v>0</v>
      </c>
    </row>
    <row r="92" spans="1:5">
      <c r="A92" s="73" t="s">
        <v>76</v>
      </c>
      <c r="B92" s="73"/>
      <c r="C92" s="73"/>
      <c r="D92" s="73"/>
    </row>
    <row r="95" spans="1:5">
      <c r="A95" s="76" t="s">
        <v>77</v>
      </c>
      <c r="B95" s="76"/>
      <c r="C95" s="76"/>
      <c r="D95" s="76"/>
    </row>
    <row r="96" spans="1:5">
      <c r="A96" s="16"/>
    </row>
    <row r="97" spans="1:6" ht="12.75" customHeight="1">
      <c r="A97" s="12" t="s">
        <v>78</v>
      </c>
      <c r="B97" s="77" t="s">
        <v>79</v>
      </c>
      <c r="C97" s="77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13.75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2" t="s">
        <v>57</v>
      </c>
      <c r="B104" s="72"/>
      <c r="C104" s="72"/>
      <c r="D104" s="19">
        <f>SUM(D98:D103)</f>
        <v>13.75</v>
      </c>
      <c r="E104" s="25"/>
      <c r="F104" s="25"/>
    </row>
    <row r="107" spans="1:6">
      <c r="A107" s="76" t="s">
        <v>86</v>
      </c>
      <c r="B107" s="76"/>
      <c r="C107" s="76"/>
      <c r="D107" s="76"/>
    </row>
    <row r="108" spans="1:6">
      <c r="A108" s="16"/>
    </row>
    <row r="109" spans="1:6" ht="12.75" customHeight="1">
      <c r="A109" s="12" t="s">
        <v>87</v>
      </c>
      <c r="B109" s="77" t="s">
        <v>88</v>
      </c>
      <c r="C109" s="77"/>
      <c r="D109" s="12" t="s">
        <v>27</v>
      </c>
    </row>
    <row r="110" spans="1:6" ht="12.75" customHeight="1">
      <c r="A110" s="8" t="s">
        <v>2</v>
      </c>
      <c r="B110" s="71" t="s">
        <v>89</v>
      </c>
      <c r="C110" s="71"/>
      <c r="D110" s="14">
        <f>((D33+D77+D89)/220)*22*0</f>
        <v>0</v>
      </c>
    </row>
    <row r="111" spans="1:6" ht="12.75" customHeight="1">
      <c r="A111" s="72" t="s">
        <v>36</v>
      </c>
      <c r="B111" s="72"/>
      <c r="C111" s="72"/>
      <c r="D111" s="19">
        <f>SUM(D110)</f>
        <v>0</v>
      </c>
    </row>
    <row r="114" spans="1:4">
      <c r="A114" s="76" t="s">
        <v>90</v>
      </c>
      <c r="B114" s="76"/>
      <c r="C114" s="76"/>
      <c r="D114" s="76"/>
    </row>
    <row r="115" spans="1:4">
      <c r="A115" s="16"/>
    </row>
    <row r="116" spans="1:4" ht="12.75" customHeight="1">
      <c r="A116" s="12">
        <v>4</v>
      </c>
      <c r="B116" s="72" t="s">
        <v>91</v>
      </c>
      <c r="C116" s="72"/>
      <c r="D116" s="12" t="s">
        <v>27</v>
      </c>
    </row>
    <row r="117" spans="1:4" ht="12.75" customHeight="1">
      <c r="A117" s="8" t="s">
        <v>78</v>
      </c>
      <c r="B117" s="71" t="s">
        <v>79</v>
      </c>
      <c r="C117" s="71"/>
      <c r="D117" s="23">
        <f>D104</f>
        <v>13.75</v>
      </c>
    </row>
    <row r="118" spans="1:4" ht="12.75" customHeight="1">
      <c r="A118" s="8" t="s">
        <v>87</v>
      </c>
      <c r="B118" s="71" t="s">
        <v>88</v>
      </c>
      <c r="C118" s="71"/>
      <c r="D118" s="23">
        <f>D111</f>
        <v>0</v>
      </c>
    </row>
    <row r="119" spans="1:4" ht="12.75" customHeight="1">
      <c r="A119" s="72" t="s">
        <v>36</v>
      </c>
      <c r="B119" s="72"/>
      <c r="C119" s="72"/>
      <c r="D119" s="19">
        <f>SUM(D117:D118)</f>
        <v>13.75</v>
      </c>
    </row>
    <row r="122" spans="1:4">
      <c r="A122" s="73" t="s">
        <v>92</v>
      </c>
      <c r="B122" s="73"/>
      <c r="C122" s="73"/>
      <c r="D122" s="73"/>
    </row>
    <row r="124" spans="1:4" ht="12.75" customHeight="1">
      <c r="A124" s="12">
        <v>5</v>
      </c>
      <c r="B124" s="75" t="s">
        <v>93</v>
      </c>
      <c r="C124" s="75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>
        <v>7.5</v>
      </c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2" t="s">
        <v>57</v>
      </c>
      <c r="B129" s="72"/>
      <c r="C129" s="72"/>
      <c r="D129" s="15">
        <f>SUM(D125:D128)</f>
        <v>7.5</v>
      </c>
    </row>
    <row r="132" spans="1:4">
      <c r="A132" s="73" t="s">
        <v>97</v>
      </c>
      <c r="B132" s="73"/>
      <c r="C132" s="73"/>
      <c r="D132" s="73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5.0000000000000001E-3</v>
      </c>
      <c r="D135" s="23">
        <f>D155*C135</f>
        <v>12.611891</v>
      </c>
    </row>
    <row r="136" spans="1:4">
      <c r="A136" s="8" t="s">
        <v>4</v>
      </c>
      <c r="B136" s="13" t="s">
        <v>100</v>
      </c>
      <c r="C136" s="20">
        <v>5.0000000000000001E-3</v>
      </c>
      <c r="D136" s="14">
        <f>(D155+D135)*C136</f>
        <v>12.674950455000001</v>
      </c>
    </row>
    <row r="137" spans="1:4">
      <c r="A137" s="8" t="s">
        <v>6</v>
      </c>
      <c r="B137" s="13" t="s">
        <v>101</v>
      </c>
      <c r="C137" s="17">
        <f>SUM(C138:C143)</f>
        <v>7.4700000000000003E-2</v>
      </c>
      <c r="D137" s="14">
        <f>(D155+D135+D136)*C137/(1-C137)</f>
        <v>205.67446081993788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70">
        <v>4.4000000000000003E-3</v>
      </c>
      <c r="D139" s="23">
        <f t="shared" si="2"/>
        <v>12.114693810009728</v>
      </c>
    </row>
    <row r="140" spans="1:4">
      <c r="A140" s="8"/>
      <c r="B140" s="13" t="s">
        <v>104</v>
      </c>
      <c r="C140" s="70">
        <v>2.0299999999999999E-2</v>
      </c>
      <c r="D140" s="23">
        <f t="shared" si="2"/>
        <v>55.892791896181237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137.6669751137469</v>
      </c>
    </row>
    <row r="144" spans="1:4" ht="13.5" customHeight="1">
      <c r="A144" s="74" t="s">
        <v>57</v>
      </c>
      <c r="B144" s="74"/>
      <c r="C144" s="28">
        <f>(1+C136)*(1+C135)/(1-C137)-1</f>
        <v>9.1564897870960449E-2</v>
      </c>
      <c r="D144" s="19">
        <f>SUM(D135:D137)</f>
        <v>230.96130227493788</v>
      </c>
    </row>
    <row r="147" spans="1:4">
      <c r="A147" s="73" t="s">
        <v>108</v>
      </c>
      <c r="B147" s="73"/>
      <c r="C147" s="73"/>
      <c r="D147" s="73"/>
    </row>
    <row r="149" spans="1:4" ht="12.75" customHeight="1">
      <c r="A149" s="12"/>
      <c r="B149" s="72" t="s">
        <v>109</v>
      </c>
      <c r="C149" s="72"/>
      <c r="D149" s="12" t="s">
        <v>27</v>
      </c>
    </row>
    <row r="150" spans="1:4" ht="12.75" customHeight="1">
      <c r="A150" s="12" t="s">
        <v>2</v>
      </c>
      <c r="B150" s="71" t="s">
        <v>25</v>
      </c>
      <c r="C150" s="71"/>
      <c r="D150" s="29">
        <f>D33</f>
        <v>1212.03</v>
      </c>
    </row>
    <row r="151" spans="1:4" ht="12.75" customHeight="1">
      <c r="A151" s="12" t="s">
        <v>4</v>
      </c>
      <c r="B151" s="71" t="s">
        <v>37</v>
      </c>
      <c r="C151" s="71"/>
      <c r="D151" s="29">
        <f>D77</f>
        <v>1289.0981999999999</v>
      </c>
    </row>
    <row r="152" spans="1:4" ht="12.75" customHeight="1">
      <c r="A152" s="12" t="s">
        <v>6</v>
      </c>
      <c r="B152" s="71" t="s">
        <v>68</v>
      </c>
      <c r="C152" s="71"/>
      <c r="D152" s="29">
        <f>D89</f>
        <v>0</v>
      </c>
    </row>
    <row r="153" spans="1:4" ht="12.75" customHeight="1">
      <c r="A153" s="12" t="s">
        <v>8</v>
      </c>
      <c r="B153" s="71" t="s">
        <v>76</v>
      </c>
      <c r="C153" s="71"/>
      <c r="D153" s="29">
        <f>D119</f>
        <v>13.75</v>
      </c>
    </row>
    <row r="154" spans="1:4" ht="12.75" customHeight="1">
      <c r="A154" s="12" t="s">
        <v>32</v>
      </c>
      <c r="B154" s="71" t="s">
        <v>92</v>
      </c>
      <c r="C154" s="71"/>
      <c r="D154" s="29">
        <f>D129</f>
        <v>7.5</v>
      </c>
    </row>
    <row r="155" spans="1:4" ht="12.75" customHeight="1">
      <c r="A155" s="72" t="s">
        <v>110</v>
      </c>
      <c r="B155" s="72"/>
      <c r="C155" s="72"/>
      <c r="D155" s="30">
        <f>SUM(D150:D154)</f>
        <v>2522.3782000000001</v>
      </c>
    </row>
    <row r="156" spans="1:4" ht="12.75" customHeight="1">
      <c r="A156" s="12" t="s">
        <v>52</v>
      </c>
      <c r="B156" s="71" t="s">
        <v>111</v>
      </c>
      <c r="C156" s="71"/>
      <c r="D156" s="31">
        <f>D144</f>
        <v>230.96130227493788</v>
      </c>
    </row>
    <row r="157" spans="1:4" ht="12.75" customHeight="1">
      <c r="A157" s="72" t="s">
        <v>112</v>
      </c>
      <c r="B157" s="72"/>
      <c r="C157" s="72"/>
      <c r="D157" s="30">
        <f>SUM(D155:D156)</f>
        <v>2753.3395022749378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30" zoomScaleNormal="115" workbookViewId="0">
      <selection activeCell="F142" sqref="F142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82" t="s">
        <v>0</v>
      </c>
      <c r="B1" s="82"/>
      <c r="C1" s="82"/>
      <c r="D1" s="82"/>
    </row>
    <row r="2" spans="1:4" ht="15.75">
      <c r="A2" s="2"/>
      <c r="B2" s="2"/>
      <c r="C2" s="2"/>
      <c r="D2" s="2"/>
    </row>
    <row r="3" spans="1:4">
      <c r="A3" s="73" t="s">
        <v>1</v>
      </c>
      <c r="B3" s="73"/>
      <c r="C3" s="73"/>
      <c r="D3" s="73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3" t="s">
        <v>10</v>
      </c>
      <c r="B10" s="73"/>
      <c r="C10" s="73"/>
      <c r="D10" s="73"/>
    </row>
    <row r="11" spans="1:4">
      <c r="A11" s="3"/>
      <c r="B11" s="3"/>
      <c r="C11" s="3"/>
      <c r="D11" s="3"/>
    </row>
    <row r="12" spans="1:4" ht="38.25" customHeight="1">
      <c r="A12" s="83" t="s">
        <v>11</v>
      </c>
      <c r="B12" s="83"/>
      <c r="C12" s="8" t="s">
        <v>12</v>
      </c>
      <c r="D12" s="9" t="s">
        <v>13</v>
      </c>
    </row>
    <row r="13" spans="1:4" s="11" customFormat="1" ht="12.75">
      <c r="A13" s="84" t="s">
        <v>200</v>
      </c>
      <c r="B13" s="84"/>
      <c r="C13" s="10" t="s">
        <v>15</v>
      </c>
      <c r="D13" s="10" t="s">
        <v>16</v>
      </c>
    </row>
    <row r="15" spans="1:4">
      <c r="A15" s="73" t="s">
        <v>17</v>
      </c>
      <c r="B15" s="73"/>
      <c r="C15" s="73"/>
      <c r="D15" s="73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80" t="s">
        <v>113</v>
      </c>
      <c r="D17" s="80"/>
    </row>
    <row r="18" spans="1:4">
      <c r="A18" s="4">
        <v>2</v>
      </c>
      <c r="B18" s="4" t="s">
        <v>19</v>
      </c>
      <c r="C18" s="80" t="s">
        <v>114</v>
      </c>
      <c r="D18" s="80"/>
    </row>
    <row r="19" spans="1:4">
      <c r="A19" s="4">
        <v>3</v>
      </c>
      <c r="B19" s="4" t="s">
        <v>21</v>
      </c>
      <c r="C19" s="81">
        <v>1212.03</v>
      </c>
      <c r="D19" s="81"/>
    </row>
    <row r="20" spans="1:4">
      <c r="A20" s="4">
        <v>4</v>
      </c>
      <c r="B20" s="4" t="s">
        <v>22</v>
      </c>
      <c r="C20" s="80" t="s">
        <v>23</v>
      </c>
      <c r="D20" s="80"/>
    </row>
    <row r="21" spans="1:4">
      <c r="A21" s="4">
        <v>5</v>
      </c>
      <c r="B21" s="4" t="s">
        <v>24</v>
      </c>
      <c r="C21" s="79">
        <v>44562</v>
      </c>
      <c r="D21" s="79"/>
    </row>
    <row r="23" spans="1:4">
      <c r="A23" s="73" t="s">
        <v>25</v>
      </c>
      <c r="B23" s="73"/>
      <c r="C23" s="73"/>
      <c r="D23" s="73"/>
    </row>
    <row r="25" spans="1:4" ht="12.75" customHeight="1">
      <c r="A25" s="12">
        <v>1</v>
      </c>
      <c r="B25" s="72" t="s">
        <v>26</v>
      </c>
      <c r="C25" s="72"/>
      <c r="D25" s="12" t="s">
        <v>27</v>
      </c>
    </row>
    <row r="26" spans="1:4" ht="12.75" customHeight="1">
      <c r="A26" s="8" t="s">
        <v>2</v>
      </c>
      <c r="B26" s="71" t="s">
        <v>28</v>
      </c>
      <c r="C26" s="71"/>
      <c r="D26" s="14">
        <v>1212.03</v>
      </c>
    </row>
    <row r="27" spans="1:4" ht="12.75" customHeight="1">
      <c r="A27" s="8" t="s">
        <v>4</v>
      </c>
      <c r="B27" s="71" t="s">
        <v>29</v>
      </c>
      <c r="C27" s="71"/>
      <c r="D27" s="14"/>
    </row>
    <row r="28" spans="1:4" ht="12.75" customHeight="1">
      <c r="A28" s="8" t="s">
        <v>6</v>
      </c>
      <c r="B28" s="71" t="s">
        <v>30</v>
      </c>
      <c r="C28" s="71"/>
      <c r="D28" s="14"/>
    </row>
    <row r="29" spans="1:4" ht="12.75" customHeight="1">
      <c r="A29" s="8" t="s">
        <v>8</v>
      </c>
      <c r="B29" s="71" t="s">
        <v>31</v>
      </c>
      <c r="C29" s="71"/>
      <c r="D29" s="14"/>
    </row>
    <row r="30" spans="1:4" ht="12.75" customHeight="1">
      <c r="A30" s="8" t="s">
        <v>32</v>
      </c>
      <c r="B30" s="71" t="s">
        <v>33</v>
      </c>
      <c r="C30" s="71"/>
      <c r="D30" s="14"/>
    </row>
    <row r="31" spans="1:4">
      <c r="A31" s="8"/>
      <c r="B31" s="71"/>
      <c r="C31" s="71"/>
      <c r="D31" s="14"/>
    </row>
    <row r="32" spans="1:4" ht="12.75" customHeight="1">
      <c r="A32" s="8" t="s">
        <v>34</v>
      </c>
      <c r="B32" s="71" t="s">
        <v>35</v>
      </c>
      <c r="C32" s="71"/>
      <c r="D32" s="14"/>
    </row>
    <row r="33" spans="1:4" ht="12.75" customHeight="1">
      <c r="A33" s="72" t="s">
        <v>36</v>
      </c>
      <c r="B33" s="72"/>
      <c r="C33" s="72"/>
      <c r="D33" s="15">
        <f>SUM(D26:D32)</f>
        <v>1212.03</v>
      </c>
    </row>
    <row r="36" spans="1:4">
      <c r="A36" s="73" t="s">
        <v>37</v>
      </c>
      <c r="B36" s="73"/>
      <c r="C36" s="73"/>
      <c r="D36" s="73"/>
    </row>
    <row r="37" spans="1:4">
      <c r="A37" s="16"/>
    </row>
    <row r="38" spans="1:4">
      <c r="A38" s="76" t="s">
        <v>38</v>
      </c>
      <c r="B38" s="76"/>
      <c r="C38" s="76"/>
      <c r="D38" s="76"/>
    </row>
    <row r="40" spans="1:4" ht="12.75" customHeight="1">
      <c r="A40" s="12" t="s">
        <v>39</v>
      </c>
      <c r="B40" s="72" t="s">
        <v>40</v>
      </c>
      <c r="C40" s="72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100.96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134.65</v>
      </c>
    </row>
    <row r="43" spans="1:4" ht="12.75" customHeight="1">
      <c r="A43" s="72" t="s">
        <v>36</v>
      </c>
      <c r="B43" s="72"/>
      <c r="C43" s="18">
        <f>SUM(C41:C42)</f>
        <v>0.19440000000000002</v>
      </c>
      <c r="D43" s="19">
        <f>SUM(D41:D42)</f>
        <v>235.61</v>
      </c>
    </row>
    <row r="46" spans="1:4" ht="12.75" customHeight="1">
      <c r="A46" s="78" t="s">
        <v>43</v>
      </c>
      <c r="B46" s="78"/>
      <c r="C46" s="78"/>
      <c r="D46" s="78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289.52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36.19</v>
      </c>
    </row>
    <row r="51" spans="1:4">
      <c r="A51" s="8" t="s">
        <v>6</v>
      </c>
      <c r="B51" s="13" t="s">
        <v>49</v>
      </c>
      <c r="C51" s="21">
        <v>0.01</v>
      </c>
      <c r="D51" s="14">
        <f t="shared" si="0"/>
        <v>14.47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21.71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14.47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8.68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2.89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115.81</v>
      </c>
    </row>
    <row r="57" spans="1:4" ht="12.75" customHeight="1">
      <c r="A57" s="72" t="s">
        <v>57</v>
      </c>
      <c r="B57" s="72"/>
      <c r="C57" s="22">
        <f>SUM(C49:C56)</f>
        <v>0.34800000000000003</v>
      </c>
      <c r="D57" s="19">
        <f>SUM(D49:D56)</f>
        <v>503.74</v>
      </c>
    </row>
    <row r="60" spans="1:4">
      <c r="A60" s="76" t="s">
        <v>58</v>
      </c>
      <c r="B60" s="76"/>
      <c r="C60" s="76"/>
      <c r="D60" s="76"/>
    </row>
    <row r="62" spans="1:4" ht="12.75" customHeight="1">
      <c r="A62" s="12" t="s">
        <v>59</v>
      </c>
      <c r="B62" s="77" t="s">
        <v>60</v>
      </c>
      <c r="C62" s="77"/>
      <c r="D62" s="12" t="s">
        <v>27</v>
      </c>
    </row>
    <row r="63" spans="1:4" ht="12.75" customHeight="1">
      <c r="A63" s="8" t="s">
        <v>2</v>
      </c>
      <c r="B63" s="71" t="s">
        <v>61</v>
      </c>
      <c r="C63" s="71"/>
      <c r="D63" s="14">
        <f>(26*2*4.9)-(D26*0.06)</f>
        <v>182.07820000000001</v>
      </c>
    </row>
    <row r="64" spans="1:4" ht="12.75" customHeight="1">
      <c r="A64" s="8" t="s">
        <v>4</v>
      </c>
      <c r="B64" s="71" t="s">
        <v>62</v>
      </c>
      <c r="C64" s="71"/>
      <c r="D64" s="14">
        <f>13.1*22*0.8</f>
        <v>230.56</v>
      </c>
    </row>
    <row r="65" spans="1:5" ht="12.75" customHeight="1">
      <c r="A65" s="8" t="s">
        <v>6</v>
      </c>
      <c r="B65" s="71" t="s">
        <v>63</v>
      </c>
      <c r="C65" s="71"/>
      <c r="D65" s="14">
        <v>122.19</v>
      </c>
    </row>
    <row r="66" spans="1:5" ht="12.75" customHeight="1">
      <c r="A66" s="8" t="s">
        <v>8</v>
      </c>
      <c r="B66" s="71" t="s">
        <v>64</v>
      </c>
      <c r="C66" s="71"/>
      <c r="D66" s="14">
        <v>11.11</v>
      </c>
    </row>
    <row r="67" spans="1:5" ht="12.75" customHeight="1">
      <c r="A67" s="8" t="s">
        <v>32</v>
      </c>
      <c r="B67" s="71" t="s">
        <v>65</v>
      </c>
      <c r="C67" s="71"/>
      <c r="D67" s="14">
        <v>3.81</v>
      </c>
    </row>
    <row r="68" spans="1:5" ht="12.75" customHeight="1">
      <c r="A68" s="72" t="s">
        <v>36</v>
      </c>
      <c r="B68" s="72"/>
      <c r="C68" s="72"/>
      <c r="D68" s="19">
        <f>SUM(D63:D67)</f>
        <v>549.74819999999988</v>
      </c>
    </row>
    <row r="71" spans="1:5">
      <c r="A71" s="76" t="s">
        <v>66</v>
      </c>
      <c r="B71" s="76"/>
      <c r="C71" s="76"/>
      <c r="D71" s="76"/>
    </row>
    <row r="73" spans="1:5" ht="12.75" customHeight="1">
      <c r="A73" s="12">
        <v>2</v>
      </c>
      <c r="B73" s="77" t="s">
        <v>67</v>
      </c>
      <c r="C73" s="77"/>
      <c r="D73" s="12" t="s">
        <v>27</v>
      </c>
    </row>
    <row r="74" spans="1:5" ht="12.75" customHeight="1">
      <c r="A74" s="8" t="s">
        <v>39</v>
      </c>
      <c r="B74" s="71" t="s">
        <v>40</v>
      </c>
      <c r="C74" s="71"/>
      <c r="D74" s="23">
        <f>D43</f>
        <v>235.61</v>
      </c>
    </row>
    <row r="75" spans="1:5" ht="12.75" customHeight="1">
      <c r="A75" s="8" t="s">
        <v>44</v>
      </c>
      <c r="B75" s="71" t="s">
        <v>45</v>
      </c>
      <c r="C75" s="71"/>
      <c r="D75" s="23">
        <f>D57</f>
        <v>503.74</v>
      </c>
    </row>
    <row r="76" spans="1:5" ht="12.75" customHeight="1">
      <c r="A76" s="8" t="s">
        <v>59</v>
      </c>
      <c r="B76" s="71" t="s">
        <v>60</v>
      </c>
      <c r="C76" s="71"/>
      <c r="D76" s="23">
        <f>D68</f>
        <v>549.74819999999988</v>
      </c>
    </row>
    <row r="77" spans="1:5" ht="12.75" customHeight="1">
      <c r="A77" s="72" t="s">
        <v>36</v>
      </c>
      <c r="B77" s="72"/>
      <c r="C77" s="72"/>
      <c r="D77" s="19">
        <f>SUM(D74:D76)</f>
        <v>1289.0981999999999</v>
      </c>
    </row>
    <row r="78" spans="1:5">
      <c r="A78" s="11"/>
      <c r="E78" s="24"/>
    </row>
    <row r="80" spans="1:5">
      <c r="A80" s="73" t="s">
        <v>68</v>
      </c>
      <c r="B80" s="73"/>
      <c r="C80" s="73"/>
      <c r="D80" s="73"/>
      <c r="E80" s="25"/>
    </row>
    <row r="81" spans="1:5" ht="12.75" customHeight="1">
      <c r="E81" s="24"/>
    </row>
    <row r="82" spans="1:5" ht="12.75" customHeight="1">
      <c r="A82" s="12">
        <v>3</v>
      </c>
      <c r="B82" s="77" t="s">
        <v>69</v>
      </c>
      <c r="C82" s="77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TRUNC(8%*5%*50%,4)*0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0.34800000000000003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TRUNC(8%*95%*50%,4)*0</f>
        <v>0</v>
      </c>
      <c r="D88" s="14">
        <f>TRUNC($D$33*C88,2)</f>
        <v>0</v>
      </c>
    </row>
    <row r="89" spans="1:5" ht="12.75" customHeight="1">
      <c r="A89" s="72" t="s">
        <v>36</v>
      </c>
      <c r="B89" s="72"/>
      <c r="C89" s="72"/>
      <c r="D89" s="19">
        <f>SUM(D83:D88)</f>
        <v>0</v>
      </c>
    </row>
    <row r="92" spans="1:5">
      <c r="A92" s="73" t="s">
        <v>76</v>
      </c>
      <c r="B92" s="73"/>
      <c r="C92" s="73"/>
      <c r="D92" s="73"/>
    </row>
    <row r="95" spans="1:5">
      <c r="A95" s="76" t="s">
        <v>77</v>
      </c>
      <c r="B95" s="76"/>
      <c r="C95" s="76"/>
      <c r="D95" s="76"/>
    </row>
    <row r="96" spans="1:5">
      <c r="A96" s="16"/>
    </row>
    <row r="97" spans="1:6" ht="12.75" customHeight="1">
      <c r="A97" s="12" t="s">
        <v>78</v>
      </c>
      <c r="B97" s="77" t="s">
        <v>79</v>
      </c>
      <c r="C97" s="77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13.75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2" t="s">
        <v>57</v>
      </c>
      <c r="B104" s="72"/>
      <c r="C104" s="72"/>
      <c r="D104" s="19">
        <f>SUM(D98:D103)</f>
        <v>13.75</v>
      </c>
      <c r="E104" s="25"/>
      <c r="F104" s="25"/>
    </row>
    <row r="107" spans="1:6">
      <c r="A107" s="76" t="s">
        <v>86</v>
      </c>
      <c r="B107" s="76"/>
      <c r="C107" s="76"/>
      <c r="D107" s="76"/>
    </row>
    <row r="108" spans="1:6">
      <c r="A108" s="16"/>
    </row>
    <row r="109" spans="1:6" ht="12.75" customHeight="1">
      <c r="A109" s="12" t="s">
        <v>87</v>
      </c>
      <c r="B109" s="77" t="s">
        <v>88</v>
      </c>
      <c r="C109" s="77"/>
      <c r="D109" s="12" t="s">
        <v>27</v>
      </c>
    </row>
    <row r="110" spans="1:6" ht="12.75" customHeight="1">
      <c r="A110" s="8" t="s">
        <v>2</v>
      </c>
      <c r="B110" s="71" t="s">
        <v>89</v>
      </c>
      <c r="C110" s="71"/>
      <c r="D110" s="14">
        <f>((D33+D77+D89)/220)*22*0</f>
        <v>0</v>
      </c>
    </row>
    <row r="111" spans="1:6" ht="12.75" customHeight="1">
      <c r="A111" s="72" t="s">
        <v>36</v>
      </c>
      <c r="B111" s="72"/>
      <c r="C111" s="72"/>
      <c r="D111" s="19">
        <f>SUM(D110)</f>
        <v>0</v>
      </c>
    </row>
    <row r="114" spans="1:4">
      <c r="A114" s="76" t="s">
        <v>90</v>
      </c>
      <c r="B114" s="76"/>
      <c r="C114" s="76"/>
      <c r="D114" s="76"/>
    </row>
    <row r="115" spans="1:4">
      <c r="A115" s="16"/>
    </row>
    <row r="116" spans="1:4" ht="12.75" customHeight="1">
      <c r="A116" s="12">
        <v>4</v>
      </c>
      <c r="B116" s="72" t="s">
        <v>91</v>
      </c>
      <c r="C116" s="72"/>
      <c r="D116" s="12" t="s">
        <v>27</v>
      </c>
    </row>
    <row r="117" spans="1:4" ht="12.75" customHeight="1">
      <c r="A117" s="8" t="s">
        <v>78</v>
      </c>
      <c r="B117" s="71" t="s">
        <v>79</v>
      </c>
      <c r="C117" s="71"/>
      <c r="D117" s="23">
        <f>D104</f>
        <v>13.75</v>
      </c>
    </row>
    <row r="118" spans="1:4" ht="12.75" customHeight="1">
      <c r="A118" s="8" t="s">
        <v>87</v>
      </c>
      <c r="B118" s="71" t="s">
        <v>88</v>
      </c>
      <c r="C118" s="71"/>
      <c r="D118" s="23">
        <f>D111</f>
        <v>0</v>
      </c>
    </row>
    <row r="119" spans="1:4" ht="12.75" customHeight="1">
      <c r="A119" s="72" t="s">
        <v>36</v>
      </c>
      <c r="B119" s="72"/>
      <c r="C119" s="72"/>
      <c r="D119" s="19">
        <f>SUM(D117:D118)</f>
        <v>13.75</v>
      </c>
    </row>
    <row r="122" spans="1:4">
      <c r="A122" s="73" t="s">
        <v>92</v>
      </c>
      <c r="B122" s="73"/>
      <c r="C122" s="73"/>
      <c r="D122" s="73"/>
    </row>
    <row r="124" spans="1:4" ht="12.75" customHeight="1">
      <c r="A124" s="12">
        <v>5</v>
      </c>
      <c r="B124" s="75" t="s">
        <v>93</v>
      </c>
      <c r="C124" s="75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>
        <v>7.5</v>
      </c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2" t="s">
        <v>57</v>
      </c>
      <c r="B129" s="72"/>
      <c r="C129" s="72"/>
      <c r="D129" s="15">
        <f>SUM(D125:D128)</f>
        <v>7.5</v>
      </c>
    </row>
    <row r="132" spans="1:4">
      <c r="A132" s="73" t="s">
        <v>97</v>
      </c>
      <c r="B132" s="73"/>
      <c r="C132" s="73"/>
      <c r="D132" s="73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5.0000000000000001E-3</v>
      </c>
      <c r="D135" s="23">
        <f>D155*C135</f>
        <v>12.611891</v>
      </c>
    </row>
    <row r="136" spans="1:4">
      <c r="A136" s="8" t="s">
        <v>4</v>
      </c>
      <c r="B136" s="13" t="s">
        <v>100</v>
      </c>
      <c r="C136" s="20">
        <v>5.0000000000000001E-3</v>
      </c>
      <c r="D136" s="14">
        <f>(D155+D135)*C136</f>
        <v>12.674950455000001</v>
      </c>
    </row>
    <row r="137" spans="1:4">
      <c r="A137" s="8" t="s">
        <v>6</v>
      </c>
      <c r="B137" s="13" t="s">
        <v>101</v>
      </c>
      <c r="C137" s="17">
        <f>SUM(C138:C143)</f>
        <v>7.4700000000000003E-2</v>
      </c>
      <c r="D137" s="14">
        <f>(D155+D135+D136)*C137/(1-C137)</f>
        <v>205.67446081993788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70">
        <v>4.4000000000000003E-3</v>
      </c>
      <c r="D139" s="23">
        <f t="shared" si="2"/>
        <v>12.114693810009728</v>
      </c>
    </row>
    <row r="140" spans="1:4">
      <c r="A140" s="8"/>
      <c r="B140" s="13" t="s">
        <v>104</v>
      </c>
      <c r="C140" s="70">
        <v>2.0299999999999999E-2</v>
      </c>
      <c r="D140" s="23">
        <f t="shared" si="2"/>
        <v>55.892791896181237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137.6669751137469</v>
      </c>
    </row>
    <row r="144" spans="1:4" ht="13.5" customHeight="1">
      <c r="A144" s="74" t="s">
        <v>57</v>
      </c>
      <c r="B144" s="74"/>
      <c r="C144" s="28">
        <f>(1+C136)*(1+C135)/(1-C137)-1</f>
        <v>9.1564897870960449E-2</v>
      </c>
      <c r="D144" s="19">
        <f>SUM(D135:D137)</f>
        <v>230.96130227493788</v>
      </c>
    </row>
    <row r="147" spans="1:4">
      <c r="A147" s="73" t="s">
        <v>108</v>
      </c>
      <c r="B147" s="73"/>
      <c r="C147" s="73"/>
      <c r="D147" s="73"/>
    </row>
    <row r="149" spans="1:4" ht="12.75" customHeight="1">
      <c r="A149" s="12"/>
      <c r="B149" s="72" t="s">
        <v>109</v>
      </c>
      <c r="C149" s="72"/>
      <c r="D149" s="12" t="s">
        <v>27</v>
      </c>
    </row>
    <row r="150" spans="1:4" ht="12.75" customHeight="1">
      <c r="A150" s="12" t="s">
        <v>2</v>
      </c>
      <c r="B150" s="71" t="s">
        <v>25</v>
      </c>
      <c r="C150" s="71"/>
      <c r="D150" s="29">
        <f>D33</f>
        <v>1212.03</v>
      </c>
    </row>
    <row r="151" spans="1:4" ht="12.75" customHeight="1">
      <c r="A151" s="12" t="s">
        <v>4</v>
      </c>
      <c r="B151" s="71" t="s">
        <v>37</v>
      </c>
      <c r="C151" s="71"/>
      <c r="D151" s="29">
        <f>D77</f>
        <v>1289.0981999999999</v>
      </c>
    </row>
    <row r="152" spans="1:4" ht="12.75" customHeight="1">
      <c r="A152" s="12" t="s">
        <v>6</v>
      </c>
      <c r="B152" s="71" t="s">
        <v>68</v>
      </c>
      <c r="C152" s="71"/>
      <c r="D152" s="29">
        <f>D89</f>
        <v>0</v>
      </c>
    </row>
    <row r="153" spans="1:4" ht="12.75" customHeight="1">
      <c r="A153" s="12" t="s">
        <v>8</v>
      </c>
      <c r="B153" s="71" t="s">
        <v>76</v>
      </c>
      <c r="C153" s="71"/>
      <c r="D153" s="29">
        <f>D119</f>
        <v>13.75</v>
      </c>
    </row>
    <row r="154" spans="1:4" ht="12.75" customHeight="1">
      <c r="A154" s="12" t="s">
        <v>32</v>
      </c>
      <c r="B154" s="71" t="s">
        <v>92</v>
      </c>
      <c r="C154" s="71"/>
      <c r="D154" s="29">
        <f>D129</f>
        <v>7.5</v>
      </c>
    </row>
    <row r="155" spans="1:4" ht="12.75" customHeight="1">
      <c r="A155" s="72" t="s">
        <v>110</v>
      </c>
      <c r="B155" s="72"/>
      <c r="C155" s="72"/>
      <c r="D155" s="30">
        <f>SUM(D150:D154)</f>
        <v>2522.3782000000001</v>
      </c>
    </row>
    <row r="156" spans="1:4" ht="12.75" customHeight="1">
      <c r="A156" s="12" t="s">
        <v>52</v>
      </c>
      <c r="B156" s="71" t="s">
        <v>111</v>
      </c>
      <c r="C156" s="71"/>
      <c r="D156" s="31">
        <f>D144</f>
        <v>230.96130227493788</v>
      </c>
    </row>
    <row r="157" spans="1:4" ht="12.75" customHeight="1">
      <c r="A157" s="72" t="s">
        <v>112</v>
      </c>
      <c r="B157" s="72"/>
      <c r="C157" s="72"/>
      <c r="D157" s="30">
        <f>SUM(D155:D156)</f>
        <v>2753.3395022749378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27" zoomScaleNormal="115" workbookViewId="0">
      <selection activeCell="I145" sqref="I145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82" t="s">
        <v>0</v>
      </c>
      <c r="B1" s="82"/>
      <c r="C1" s="82"/>
      <c r="D1" s="82"/>
    </row>
    <row r="2" spans="1:4" ht="15.75">
      <c r="A2" s="2"/>
      <c r="B2" s="2"/>
      <c r="C2" s="2"/>
      <c r="D2" s="2"/>
    </row>
    <row r="3" spans="1:4">
      <c r="A3" s="73" t="s">
        <v>1</v>
      </c>
      <c r="B3" s="73"/>
      <c r="C3" s="73"/>
      <c r="D3" s="73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3" t="s">
        <v>10</v>
      </c>
      <c r="B10" s="73"/>
      <c r="C10" s="73"/>
      <c r="D10" s="73"/>
    </row>
    <row r="11" spans="1:4">
      <c r="A11" s="3"/>
      <c r="B11" s="3"/>
      <c r="C11" s="3"/>
      <c r="D11" s="3"/>
    </row>
    <row r="12" spans="1:4" ht="38.25" customHeight="1">
      <c r="A12" s="83" t="s">
        <v>11</v>
      </c>
      <c r="B12" s="83"/>
      <c r="C12" s="8" t="s">
        <v>12</v>
      </c>
      <c r="D12" s="9" t="s">
        <v>13</v>
      </c>
    </row>
    <row r="13" spans="1:4" s="11" customFormat="1" ht="12.75">
      <c r="A13" s="84" t="s">
        <v>115</v>
      </c>
      <c r="B13" s="84"/>
      <c r="C13" s="10" t="s">
        <v>15</v>
      </c>
      <c r="D13" s="10" t="s">
        <v>16</v>
      </c>
    </row>
    <row r="15" spans="1:4">
      <c r="A15" s="73" t="s">
        <v>17</v>
      </c>
      <c r="B15" s="73"/>
      <c r="C15" s="73"/>
      <c r="D15" s="73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80" t="s">
        <v>113</v>
      </c>
      <c r="D17" s="80"/>
    </row>
    <row r="18" spans="1:4">
      <c r="A18" s="4">
        <v>2</v>
      </c>
      <c r="B18" s="4" t="s">
        <v>19</v>
      </c>
      <c r="C18" s="80" t="s">
        <v>114</v>
      </c>
      <c r="D18" s="80"/>
    </row>
    <row r="19" spans="1:4">
      <c r="A19" s="4">
        <v>3</v>
      </c>
      <c r="B19" s="4" t="s">
        <v>21</v>
      </c>
      <c r="C19" s="81">
        <v>1212.03</v>
      </c>
      <c r="D19" s="81"/>
    </row>
    <row r="20" spans="1:4">
      <c r="A20" s="4">
        <v>4</v>
      </c>
      <c r="B20" s="4" t="s">
        <v>22</v>
      </c>
      <c r="C20" s="80" t="s">
        <v>23</v>
      </c>
      <c r="D20" s="80"/>
    </row>
    <row r="21" spans="1:4">
      <c r="A21" s="4">
        <v>5</v>
      </c>
      <c r="B21" s="4" t="s">
        <v>24</v>
      </c>
      <c r="C21" s="79">
        <v>44562</v>
      </c>
      <c r="D21" s="79"/>
    </row>
    <row r="23" spans="1:4">
      <c r="A23" s="73" t="s">
        <v>25</v>
      </c>
      <c r="B23" s="73"/>
      <c r="C23" s="73"/>
      <c r="D23" s="73"/>
    </row>
    <row r="25" spans="1:4" ht="12.75" customHeight="1">
      <c r="A25" s="12">
        <v>1</v>
      </c>
      <c r="B25" s="72" t="s">
        <v>26</v>
      </c>
      <c r="C25" s="72"/>
      <c r="D25" s="12" t="s">
        <v>27</v>
      </c>
    </row>
    <row r="26" spans="1:4" ht="12.75" customHeight="1">
      <c r="A26" s="8" t="s">
        <v>2</v>
      </c>
      <c r="B26" s="71" t="s">
        <v>28</v>
      </c>
      <c r="C26" s="71"/>
      <c r="D26" s="14">
        <v>1212.03</v>
      </c>
    </row>
    <row r="27" spans="1:4" ht="12.75" customHeight="1">
      <c r="A27" s="8" t="s">
        <v>4</v>
      </c>
      <c r="B27" s="71" t="s">
        <v>29</v>
      </c>
      <c r="C27" s="71"/>
      <c r="D27" s="14"/>
    </row>
    <row r="28" spans="1:4" ht="12.75" customHeight="1">
      <c r="A28" s="8" t="s">
        <v>6</v>
      </c>
      <c r="B28" s="71" t="s">
        <v>30</v>
      </c>
      <c r="C28" s="71"/>
      <c r="D28" s="14"/>
    </row>
    <row r="29" spans="1:4" ht="12.75" customHeight="1">
      <c r="A29" s="8" t="s">
        <v>8</v>
      </c>
      <c r="B29" s="71" t="s">
        <v>31</v>
      </c>
      <c r="C29" s="71"/>
      <c r="D29" s="14"/>
    </row>
    <row r="30" spans="1:4" ht="12.75" customHeight="1">
      <c r="A30" s="8" t="s">
        <v>32</v>
      </c>
      <c r="B30" s="71" t="s">
        <v>33</v>
      </c>
      <c r="C30" s="71"/>
      <c r="D30" s="14"/>
    </row>
    <row r="31" spans="1:4">
      <c r="A31" s="8"/>
      <c r="B31" s="71"/>
      <c r="C31" s="71"/>
      <c r="D31" s="14"/>
    </row>
    <row r="32" spans="1:4" ht="12.75" customHeight="1">
      <c r="A32" s="8" t="s">
        <v>34</v>
      </c>
      <c r="B32" s="71" t="s">
        <v>35</v>
      </c>
      <c r="C32" s="71"/>
      <c r="D32" s="14"/>
    </row>
    <row r="33" spans="1:4" ht="12.75" customHeight="1">
      <c r="A33" s="72" t="s">
        <v>36</v>
      </c>
      <c r="B33" s="72"/>
      <c r="C33" s="72"/>
      <c r="D33" s="15">
        <f>SUM(D26:D32)</f>
        <v>1212.03</v>
      </c>
    </row>
    <row r="36" spans="1:4">
      <c r="A36" s="73" t="s">
        <v>37</v>
      </c>
      <c r="B36" s="73"/>
      <c r="C36" s="73"/>
      <c r="D36" s="73"/>
    </row>
    <row r="37" spans="1:4">
      <c r="A37" s="16"/>
    </row>
    <row r="38" spans="1:4">
      <c r="A38" s="76" t="s">
        <v>38</v>
      </c>
      <c r="B38" s="76"/>
      <c r="C38" s="76"/>
      <c r="D38" s="76"/>
    </row>
    <row r="40" spans="1:4" ht="12.75" customHeight="1">
      <c r="A40" s="12" t="s">
        <v>39</v>
      </c>
      <c r="B40" s="72" t="s">
        <v>40</v>
      </c>
      <c r="C40" s="72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100.96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134.65</v>
      </c>
    </row>
    <row r="43" spans="1:4" ht="12.75" customHeight="1">
      <c r="A43" s="72" t="s">
        <v>36</v>
      </c>
      <c r="B43" s="72"/>
      <c r="C43" s="18">
        <f>SUM(C41:C42)</f>
        <v>0.19440000000000002</v>
      </c>
      <c r="D43" s="19">
        <f>SUM(D41:D42)</f>
        <v>235.61</v>
      </c>
    </row>
    <row r="46" spans="1:4" ht="12.75" customHeight="1">
      <c r="A46" s="78" t="s">
        <v>43</v>
      </c>
      <c r="B46" s="78"/>
      <c r="C46" s="78"/>
      <c r="D46" s="78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289.52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36.19</v>
      </c>
    </row>
    <row r="51" spans="1:4">
      <c r="A51" s="8" t="s">
        <v>6</v>
      </c>
      <c r="B51" s="13" t="s">
        <v>49</v>
      </c>
      <c r="C51" s="21">
        <v>0.01</v>
      </c>
      <c r="D51" s="14">
        <f t="shared" si="0"/>
        <v>14.47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21.71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14.47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8.68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2.89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115.81</v>
      </c>
    </row>
    <row r="57" spans="1:4" ht="12.75" customHeight="1">
      <c r="A57" s="72" t="s">
        <v>57</v>
      </c>
      <c r="B57" s="72"/>
      <c r="C57" s="22">
        <f>SUM(C49:C56)</f>
        <v>0.34800000000000003</v>
      </c>
      <c r="D57" s="19">
        <f>SUM(D49:D56)</f>
        <v>503.74</v>
      </c>
    </row>
    <row r="60" spans="1:4">
      <c r="A60" s="76" t="s">
        <v>58</v>
      </c>
      <c r="B60" s="76"/>
      <c r="C60" s="76"/>
      <c r="D60" s="76"/>
    </row>
    <row r="62" spans="1:4" ht="12.75" customHeight="1">
      <c r="A62" s="12" t="s">
        <v>59</v>
      </c>
      <c r="B62" s="77" t="s">
        <v>60</v>
      </c>
      <c r="C62" s="77"/>
      <c r="D62" s="12" t="s">
        <v>27</v>
      </c>
    </row>
    <row r="63" spans="1:4" ht="12.75" customHeight="1">
      <c r="A63" s="8" t="s">
        <v>2</v>
      </c>
      <c r="B63" s="71" t="s">
        <v>61</v>
      </c>
      <c r="C63" s="71"/>
      <c r="D63" s="14">
        <f>(26*2*4.9)-(D26*0.06)</f>
        <v>182.07820000000001</v>
      </c>
    </row>
    <row r="64" spans="1:4" ht="12.75" customHeight="1">
      <c r="A64" s="8" t="s">
        <v>4</v>
      </c>
      <c r="B64" s="71" t="s">
        <v>62</v>
      </c>
      <c r="C64" s="71"/>
      <c r="D64" s="14">
        <f>13.1*22*0.8</f>
        <v>230.56</v>
      </c>
    </row>
    <row r="65" spans="1:5" ht="12.75" customHeight="1">
      <c r="A65" s="8" t="s">
        <v>6</v>
      </c>
      <c r="B65" s="71" t="s">
        <v>63</v>
      </c>
      <c r="C65" s="71"/>
      <c r="D65" s="14">
        <v>122.19</v>
      </c>
    </row>
    <row r="66" spans="1:5" ht="12.75" customHeight="1">
      <c r="A66" s="8" t="s">
        <v>8</v>
      </c>
      <c r="B66" s="71" t="s">
        <v>64</v>
      </c>
      <c r="C66" s="71"/>
      <c r="D66" s="14">
        <v>11.11</v>
      </c>
    </row>
    <row r="67" spans="1:5" ht="12.75" customHeight="1">
      <c r="A67" s="8" t="s">
        <v>32</v>
      </c>
      <c r="B67" s="71" t="s">
        <v>65</v>
      </c>
      <c r="C67" s="71"/>
      <c r="D67" s="14">
        <v>3.81</v>
      </c>
    </row>
    <row r="68" spans="1:5" ht="12.75" customHeight="1">
      <c r="A68" s="72" t="s">
        <v>36</v>
      </c>
      <c r="B68" s="72"/>
      <c r="C68" s="72"/>
      <c r="D68" s="19">
        <f>SUM(D63:D67)</f>
        <v>549.74819999999988</v>
      </c>
    </row>
    <row r="71" spans="1:5">
      <c r="A71" s="76" t="s">
        <v>66</v>
      </c>
      <c r="B71" s="76"/>
      <c r="C71" s="76"/>
      <c r="D71" s="76"/>
    </row>
    <row r="73" spans="1:5" ht="12.75" customHeight="1">
      <c r="A73" s="12">
        <v>2</v>
      </c>
      <c r="B73" s="77" t="s">
        <v>67</v>
      </c>
      <c r="C73" s="77"/>
      <c r="D73" s="12" t="s">
        <v>27</v>
      </c>
    </row>
    <row r="74" spans="1:5" ht="12.75" customHeight="1">
      <c r="A74" s="8" t="s">
        <v>39</v>
      </c>
      <c r="B74" s="71" t="s">
        <v>40</v>
      </c>
      <c r="C74" s="71"/>
      <c r="D74" s="23">
        <f>D43</f>
        <v>235.61</v>
      </c>
    </row>
    <row r="75" spans="1:5" ht="12.75" customHeight="1">
      <c r="A75" s="8" t="s">
        <v>44</v>
      </c>
      <c r="B75" s="71" t="s">
        <v>45</v>
      </c>
      <c r="C75" s="71"/>
      <c r="D75" s="23">
        <f>D57</f>
        <v>503.74</v>
      </c>
    </row>
    <row r="76" spans="1:5" ht="12.75" customHeight="1">
      <c r="A76" s="8" t="s">
        <v>59</v>
      </c>
      <c r="B76" s="71" t="s">
        <v>60</v>
      </c>
      <c r="C76" s="71"/>
      <c r="D76" s="23">
        <f>D68</f>
        <v>549.74819999999988</v>
      </c>
    </row>
    <row r="77" spans="1:5" ht="12.75" customHeight="1">
      <c r="A77" s="72" t="s">
        <v>36</v>
      </c>
      <c r="B77" s="72"/>
      <c r="C77" s="72"/>
      <c r="D77" s="19">
        <f>SUM(D74:D76)</f>
        <v>1289.0981999999999</v>
      </c>
    </row>
    <row r="78" spans="1:5">
      <c r="A78" s="11"/>
      <c r="E78" s="24"/>
    </row>
    <row r="80" spans="1:5">
      <c r="A80" s="73" t="s">
        <v>68</v>
      </c>
      <c r="B80" s="73"/>
      <c r="C80" s="73"/>
      <c r="D80" s="73"/>
      <c r="E80" s="25"/>
    </row>
    <row r="81" spans="1:5" ht="12.75" customHeight="1">
      <c r="E81" s="24"/>
    </row>
    <row r="82" spans="1:5" ht="12.75" customHeight="1">
      <c r="A82" s="12">
        <v>3</v>
      </c>
      <c r="B82" s="77" t="s">
        <v>69</v>
      </c>
      <c r="C82" s="77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TRUNC(8%*5%*50%,4)*0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0.34800000000000003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TRUNC(8%*95%*50%,4)*0</f>
        <v>0</v>
      </c>
      <c r="D88" s="14">
        <f>TRUNC($D$33*C88,2)</f>
        <v>0</v>
      </c>
    </row>
    <row r="89" spans="1:5" ht="12.75" customHeight="1">
      <c r="A89" s="72" t="s">
        <v>36</v>
      </c>
      <c r="B89" s="72"/>
      <c r="C89" s="72"/>
      <c r="D89" s="19">
        <f>SUM(D83:D88)</f>
        <v>0</v>
      </c>
    </row>
    <row r="92" spans="1:5">
      <c r="A92" s="73" t="s">
        <v>76</v>
      </c>
      <c r="B92" s="73"/>
      <c r="C92" s="73"/>
      <c r="D92" s="73"/>
    </row>
    <row r="95" spans="1:5">
      <c r="A95" s="76" t="s">
        <v>77</v>
      </c>
      <c r="B95" s="76"/>
      <c r="C95" s="76"/>
      <c r="D95" s="76"/>
    </row>
    <row r="96" spans="1:5">
      <c r="A96" s="16"/>
    </row>
    <row r="97" spans="1:6" ht="12.75" customHeight="1">
      <c r="A97" s="12" t="s">
        <v>78</v>
      </c>
      <c r="B97" s="77" t="s">
        <v>79</v>
      </c>
      <c r="C97" s="77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13.75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2" t="s">
        <v>57</v>
      </c>
      <c r="B104" s="72"/>
      <c r="C104" s="72"/>
      <c r="D104" s="19">
        <f>SUM(D98:D103)</f>
        <v>13.75</v>
      </c>
      <c r="E104" s="25"/>
      <c r="F104" s="25"/>
    </row>
    <row r="107" spans="1:6">
      <c r="A107" s="76" t="s">
        <v>86</v>
      </c>
      <c r="B107" s="76"/>
      <c r="C107" s="76"/>
      <c r="D107" s="76"/>
    </row>
    <row r="108" spans="1:6">
      <c r="A108" s="16"/>
    </row>
    <row r="109" spans="1:6" ht="12.75" customHeight="1">
      <c r="A109" s="12" t="s">
        <v>87</v>
      </c>
      <c r="B109" s="77" t="s">
        <v>88</v>
      </c>
      <c r="C109" s="77"/>
      <c r="D109" s="12" t="s">
        <v>27</v>
      </c>
    </row>
    <row r="110" spans="1:6" ht="12.75" customHeight="1">
      <c r="A110" s="8" t="s">
        <v>2</v>
      </c>
      <c r="B110" s="71" t="s">
        <v>89</v>
      </c>
      <c r="C110" s="71"/>
      <c r="D110" s="14">
        <f>((D33+D77+D89)/220)*22*0</f>
        <v>0</v>
      </c>
    </row>
    <row r="111" spans="1:6" ht="12.75" customHeight="1">
      <c r="A111" s="72" t="s">
        <v>36</v>
      </c>
      <c r="B111" s="72"/>
      <c r="C111" s="72"/>
      <c r="D111" s="19">
        <f>SUM(D110)</f>
        <v>0</v>
      </c>
    </row>
    <row r="114" spans="1:4">
      <c r="A114" s="76" t="s">
        <v>90</v>
      </c>
      <c r="B114" s="76"/>
      <c r="C114" s="76"/>
      <c r="D114" s="76"/>
    </row>
    <row r="115" spans="1:4">
      <c r="A115" s="16"/>
    </row>
    <row r="116" spans="1:4" ht="12.75" customHeight="1">
      <c r="A116" s="12">
        <v>4</v>
      </c>
      <c r="B116" s="72" t="s">
        <v>91</v>
      </c>
      <c r="C116" s="72"/>
      <c r="D116" s="12" t="s">
        <v>27</v>
      </c>
    </row>
    <row r="117" spans="1:4" ht="12.75" customHeight="1">
      <c r="A117" s="8" t="s">
        <v>78</v>
      </c>
      <c r="B117" s="71" t="s">
        <v>79</v>
      </c>
      <c r="C117" s="71"/>
      <c r="D117" s="23">
        <f>D104</f>
        <v>13.75</v>
      </c>
    </row>
    <row r="118" spans="1:4" ht="12.75" customHeight="1">
      <c r="A118" s="8" t="s">
        <v>87</v>
      </c>
      <c r="B118" s="71" t="s">
        <v>88</v>
      </c>
      <c r="C118" s="71"/>
      <c r="D118" s="23">
        <f>D111</f>
        <v>0</v>
      </c>
    </row>
    <row r="119" spans="1:4" ht="12.75" customHeight="1">
      <c r="A119" s="72" t="s">
        <v>36</v>
      </c>
      <c r="B119" s="72"/>
      <c r="C119" s="72"/>
      <c r="D119" s="19">
        <f>SUM(D117:D118)</f>
        <v>13.75</v>
      </c>
    </row>
    <row r="122" spans="1:4">
      <c r="A122" s="73" t="s">
        <v>92</v>
      </c>
      <c r="B122" s="73"/>
      <c r="C122" s="73"/>
      <c r="D122" s="73"/>
    </row>
    <row r="124" spans="1:4" ht="12.75" customHeight="1">
      <c r="A124" s="12">
        <v>5</v>
      </c>
      <c r="B124" s="75" t="s">
        <v>93</v>
      </c>
      <c r="C124" s="75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>
        <v>7.5</v>
      </c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2" t="s">
        <v>57</v>
      </c>
      <c r="B129" s="72"/>
      <c r="C129" s="72"/>
      <c r="D129" s="15">
        <f>SUM(D125:D128)</f>
        <v>7.5</v>
      </c>
    </row>
    <row r="132" spans="1:4">
      <c r="A132" s="73" t="s">
        <v>97</v>
      </c>
      <c r="B132" s="73"/>
      <c r="C132" s="73"/>
      <c r="D132" s="73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5.0000000000000001E-3</v>
      </c>
      <c r="D135" s="23">
        <f>D155*C135</f>
        <v>12.611891</v>
      </c>
    </row>
    <row r="136" spans="1:4">
      <c r="A136" s="8" t="s">
        <v>4</v>
      </c>
      <c r="B136" s="13" t="s">
        <v>100</v>
      </c>
      <c r="C136" s="20">
        <v>5.0000000000000001E-3</v>
      </c>
      <c r="D136" s="14">
        <f>(D155+D135)*C136</f>
        <v>12.674950455000001</v>
      </c>
    </row>
    <row r="137" spans="1:4">
      <c r="A137" s="8" t="s">
        <v>6</v>
      </c>
      <c r="B137" s="13" t="s">
        <v>101</v>
      </c>
      <c r="C137" s="17">
        <f>SUM(C138:C143)</f>
        <v>7.4700000000000003E-2</v>
      </c>
      <c r="D137" s="14">
        <f>(D155+D135+D136)*C137/(1-C137)</f>
        <v>205.67446081993788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70">
        <v>4.4000000000000003E-3</v>
      </c>
      <c r="D139" s="23">
        <f t="shared" si="2"/>
        <v>12.114693810009728</v>
      </c>
    </row>
    <row r="140" spans="1:4">
      <c r="A140" s="8"/>
      <c r="B140" s="13" t="s">
        <v>104</v>
      </c>
      <c r="C140" s="70">
        <v>2.0299999999999999E-2</v>
      </c>
      <c r="D140" s="23">
        <f t="shared" si="2"/>
        <v>55.892791896181237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137.6669751137469</v>
      </c>
    </row>
    <row r="144" spans="1:4" ht="13.5" customHeight="1">
      <c r="A144" s="74" t="s">
        <v>57</v>
      </c>
      <c r="B144" s="74"/>
      <c r="C144" s="28">
        <f>(1+C136)*(1+C135)/(1-C137)-1</f>
        <v>9.1564897870960449E-2</v>
      </c>
      <c r="D144" s="19">
        <f>SUM(D135:D137)</f>
        <v>230.96130227493788</v>
      </c>
    </row>
    <row r="147" spans="1:4">
      <c r="A147" s="73" t="s">
        <v>108</v>
      </c>
      <c r="B147" s="73"/>
      <c r="C147" s="73"/>
      <c r="D147" s="73"/>
    </row>
    <row r="149" spans="1:4" ht="12.75" customHeight="1">
      <c r="A149" s="12"/>
      <c r="B149" s="72" t="s">
        <v>109</v>
      </c>
      <c r="C149" s="72"/>
      <c r="D149" s="12" t="s">
        <v>27</v>
      </c>
    </row>
    <row r="150" spans="1:4" ht="12.75" customHeight="1">
      <c r="A150" s="12" t="s">
        <v>2</v>
      </c>
      <c r="B150" s="71" t="s">
        <v>25</v>
      </c>
      <c r="C150" s="71"/>
      <c r="D150" s="29">
        <f>D33</f>
        <v>1212.03</v>
      </c>
    </row>
    <row r="151" spans="1:4" ht="12.75" customHeight="1">
      <c r="A151" s="12" t="s">
        <v>4</v>
      </c>
      <c r="B151" s="71" t="s">
        <v>37</v>
      </c>
      <c r="C151" s="71"/>
      <c r="D151" s="29">
        <f>D77</f>
        <v>1289.0981999999999</v>
      </c>
    </row>
    <row r="152" spans="1:4" ht="12.75" customHeight="1">
      <c r="A152" s="12" t="s">
        <v>6</v>
      </c>
      <c r="B152" s="71" t="s">
        <v>68</v>
      </c>
      <c r="C152" s="71"/>
      <c r="D152" s="29">
        <f>D89</f>
        <v>0</v>
      </c>
    </row>
    <row r="153" spans="1:4" ht="12.75" customHeight="1">
      <c r="A153" s="12" t="s">
        <v>8</v>
      </c>
      <c r="B153" s="71" t="s">
        <v>76</v>
      </c>
      <c r="C153" s="71"/>
      <c r="D153" s="29">
        <f>D119</f>
        <v>13.75</v>
      </c>
    </row>
    <row r="154" spans="1:4" ht="12.75" customHeight="1">
      <c r="A154" s="12" t="s">
        <v>32</v>
      </c>
      <c r="B154" s="71" t="s">
        <v>92</v>
      </c>
      <c r="C154" s="71"/>
      <c r="D154" s="29">
        <f>D129</f>
        <v>7.5</v>
      </c>
    </row>
    <row r="155" spans="1:4" ht="12.75" customHeight="1">
      <c r="A155" s="72" t="s">
        <v>110</v>
      </c>
      <c r="B155" s="72"/>
      <c r="C155" s="72"/>
      <c r="D155" s="30">
        <f>SUM(D150:D154)</f>
        <v>2522.3782000000001</v>
      </c>
    </row>
    <row r="156" spans="1:4" ht="12.75" customHeight="1">
      <c r="A156" s="12" t="s">
        <v>52</v>
      </c>
      <c r="B156" s="71" t="s">
        <v>111</v>
      </c>
      <c r="C156" s="71"/>
      <c r="D156" s="31">
        <f>D144</f>
        <v>230.96130227493788</v>
      </c>
    </row>
    <row r="157" spans="1:4" ht="12.75" customHeight="1">
      <c r="A157" s="72" t="s">
        <v>112</v>
      </c>
      <c r="B157" s="72"/>
      <c r="C157" s="72"/>
      <c r="D157" s="30">
        <f>SUM(D155:D156)</f>
        <v>2753.3395022749378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6:C156"/>
    <mergeCell ref="A157:C157"/>
    <mergeCell ref="B151:C151"/>
    <mergeCell ref="B152:C152"/>
    <mergeCell ref="B153:C153"/>
    <mergeCell ref="B154:C154"/>
    <mergeCell ref="A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3"/>
  <sheetViews>
    <sheetView view="pageBreakPreview" topLeftCell="A43" zoomScaleNormal="100" workbookViewId="0">
      <selection activeCell="D25" sqref="D25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92" t="s">
        <v>116</v>
      </c>
      <c r="B1" s="92"/>
      <c r="C1" s="92"/>
      <c r="D1" s="92"/>
      <c r="E1" s="92"/>
    </row>
    <row r="3" spans="1:5">
      <c r="A3" s="91" t="s">
        <v>14</v>
      </c>
      <c r="B3" s="91"/>
      <c r="C3" s="91"/>
      <c r="D3" s="91"/>
      <c r="E3" s="91"/>
    </row>
    <row r="4" spans="1:5">
      <c r="A4" s="35" t="s">
        <v>2</v>
      </c>
      <c r="B4" s="89" t="s">
        <v>117</v>
      </c>
      <c r="C4" s="89"/>
      <c r="D4" s="89"/>
      <c r="E4" s="37">
        <f>sup!D33</f>
        <v>1668.21</v>
      </c>
    </row>
    <row r="5" spans="1:5">
      <c r="A5" s="35" t="s">
        <v>4</v>
      </c>
      <c r="B5" s="89" t="s">
        <v>118</v>
      </c>
      <c r="C5" s="89"/>
      <c r="D5" s="38">
        <f>sup!C57</f>
        <v>0.34800000000000003</v>
      </c>
      <c r="E5" s="37">
        <f>E4*D5</f>
        <v>580.53708000000006</v>
      </c>
    </row>
    <row r="6" spans="1:5">
      <c r="A6" s="35" t="s">
        <v>6</v>
      </c>
      <c r="B6" s="89" t="s">
        <v>99</v>
      </c>
      <c r="C6" s="89"/>
      <c r="D6" s="38">
        <f>sup!C135</f>
        <v>5.0000000000000001E-3</v>
      </c>
      <c r="E6" s="37">
        <f>TRUNC((E4+E5)*D6,2)</f>
        <v>11.24</v>
      </c>
    </row>
    <row r="7" spans="1:5">
      <c r="A7" s="35" t="s">
        <v>8</v>
      </c>
      <c r="B7" s="89" t="s">
        <v>100</v>
      </c>
      <c r="C7" s="89"/>
      <c r="D7" s="38">
        <f>sup!C136</f>
        <v>5.0000000000000001E-3</v>
      </c>
      <c r="E7" s="37">
        <f>TRUNC((E4+E5+E6)*D7,2)</f>
        <v>11.29</v>
      </c>
    </row>
    <row r="8" spans="1:5">
      <c r="A8" s="35" t="s">
        <v>32</v>
      </c>
      <c r="B8" s="89" t="s">
        <v>101</v>
      </c>
      <c r="C8" s="89"/>
      <c r="D8" s="38">
        <f>sup!C137</f>
        <v>7.4700000000000003E-2</v>
      </c>
      <c r="E8" s="37">
        <f>TRUNC((E4+E5+E6+E7)*D8/(1-D8),2)</f>
        <v>183.36</v>
      </c>
    </row>
    <row r="9" spans="1:5">
      <c r="A9" s="88" t="s">
        <v>119</v>
      </c>
      <c r="B9" s="88"/>
      <c r="C9" s="88"/>
      <c r="D9" s="88"/>
      <c r="E9" s="37">
        <f>SUM(E4:E8)</f>
        <v>2454.63708</v>
      </c>
    </row>
    <row r="10" spans="1:5">
      <c r="A10" s="35" t="s">
        <v>52</v>
      </c>
      <c r="B10" s="89" t="s">
        <v>120</v>
      </c>
      <c r="C10" s="89"/>
      <c r="D10" s="89"/>
      <c r="E10" s="37">
        <f>TRUNC(E9/220,2)</f>
        <v>11.15</v>
      </c>
    </row>
    <row r="11" spans="1:5">
      <c r="A11" s="35" t="s">
        <v>34</v>
      </c>
      <c r="B11" s="89" t="s">
        <v>121</v>
      </c>
      <c r="C11" s="89"/>
      <c r="D11" s="38">
        <v>0.5</v>
      </c>
      <c r="E11" s="37">
        <f>TRUNC(E10*(1+D11),2)</f>
        <v>16.72</v>
      </c>
    </row>
    <row r="12" spans="1:5">
      <c r="A12" s="35" t="s">
        <v>55</v>
      </c>
      <c r="B12" s="89" t="s">
        <v>121</v>
      </c>
      <c r="C12" s="89"/>
      <c r="D12" s="38">
        <v>1</v>
      </c>
      <c r="E12" s="37">
        <f>TRUNC(E10*(1+D12),2)</f>
        <v>22.3</v>
      </c>
    </row>
    <row r="13" spans="1:5">
      <c r="A13" s="90"/>
      <c r="B13" s="90"/>
      <c r="C13" s="90"/>
      <c r="D13" s="35" t="s">
        <v>122</v>
      </c>
      <c r="E13" s="35" t="s">
        <v>123</v>
      </c>
    </row>
    <row r="14" spans="1:5">
      <c r="A14" s="35" t="s">
        <v>124</v>
      </c>
      <c r="B14" s="89" t="s">
        <v>125</v>
      </c>
      <c r="C14" s="89"/>
      <c r="D14" s="35">
        <v>10</v>
      </c>
      <c r="E14" s="37">
        <f>D14*E11</f>
        <v>167.2</v>
      </c>
    </row>
    <row r="15" spans="1:5">
      <c r="A15" s="35" t="s">
        <v>126</v>
      </c>
      <c r="B15" s="89" t="s">
        <v>127</v>
      </c>
      <c r="C15" s="89"/>
      <c r="D15" s="35">
        <v>6</v>
      </c>
      <c r="E15" s="37">
        <f>D15*E11</f>
        <v>100.32</v>
      </c>
    </row>
    <row r="16" spans="1:5">
      <c r="A16" s="35" t="s">
        <v>128</v>
      </c>
      <c r="B16" s="89" t="s">
        <v>129</v>
      </c>
      <c r="C16" s="89"/>
      <c r="D16" s="35">
        <v>0</v>
      </c>
      <c r="E16" s="37">
        <f>D16*E12</f>
        <v>0</v>
      </c>
    </row>
    <row r="17" spans="1:5">
      <c r="A17" s="35" t="s">
        <v>130</v>
      </c>
      <c r="B17" s="89" t="s">
        <v>131</v>
      </c>
      <c r="C17" s="89"/>
      <c r="D17" s="35">
        <v>0</v>
      </c>
      <c r="E17" s="37">
        <f>D17*E12</f>
        <v>0</v>
      </c>
    </row>
    <row r="18" spans="1:5">
      <c r="A18" s="86" t="s">
        <v>132</v>
      </c>
      <c r="B18" s="86"/>
      <c r="C18" s="86"/>
      <c r="D18" s="86"/>
      <c r="E18" s="39">
        <f>SUM(E14:E17)</f>
        <v>267.52</v>
      </c>
    </row>
    <row r="19" spans="1:5">
      <c r="A19" s="88" t="s">
        <v>133</v>
      </c>
      <c r="B19" s="88"/>
      <c r="C19" s="88"/>
      <c r="D19" s="88"/>
      <c r="E19" s="35">
        <v>24</v>
      </c>
    </row>
    <row r="20" spans="1:5">
      <c r="A20" s="86" t="s">
        <v>134</v>
      </c>
      <c r="B20" s="86"/>
      <c r="C20" s="86"/>
      <c r="D20" s="86"/>
      <c r="E20" s="39">
        <f>E18*E19</f>
        <v>6420.48</v>
      </c>
    </row>
    <row r="21" spans="1:5">
      <c r="A21" s="87" t="s">
        <v>135</v>
      </c>
      <c r="B21" s="87"/>
      <c r="C21" s="87"/>
      <c r="D21" s="35" t="s">
        <v>127</v>
      </c>
      <c r="E21" s="35" t="s">
        <v>136</v>
      </c>
    </row>
    <row r="22" spans="1:5">
      <c r="A22" s="88" t="s">
        <v>137</v>
      </c>
      <c r="B22" s="88"/>
      <c r="C22" s="88"/>
      <c r="D22" s="35">
        <v>1</v>
      </c>
      <c r="E22" s="35">
        <v>0</v>
      </c>
    </row>
    <row r="23" spans="1:5">
      <c r="A23" s="35" t="s">
        <v>138</v>
      </c>
      <c r="B23" s="89" t="s">
        <v>139</v>
      </c>
      <c r="C23" s="89"/>
      <c r="D23" s="37">
        <v>0</v>
      </c>
      <c r="E23" s="37">
        <f>4.9*2</f>
        <v>9.8000000000000007</v>
      </c>
    </row>
    <row r="24" spans="1:5">
      <c r="A24" s="35" t="s">
        <v>140</v>
      </c>
      <c r="B24" s="89" t="s">
        <v>141</v>
      </c>
      <c r="C24" s="89"/>
      <c r="D24" s="37">
        <f>13.1*0.8</f>
        <v>10.48</v>
      </c>
      <c r="E24" s="37">
        <f>13.1*0.8</f>
        <v>10.48</v>
      </c>
    </row>
    <row r="25" spans="1:5">
      <c r="A25" s="88" t="s">
        <v>142</v>
      </c>
      <c r="B25" s="88"/>
      <c r="C25" s="88"/>
      <c r="D25" s="37">
        <f>SUM(D23:D24)*$E$19*D22</f>
        <v>251.52</v>
      </c>
      <c r="E25" s="37">
        <f>SUM(E23:E24)*$E$19*E22</f>
        <v>0</v>
      </c>
    </row>
    <row r="26" spans="1:5">
      <c r="A26" s="35" t="s">
        <v>143</v>
      </c>
      <c r="B26" s="36" t="s">
        <v>99</v>
      </c>
      <c r="C26" s="38">
        <f>sup!C135</f>
        <v>5.0000000000000001E-3</v>
      </c>
      <c r="D26" s="37">
        <f>TRUNC((D25)*$C$26,2)</f>
        <v>1.25</v>
      </c>
      <c r="E26" s="37">
        <f>TRUNC((E25)*$C$26,2)</f>
        <v>0</v>
      </c>
    </row>
    <row r="27" spans="1:5">
      <c r="A27" s="35" t="s">
        <v>144</v>
      </c>
      <c r="B27" s="36" t="s">
        <v>100</v>
      </c>
      <c r="C27" s="38">
        <f>sup!C136</f>
        <v>5.0000000000000001E-3</v>
      </c>
      <c r="D27" s="37">
        <f>TRUNC((D25+D26)*$C$27,2)</f>
        <v>1.26</v>
      </c>
      <c r="E27" s="37">
        <f>TRUNC((E25+E26)*$C$27,2)</f>
        <v>0</v>
      </c>
    </row>
    <row r="28" spans="1:5">
      <c r="A28" s="35" t="s">
        <v>145</v>
      </c>
      <c r="B28" s="36" t="s">
        <v>101</v>
      </c>
      <c r="C28" s="38">
        <f>sup!C137</f>
        <v>7.4700000000000003E-2</v>
      </c>
      <c r="D28" s="37">
        <f>TRUNC((D25+D26+D27)*$C$28/(1-$C$28),2)</f>
        <v>20.5</v>
      </c>
      <c r="E28" s="37">
        <f>TRUNC((E25+E26+E27)*$C$28/(1-$C$28),2)</f>
        <v>0</v>
      </c>
    </row>
    <row r="29" spans="1:5">
      <c r="A29" s="85" t="s">
        <v>146</v>
      </c>
      <c r="B29" s="85"/>
      <c r="C29" s="85"/>
      <c r="D29" s="37">
        <f>SUM(D25:D28)</f>
        <v>274.52999999999997</v>
      </c>
      <c r="E29" s="37">
        <f>SUM(E25:E28)</f>
        <v>0</v>
      </c>
    </row>
    <row r="30" spans="1:5">
      <c r="A30" s="86" t="s">
        <v>147</v>
      </c>
      <c r="B30" s="86"/>
      <c r="C30" s="86"/>
      <c r="D30" s="86"/>
      <c r="E30" s="39">
        <f>SUM(D29:E29)</f>
        <v>274.52999999999997</v>
      </c>
    </row>
    <row r="31" spans="1:5">
      <c r="A31" s="86" t="s">
        <v>148</v>
      </c>
      <c r="B31" s="86"/>
      <c r="C31" s="86"/>
      <c r="D31" s="86"/>
      <c r="E31" s="39">
        <f>E20+E30</f>
        <v>6695.0099999999993</v>
      </c>
    </row>
    <row r="33" spans="1:5">
      <c r="A33" s="91" t="s">
        <v>113</v>
      </c>
      <c r="B33" s="91"/>
      <c r="C33" s="91"/>
      <c r="D33" s="91"/>
      <c r="E33" s="91"/>
    </row>
    <row r="34" spans="1:5">
      <c r="A34" s="35" t="s">
        <v>2</v>
      </c>
      <c r="B34" s="89" t="s">
        <v>117</v>
      </c>
      <c r="C34" s="89"/>
      <c r="D34" s="89"/>
      <c r="E34" s="37">
        <f>aaop!D33</f>
        <v>1212.03</v>
      </c>
    </row>
    <row r="35" spans="1:5">
      <c r="A35" s="35" t="s">
        <v>4</v>
      </c>
      <c r="B35" s="89" t="s">
        <v>118</v>
      </c>
      <c r="C35" s="89"/>
      <c r="D35" s="38">
        <f>aaop!C57</f>
        <v>0.34800000000000003</v>
      </c>
      <c r="E35" s="37">
        <f>E34*D35</f>
        <v>421.78644000000003</v>
      </c>
    </row>
    <row r="36" spans="1:5">
      <c r="A36" s="35" t="s">
        <v>6</v>
      </c>
      <c r="B36" s="89" t="s">
        <v>99</v>
      </c>
      <c r="C36" s="89"/>
      <c r="D36" s="38">
        <f>aaop!C135</f>
        <v>5.0000000000000001E-3</v>
      </c>
      <c r="E36" s="37">
        <f>TRUNC((E34+E35)*D36,2)</f>
        <v>8.16</v>
      </c>
    </row>
    <row r="37" spans="1:5">
      <c r="A37" s="35" t="s">
        <v>8</v>
      </c>
      <c r="B37" s="89" t="s">
        <v>100</v>
      </c>
      <c r="C37" s="89"/>
      <c r="D37" s="38">
        <f>aaop!C136</f>
        <v>5.0000000000000001E-3</v>
      </c>
      <c r="E37" s="37">
        <f>TRUNC((E34+E35+E36)*D37,2)</f>
        <v>8.1999999999999993</v>
      </c>
    </row>
    <row r="38" spans="1:5">
      <c r="A38" s="35" t="s">
        <v>32</v>
      </c>
      <c r="B38" s="89" t="s">
        <v>101</v>
      </c>
      <c r="C38" s="89"/>
      <c r="D38" s="38">
        <f>aaop!C137</f>
        <v>7.4700000000000003E-2</v>
      </c>
      <c r="E38" s="37">
        <f>TRUNC((E34+E35+E36+E37)*D38/(1-D38),2)</f>
        <v>133.21</v>
      </c>
    </row>
    <row r="39" spans="1:5">
      <c r="A39" s="88" t="s">
        <v>119</v>
      </c>
      <c r="B39" s="88"/>
      <c r="C39" s="88"/>
      <c r="D39" s="88"/>
      <c r="E39" s="37">
        <f>SUM(E34:E38)</f>
        <v>1783.3864400000002</v>
      </c>
    </row>
    <row r="40" spans="1:5">
      <c r="A40" s="35" t="s">
        <v>52</v>
      </c>
      <c r="B40" s="89" t="s">
        <v>120</v>
      </c>
      <c r="C40" s="89"/>
      <c r="D40" s="89"/>
      <c r="E40" s="37">
        <f>TRUNC(E39/220,2)</f>
        <v>8.1</v>
      </c>
    </row>
    <row r="41" spans="1:5">
      <c r="A41" s="35" t="s">
        <v>34</v>
      </c>
      <c r="B41" s="89" t="s">
        <v>121</v>
      </c>
      <c r="C41" s="89"/>
      <c r="D41" s="38">
        <v>0.5</v>
      </c>
      <c r="E41" s="37">
        <f>TRUNC(E40*(1+D41),2)</f>
        <v>12.15</v>
      </c>
    </row>
    <row r="42" spans="1:5">
      <c r="A42" s="35" t="s">
        <v>55</v>
      </c>
      <c r="B42" s="89" t="s">
        <v>121</v>
      </c>
      <c r="C42" s="89"/>
      <c r="D42" s="38">
        <v>1</v>
      </c>
      <c r="E42" s="37">
        <f>TRUNC(E40*(1+D42),2)</f>
        <v>16.2</v>
      </c>
    </row>
    <row r="43" spans="1:5">
      <c r="A43" s="90"/>
      <c r="B43" s="90"/>
      <c r="C43" s="90"/>
      <c r="D43" s="35" t="s">
        <v>122</v>
      </c>
      <c r="E43" s="35" t="s">
        <v>123</v>
      </c>
    </row>
    <row r="44" spans="1:5">
      <c r="A44" s="35" t="s">
        <v>124</v>
      </c>
      <c r="B44" s="89" t="s">
        <v>125</v>
      </c>
      <c r="C44" s="89"/>
      <c r="D44" s="35">
        <v>10</v>
      </c>
      <c r="E44" s="37">
        <f>D44*E41</f>
        <v>121.5</v>
      </c>
    </row>
    <row r="45" spans="1:5">
      <c r="A45" s="35" t="s">
        <v>126</v>
      </c>
      <c r="B45" s="89" t="s">
        <v>127</v>
      </c>
      <c r="C45" s="89"/>
      <c r="D45" s="35">
        <v>6</v>
      </c>
      <c r="E45" s="37">
        <f>D45*E41</f>
        <v>72.900000000000006</v>
      </c>
    </row>
    <row r="46" spans="1:5">
      <c r="A46" s="35" t="s">
        <v>128</v>
      </c>
      <c r="B46" s="89" t="s">
        <v>129</v>
      </c>
      <c r="C46" s="89"/>
      <c r="D46" s="35">
        <v>0</v>
      </c>
      <c r="E46" s="37">
        <f>D46*E42</f>
        <v>0</v>
      </c>
    </row>
    <row r="47" spans="1:5">
      <c r="A47" s="35" t="s">
        <v>130</v>
      </c>
      <c r="B47" s="89" t="s">
        <v>131</v>
      </c>
      <c r="C47" s="89"/>
      <c r="D47" s="35">
        <v>0</v>
      </c>
      <c r="E47" s="37">
        <f>D47*E42</f>
        <v>0</v>
      </c>
    </row>
    <row r="48" spans="1:5">
      <c r="A48" s="86" t="s">
        <v>132</v>
      </c>
      <c r="B48" s="86"/>
      <c r="C48" s="86"/>
      <c r="D48" s="86"/>
      <c r="E48" s="39">
        <f>SUM(E44:E47)</f>
        <v>194.4</v>
      </c>
    </row>
    <row r="49" spans="1:5">
      <c r="A49" s="88" t="s">
        <v>133</v>
      </c>
      <c r="B49" s="88"/>
      <c r="C49" s="88"/>
      <c r="D49" s="88"/>
      <c r="E49" s="35">
        <v>1245</v>
      </c>
    </row>
    <row r="50" spans="1:5">
      <c r="A50" s="86" t="s">
        <v>134</v>
      </c>
      <c r="B50" s="86"/>
      <c r="C50" s="86"/>
      <c r="D50" s="86"/>
      <c r="E50" s="39">
        <f>E48*E49</f>
        <v>242028</v>
      </c>
    </row>
    <row r="51" spans="1:5">
      <c r="A51" s="87" t="s">
        <v>135</v>
      </c>
      <c r="B51" s="87"/>
      <c r="C51" s="87"/>
      <c r="D51" s="35" t="s">
        <v>127</v>
      </c>
      <c r="E51" s="35" t="s">
        <v>136</v>
      </c>
    </row>
    <row r="52" spans="1:5">
      <c r="A52" s="88" t="s">
        <v>137</v>
      </c>
      <c r="B52" s="88"/>
      <c r="C52" s="88"/>
      <c r="D52" s="35">
        <v>1</v>
      </c>
      <c r="E52" s="35">
        <v>0</v>
      </c>
    </row>
    <row r="53" spans="1:5">
      <c r="A53" s="35" t="s">
        <v>138</v>
      </c>
      <c r="B53" s="89" t="s">
        <v>139</v>
      </c>
      <c r="C53" s="89"/>
      <c r="D53" s="37">
        <v>0</v>
      </c>
      <c r="E53" s="37">
        <f>4.9*2</f>
        <v>9.8000000000000007</v>
      </c>
    </row>
    <row r="54" spans="1:5">
      <c r="A54" s="35" t="s">
        <v>140</v>
      </c>
      <c r="B54" s="89" t="s">
        <v>141</v>
      </c>
      <c r="C54" s="89"/>
      <c r="D54" s="37">
        <f>13.1*0.8</f>
        <v>10.48</v>
      </c>
      <c r="E54" s="37">
        <f>13.1*0.8</f>
        <v>10.48</v>
      </c>
    </row>
    <row r="55" spans="1:5">
      <c r="A55" s="88" t="s">
        <v>142</v>
      </c>
      <c r="B55" s="88"/>
      <c r="C55" s="88"/>
      <c r="D55" s="37">
        <f>SUM(D53:D54)*E49*D52</f>
        <v>13047.6</v>
      </c>
      <c r="E55" s="37">
        <f>SUM(E53:E54)*E49*E52</f>
        <v>0</v>
      </c>
    </row>
    <row r="56" spans="1:5">
      <c r="A56" s="35" t="s">
        <v>143</v>
      </c>
      <c r="B56" s="36" t="s">
        <v>99</v>
      </c>
      <c r="C56" s="38">
        <f>aaop!C135</f>
        <v>5.0000000000000001E-3</v>
      </c>
      <c r="D56" s="37">
        <f>TRUNC((D55)*$C$56,2)</f>
        <v>65.23</v>
      </c>
      <c r="E56" s="37">
        <f>TRUNC((E55)*$C$56,2)</f>
        <v>0</v>
      </c>
    </row>
    <row r="57" spans="1:5">
      <c r="A57" s="35" t="s">
        <v>144</v>
      </c>
      <c r="B57" s="36" t="s">
        <v>100</v>
      </c>
      <c r="C57" s="38">
        <f>aaop!C136</f>
        <v>5.0000000000000001E-3</v>
      </c>
      <c r="D57" s="37">
        <f>TRUNC((D55+D56)*$C$57,2)</f>
        <v>65.56</v>
      </c>
      <c r="E57" s="37">
        <f>TRUNC((E55+E56)*$C$57,2)</f>
        <v>0</v>
      </c>
    </row>
    <row r="58" spans="1:5">
      <c r="A58" s="35" t="s">
        <v>145</v>
      </c>
      <c r="B58" s="36" t="s">
        <v>101</v>
      </c>
      <c r="C58" s="38">
        <f>aaop!C137</f>
        <v>7.4700000000000003E-2</v>
      </c>
      <c r="D58" s="37">
        <f>TRUNC((D55+D56+D57)*$C$58/(1-$C$58),2)</f>
        <v>1063.8900000000001</v>
      </c>
      <c r="E58" s="37">
        <f>TRUNC((E55+E56+E57)*$C$58/(1-$C$58),2)</f>
        <v>0</v>
      </c>
    </row>
    <row r="59" spans="1:5">
      <c r="A59" s="85" t="s">
        <v>146</v>
      </c>
      <c r="B59" s="85"/>
      <c r="C59" s="85"/>
      <c r="D59" s="37">
        <f>SUM(D55:D58)</f>
        <v>14242.279999999999</v>
      </c>
      <c r="E59" s="37">
        <f>SUM(E55:E58)</f>
        <v>0</v>
      </c>
    </row>
    <row r="60" spans="1:5">
      <c r="A60" s="86" t="s">
        <v>147</v>
      </c>
      <c r="B60" s="86"/>
      <c r="C60" s="86"/>
      <c r="D60" s="86"/>
      <c r="E60" s="39">
        <f>SUM(D59:E59)</f>
        <v>14242.279999999999</v>
      </c>
    </row>
    <row r="61" spans="1:5">
      <c r="A61" s="86" t="s">
        <v>148</v>
      </c>
      <c r="B61" s="86"/>
      <c r="C61" s="86"/>
      <c r="D61" s="86"/>
      <c r="E61" s="39">
        <f>E50+E60</f>
        <v>256270.28</v>
      </c>
    </row>
    <row r="63" spans="1:5">
      <c r="A63" s="86" t="s">
        <v>149</v>
      </c>
      <c r="B63" s="86"/>
      <c r="C63" s="86"/>
      <c r="D63" s="86"/>
      <c r="E63" s="39">
        <f>E31+E61</f>
        <v>262965.28999999998</v>
      </c>
    </row>
  </sheetData>
  <mergeCells count="54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9:C59"/>
    <mergeCell ref="A60:D60"/>
    <mergeCell ref="A61:D61"/>
    <mergeCell ref="A63:D63"/>
    <mergeCell ref="A51:C51"/>
    <mergeCell ref="A52:C52"/>
    <mergeCell ref="B53:C53"/>
    <mergeCell ref="B54:C54"/>
    <mergeCell ref="A55:C55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3"/>
  <sheetViews>
    <sheetView view="pageBreakPreview" topLeftCell="A99" zoomScaleNormal="100" workbookViewId="0">
      <selection activeCell="E128" sqref="E128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92" t="s">
        <v>150</v>
      </c>
      <c r="B1" s="92"/>
      <c r="C1" s="92"/>
      <c r="D1" s="92"/>
      <c r="E1" s="92"/>
    </row>
    <row r="3" spans="1:5">
      <c r="A3" s="91" t="s">
        <v>14</v>
      </c>
      <c r="B3" s="91"/>
      <c r="C3" s="91"/>
      <c r="D3" s="91"/>
      <c r="E3" s="91"/>
    </row>
    <row r="4" spans="1:5">
      <c r="A4" s="35" t="s">
        <v>2</v>
      </c>
      <c r="B4" s="89" t="s">
        <v>117</v>
      </c>
      <c r="C4" s="89"/>
      <c r="D4" s="89"/>
      <c r="E4" s="37">
        <f>sup!D33</f>
        <v>1668.21</v>
      </c>
    </row>
    <row r="5" spans="1:5">
      <c r="A5" s="35" t="s">
        <v>4</v>
      </c>
      <c r="B5" s="89" t="s">
        <v>118</v>
      </c>
      <c r="C5" s="89"/>
      <c r="D5" s="38">
        <f>sup!C57</f>
        <v>0.34800000000000003</v>
      </c>
      <c r="E5" s="37">
        <f>E4*D5</f>
        <v>580.53708000000006</v>
      </c>
    </row>
    <row r="6" spans="1:5">
      <c r="A6" s="35" t="s">
        <v>6</v>
      </c>
      <c r="B6" s="89" t="s">
        <v>99</v>
      </c>
      <c r="C6" s="89"/>
      <c r="D6" s="38">
        <f>sup!C135</f>
        <v>5.0000000000000001E-3</v>
      </c>
      <c r="E6" s="37">
        <f>TRUNC((E4+E5)*D6,2)</f>
        <v>11.24</v>
      </c>
    </row>
    <row r="7" spans="1:5">
      <c r="A7" s="35" t="s">
        <v>8</v>
      </c>
      <c r="B7" s="89" t="s">
        <v>100</v>
      </c>
      <c r="C7" s="89"/>
      <c r="D7" s="38">
        <f>sup!C136</f>
        <v>5.0000000000000001E-3</v>
      </c>
      <c r="E7" s="37">
        <f>TRUNC((E4+E5+E6)*D7,2)</f>
        <v>11.29</v>
      </c>
    </row>
    <row r="8" spans="1:5">
      <c r="A8" s="35" t="s">
        <v>32</v>
      </c>
      <c r="B8" s="89" t="s">
        <v>101</v>
      </c>
      <c r="C8" s="89"/>
      <c r="D8" s="38">
        <f>sup!C137</f>
        <v>7.4700000000000003E-2</v>
      </c>
      <c r="E8" s="37">
        <f>TRUNC((E4+E5+E6+E7)*D8/(1-D8),2)</f>
        <v>183.36</v>
      </c>
    </row>
    <row r="9" spans="1:5">
      <c r="A9" s="88" t="s">
        <v>119</v>
      </c>
      <c r="B9" s="88"/>
      <c r="C9" s="88"/>
      <c r="D9" s="88"/>
      <c r="E9" s="37">
        <f>SUM(E4:E8)</f>
        <v>2454.63708</v>
      </c>
    </row>
    <row r="10" spans="1:5">
      <c r="A10" s="35" t="s">
        <v>52</v>
      </c>
      <c r="B10" s="89" t="s">
        <v>120</v>
      </c>
      <c r="C10" s="89"/>
      <c r="D10" s="89"/>
      <c r="E10" s="37">
        <f>TRUNC(E9/220,2)</f>
        <v>11.15</v>
      </c>
    </row>
    <row r="11" spans="1:5">
      <c r="A11" s="35" t="s">
        <v>34</v>
      </c>
      <c r="B11" s="89" t="s">
        <v>121</v>
      </c>
      <c r="C11" s="89"/>
      <c r="D11" s="38">
        <v>0.5</v>
      </c>
      <c r="E11" s="37">
        <f>TRUNC(E10*(1+D11),2)</f>
        <v>16.72</v>
      </c>
    </row>
    <row r="12" spans="1:5">
      <c r="A12" s="35" t="s">
        <v>55</v>
      </c>
      <c r="B12" s="89" t="s">
        <v>121</v>
      </c>
      <c r="C12" s="89"/>
      <c r="D12" s="38">
        <v>1</v>
      </c>
      <c r="E12" s="37">
        <f>TRUNC(E10*(1+D12),2)</f>
        <v>22.3</v>
      </c>
    </row>
    <row r="13" spans="1:5">
      <c r="A13" s="90"/>
      <c r="B13" s="90"/>
      <c r="C13" s="90"/>
      <c r="D13" s="35" t="s">
        <v>122</v>
      </c>
      <c r="E13" s="35" t="s">
        <v>123</v>
      </c>
    </row>
    <row r="14" spans="1:5">
      <c r="A14" s="35" t="s">
        <v>124</v>
      </c>
      <c r="B14" s="89" t="s">
        <v>125</v>
      </c>
      <c r="C14" s="89"/>
      <c r="D14" s="35">
        <v>10</v>
      </c>
      <c r="E14" s="37">
        <f>D14*E11</f>
        <v>167.2</v>
      </c>
    </row>
    <row r="15" spans="1:5">
      <c r="A15" s="35" t="s">
        <v>126</v>
      </c>
      <c r="B15" s="89" t="s">
        <v>127</v>
      </c>
      <c r="C15" s="89"/>
      <c r="D15" s="35">
        <v>4</v>
      </c>
      <c r="E15" s="37">
        <f>D15*E11</f>
        <v>66.88</v>
      </c>
    </row>
    <row r="16" spans="1:5">
      <c r="A16" s="35" t="s">
        <v>128</v>
      </c>
      <c r="B16" s="89" t="s">
        <v>129</v>
      </c>
      <c r="C16" s="89"/>
      <c r="D16" s="35">
        <v>6</v>
      </c>
      <c r="E16" s="37">
        <f>D16*E12</f>
        <v>133.80000000000001</v>
      </c>
    </row>
    <row r="17" spans="1:5">
      <c r="A17" s="35" t="s">
        <v>130</v>
      </c>
      <c r="B17" s="89" t="s">
        <v>131</v>
      </c>
      <c r="C17" s="89"/>
      <c r="D17" s="35">
        <v>0</v>
      </c>
      <c r="E17" s="37">
        <f>D17*E12</f>
        <v>0</v>
      </c>
    </row>
    <row r="18" spans="1:5">
      <c r="A18" s="86" t="s">
        <v>132</v>
      </c>
      <c r="B18" s="86"/>
      <c r="C18" s="86"/>
      <c r="D18" s="86"/>
      <c r="E18" s="39">
        <f>SUM(E14:E17)</f>
        <v>367.88</v>
      </c>
    </row>
    <row r="19" spans="1:5">
      <c r="A19" s="88" t="s">
        <v>133</v>
      </c>
      <c r="B19" s="88"/>
      <c r="C19" s="88"/>
      <c r="D19" s="88"/>
      <c r="E19" s="35">
        <v>24</v>
      </c>
    </row>
    <row r="20" spans="1:5">
      <c r="A20" s="86" t="s">
        <v>134</v>
      </c>
      <c r="B20" s="86"/>
      <c r="C20" s="86"/>
      <c r="D20" s="86"/>
      <c r="E20" s="39">
        <f>E18*E19</f>
        <v>8829.119999999999</v>
      </c>
    </row>
    <row r="21" spans="1:5">
      <c r="A21" s="87" t="s">
        <v>135</v>
      </c>
      <c r="B21" s="87"/>
      <c r="C21" s="87"/>
      <c r="D21" s="35" t="s">
        <v>127</v>
      </c>
      <c r="E21" s="35" t="s">
        <v>136</v>
      </c>
    </row>
    <row r="22" spans="1:5">
      <c r="A22" s="88" t="s">
        <v>137</v>
      </c>
      <c r="B22" s="88"/>
      <c r="C22" s="88"/>
      <c r="D22" s="35">
        <v>1</v>
      </c>
      <c r="E22" s="35">
        <v>1</v>
      </c>
    </row>
    <row r="23" spans="1:5">
      <c r="A23" s="35" t="s">
        <v>138</v>
      </c>
      <c r="B23" s="89" t="s">
        <v>139</v>
      </c>
      <c r="C23" s="89"/>
      <c r="D23" s="37">
        <v>0</v>
      </c>
      <c r="E23" s="37">
        <f>4.9*2</f>
        <v>9.8000000000000007</v>
      </c>
    </row>
    <row r="24" spans="1:5">
      <c r="A24" s="35" t="s">
        <v>140</v>
      </c>
      <c r="B24" s="89" t="s">
        <v>141</v>
      </c>
      <c r="C24" s="89"/>
      <c r="D24" s="37">
        <f>13.1*0.8</f>
        <v>10.48</v>
      </c>
      <c r="E24" s="37">
        <f>13.1*0.8</f>
        <v>10.48</v>
      </c>
    </row>
    <row r="25" spans="1:5">
      <c r="A25" s="88" t="s">
        <v>142</v>
      </c>
      <c r="B25" s="88"/>
      <c r="C25" s="88"/>
      <c r="D25" s="37">
        <f>SUM(D23:D24)*E19*D22</f>
        <v>251.52</v>
      </c>
      <c r="E25" s="37">
        <f>SUM(E23:E24)*E19*E22</f>
        <v>486.72</v>
      </c>
    </row>
    <row r="26" spans="1:5">
      <c r="A26" s="35" t="s">
        <v>143</v>
      </c>
      <c r="B26" s="36" t="s">
        <v>99</v>
      </c>
      <c r="C26" s="38">
        <f>sup!C135</f>
        <v>5.0000000000000001E-3</v>
      </c>
      <c r="D26" s="37">
        <f>TRUNC((D25)*$C$26,2)</f>
        <v>1.25</v>
      </c>
      <c r="E26" s="37">
        <f>TRUNC((E25)*$C$26,2)</f>
        <v>2.4300000000000002</v>
      </c>
    </row>
    <row r="27" spans="1:5">
      <c r="A27" s="35" t="s">
        <v>144</v>
      </c>
      <c r="B27" s="36" t="s">
        <v>100</v>
      </c>
      <c r="C27" s="38">
        <f>sup!C136</f>
        <v>5.0000000000000001E-3</v>
      </c>
      <c r="D27" s="37">
        <f>TRUNC((D25+D26)*$C$27,2)</f>
        <v>1.26</v>
      </c>
      <c r="E27" s="37">
        <f>TRUNC((E25+E26)*$C$27,2)</f>
        <v>2.44</v>
      </c>
    </row>
    <row r="28" spans="1:5">
      <c r="A28" s="35" t="s">
        <v>145</v>
      </c>
      <c r="B28" s="36" t="s">
        <v>101</v>
      </c>
      <c r="C28" s="38">
        <f>sup!C137</f>
        <v>7.4700000000000003E-2</v>
      </c>
      <c r="D28" s="37">
        <f>TRUNC((D25+D26+D27)*$C$28/(1-$C$28),2)</f>
        <v>20.5</v>
      </c>
      <c r="E28" s="37">
        <f>TRUNC((E25+E26+E27)*$C$28/(1-$C$28),2)</f>
        <v>39.68</v>
      </c>
    </row>
    <row r="29" spans="1:5">
      <c r="A29" s="85" t="s">
        <v>146</v>
      </c>
      <c r="B29" s="85"/>
      <c r="C29" s="85"/>
      <c r="D29" s="37">
        <f>SUM(D25:D28)</f>
        <v>274.52999999999997</v>
      </c>
      <c r="E29" s="37">
        <f>SUM(E25:E28)</f>
        <v>531.27</v>
      </c>
    </row>
    <row r="30" spans="1:5">
      <c r="A30" s="86" t="s">
        <v>147</v>
      </c>
      <c r="B30" s="86"/>
      <c r="C30" s="86"/>
      <c r="D30" s="86"/>
      <c r="E30" s="39">
        <f>SUM(D29:E29)</f>
        <v>805.8</v>
      </c>
    </row>
    <row r="31" spans="1:5">
      <c r="A31" s="86" t="s">
        <v>148</v>
      </c>
      <c r="B31" s="86"/>
      <c r="C31" s="86"/>
      <c r="D31" s="86"/>
      <c r="E31" s="39">
        <f>E20+E30</f>
        <v>9634.9199999999983</v>
      </c>
    </row>
    <row r="33" spans="1:5">
      <c r="A33" s="91" t="s">
        <v>151</v>
      </c>
      <c r="B33" s="91"/>
      <c r="C33" s="91"/>
      <c r="D33" s="91"/>
      <c r="E33" s="91"/>
    </row>
    <row r="34" spans="1:5">
      <c r="A34" s="35" t="s">
        <v>2</v>
      </c>
      <c r="B34" s="89" t="s">
        <v>117</v>
      </c>
      <c r="C34" s="89"/>
      <c r="D34" s="89"/>
      <c r="E34" s="37">
        <f>aaop!D33</f>
        <v>1212.03</v>
      </c>
    </row>
    <row r="35" spans="1:5">
      <c r="A35" s="35" t="s">
        <v>4</v>
      </c>
      <c r="B35" s="89" t="s">
        <v>118</v>
      </c>
      <c r="C35" s="89"/>
      <c r="D35" s="38">
        <f>aaop!C57</f>
        <v>0.34800000000000003</v>
      </c>
      <c r="E35" s="37">
        <f>E34*D35</f>
        <v>421.78644000000003</v>
      </c>
    </row>
    <row r="36" spans="1:5">
      <c r="A36" s="35" t="s">
        <v>6</v>
      </c>
      <c r="B36" s="89" t="s">
        <v>99</v>
      </c>
      <c r="C36" s="89"/>
      <c r="D36" s="38">
        <f>aaop!C135</f>
        <v>5.0000000000000001E-3</v>
      </c>
      <c r="E36" s="37">
        <f>TRUNC((E34+E35)*D36,2)</f>
        <v>8.16</v>
      </c>
    </row>
    <row r="37" spans="1:5">
      <c r="A37" s="35" t="s">
        <v>8</v>
      </c>
      <c r="B37" s="89" t="s">
        <v>100</v>
      </c>
      <c r="C37" s="89"/>
      <c r="D37" s="38">
        <f>aaop!C136</f>
        <v>5.0000000000000001E-3</v>
      </c>
      <c r="E37" s="37">
        <f>TRUNC((E34+E35+E36)*D37,2)</f>
        <v>8.1999999999999993</v>
      </c>
    </row>
    <row r="38" spans="1:5">
      <c r="A38" s="35" t="s">
        <v>32</v>
      </c>
      <c r="B38" s="89" t="s">
        <v>101</v>
      </c>
      <c r="C38" s="89"/>
      <c r="D38" s="38">
        <f>aaop!C137</f>
        <v>7.4700000000000003E-2</v>
      </c>
      <c r="E38" s="37">
        <f>TRUNC((E34+E35+E36+E37)*D38/(1-D38),2)</f>
        <v>133.21</v>
      </c>
    </row>
    <row r="39" spans="1:5">
      <c r="A39" s="88" t="s">
        <v>119</v>
      </c>
      <c r="B39" s="88"/>
      <c r="C39" s="88"/>
      <c r="D39" s="88"/>
      <c r="E39" s="37">
        <f>SUM(E34:E38)</f>
        <v>1783.3864400000002</v>
      </c>
    </row>
    <row r="40" spans="1:5">
      <c r="A40" s="35" t="s">
        <v>52</v>
      </c>
      <c r="B40" s="89" t="s">
        <v>120</v>
      </c>
      <c r="C40" s="89"/>
      <c r="D40" s="89"/>
      <c r="E40" s="37">
        <f>TRUNC(E39/220,2)</f>
        <v>8.1</v>
      </c>
    </row>
    <row r="41" spans="1:5">
      <c r="A41" s="35" t="s">
        <v>34</v>
      </c>
      <c r="B41" s="89" t="s">
        <v>121</v>
      </c>
      <c r="C41" s="89"/>
      <c r="D41" s="38">
        <v>0.5</v>
      </c>
      <c r="E41" s="37">
        <f>TRUNC(E40*(1+D41),2)</f>
        <v>12.15</v>
      </c>
    </row>
    <row r="42" spans="1:5">
      <c r="A42" s="35" t="s">
        <v>55</v>
      </c>
      <c r="B42" s="89" t="s">
        <v>121</v>
      </c>
      <c r="C42" s="89"/>
      <c r="D42" s="38">
        <v>1</v>
      </c>
      <c r="E42" s="37">
        <f>TRUNC(E40*(1+D42),2)</f>
        <v>16.2</v>
      </c>
    </row>
    <row r="43" spans="1:5">
      <c r="A43" s="90"/>
      <c r="B43" s="90"/>
      <c r="C43" s="90"/>
      <c r="D43" s="35" t="s">
        <v>122</v>
      </c>
      <c r="E43" s="35" t="s">
        <v>123</v>
      </c>
    </row>
    <row r="44" spans="1:5">
      <c r="A44" s="35" t="s">
        <v>124</v>
      </c>
      <c r="B44" s="89" t="s">
        <v>125</v>
      </c>
      <c r="C44" s="89"/>
      <c r="D44" s="35">
        <v>2</v>
      </c>
      <c r="E44" s="37">
        <f>D44*E41</f>
        <v>24.3</v>
      </c>
    </row>
    <row r="45" spans="1:5">
      <c r="A45" s="35" t="s">
        <v>126</v>
      </c>
      <c r="B45" s="89" t="s">
        <v>127</v>
      </c>
      <c r="C45" s="89"/>
      <c r="D45" s="35">
        <v>0</v>
      </c>
      <c r="E45" s="37">
        <f>D45*E41</f>
        <v>0</v>
      </c>
    </row>
    <row r="46" spans="1:5">
      <c r="A46" s="35" t="s">
        <v>128</v>
      </c>
      <c r="B46" s="89" t="s">
        <v>129</v>
      </c>
      <c r="C46" s="89"/>
      <c r="D46" s="35">
        <v>0</v>
      </c>
      <c r="E46" s="37">
        <f>D46*E42</f>
        <v>0</v>
      </c>
    </row>
    <row r="47" spans="1:5">
      <c r="A47" s="35" t="s">
        <v>130</v>
      </c>
      <c r="B47" s="89" t="s">
        <v>131</v>
      </c>
      <c r="C47" s="89"/>
      <c r="D47" s="35">
        <v>0</v>
      </c>
      <c r="E47" s="37">
        <f>D47*E42</f>
        <v>0</v>
      </c>
    </row>
    <row r="48" spans="1:5">
      <c r="A48" s="86" t="s">
        <v>132</v>
      </c>
      <c r="B48" s="86"/>
      <c r="C48" s="86"/>
      <c r="D48" s="86"/>
      <c r="E48" s="39">
        <f>SUM(E44:E47)</f>
        <v>24.3</v>
      </c>
    </row>
    <row r="49" spans="1:5">
      <c r="A49" s="88" t="s">
        <v>133</v>
      </c>
      <c r="B49" s="88"/>
      <c r="C49" s="88"/>
      <c r="D49" s="88"/>
      <c r="E49" s="35">
        <v>886</v>
      </c>
    </row>
    <row r="50" spans="1:5">
      <c r="A50" s="86" t="s">
        <v>134</v>
      </c>
      <c r="B50" s="86"/>
      <c r="C50" s="86"/>
      <c r="D50" s="86"/>
      <c r="E50" s="39">
        <f>E48*E49</f>
        <v>21529.8</v>
      </c>
    </row>
    <row r="51" spans="1:5">
      <c r="A51" s="87" t="s">
        <v>135</v>
      </c>
      <c r="B51" s="87"/>
      <c r="C51" s="87"/>
      <c r="D51" s="35" t="s">
        <v>127</v>
      </c>
      <c r="E51" s="35" t="s">
        <v>136</v>
      </c>
    </row>
    <row r="52" spans="1:5">
      <c r="A52" s="88" t="s">
        <v>137</v>
      </c>
      <c r="B52" s="88"/>
      <c r="C52" s="88"/>
      <c r="D52" s="35">
        <v>0</v>
      </c>
      <c r="E52" s="35">
        <v>0</v>
      </c>
    </row>
    <row r="53" spans="1:5">
      <c r="A53" s="35" t="s">
        <v>138</v>
      </c>
      <c r="B53" s="89" t="s">
        <v>139</v>
      </c>
      <c r="C53" s="89"/>
      <c r="D53" s="37">
        <v>0</v>
      </c>
      <c r="E53" s="37">
        <f>4.9*2</f>
        <v>9.8000000000000007</v>
      </c>
    </row>
    <row r="54" spans="1:5">
      <c r="A54" s="35" t="s">
        <v>140</v>
      </c>
      <c r="B54" s="89" t="s">
        <v>141</v>
      </c>
      <c r="C54" s="89"/>
      <c r="D54" s="37">
        <f>13.1*0.8</f>
        <v>10.48</v>
      </c>
      <c r="E54" s="37">
        <f>13.1*0.8</f>
        <v>10.48</v>
      </c>
    </row>
    <row r="55" spans="1:5">
      <c r="A55" s="88" t="s">
        <v>142</v>
      </c>
      <c r="B55" s="88"/>
      <c r="C55" s="88"/>
      <c r="D55" s="37">
        <f>SUM(D53:D54)*E49*D52</f>
        <v>0</v>
      </c>
      <c r="E55" s="37">
        <f>SUM(E53:E54)*E49*E52</f>
        <v>0</v>
      </c>
    </row>
    <row r="56" spans="1:5">
      <c r="A56" s="35" t="s">
        <v>143</v>
      </c>
      <c r="B56" s="36" t="s">
        <v>99</v>
      </c>
      <c r="C56" s="38">
        <f>aaop!C135</f>
        <v>5.0000000000000001E-3</v>
      </c>
      <c r="D56" s="37">
        <f>TRUNC((D55)*$C$56,2)</f>
        <v>0</v>
      </c>
      <c r="E56" s="37">
        <f>TRUNC((E55)*$C$56,2)</f>
        <v>0</v>
      </c>
    </row>
    <row r="57" spans="1:5">
      <c r="A57" s="35" t="s">
        <v>144</v>
      </c>
      <c r="B57" s="36" t="s">
        <v>100</v>
      </c>
      <c r="C57" s="38">
        <f>aaop!C136</f>
        <v>5.0000000000000001E-3</v>
      </c>
      <c r="D57" s="37">
        <f>TRUNC((D55+D56)*$C$57,2)</f>
        <v>0</v>
      </c>
      <c r="E57" s="37">
        <f>TRUNC((E55+E56)*$C$57,2)</f>
        <v>0</v>
      </c>
    </row>
    <row r="58" spans="1:5">
      <c r="A58" s="35" t="s">
        <v>145</v>
      </c>
      <c r="B58" s="36" t="s">
        <v>101</v>
      </c>
      <c r="C58" s="38">
        <f>aaop!C137</f>
        <v>7.4700000000000003E-2</v>
      </c>
      <c r="D58" s="37">
        <f>TRUNC((D55+D56+D57)*$C$58/(1-$C$58),2)</f>
        <v>0</v>
      </c>
      <c r="E58" s="37">
        <f>TRUNC((E55+E56+E57)*$C$58/(1-$C$58),2)</f>
        <v>0</v>
      </c>
    </row>
    <row r="59" spans="1:5">
      <c r="A59" s="85" t="s">
        <v>146</v>
      </c>
      <c r="B59" s="85"/>
      <c r="C59" s="85"/>
      <c r="D59" s="37">
        <f>SUM(D55:D58)</f>
        <v>0</v>
      </c>
      <c r="E59" s="37">
        <f>SUM(E55:E58)</f>
        <v>0</v>
      </c>
    </row>
    <row r="60" spans="1:5">
      <c r="A60" s="86" t="s">
        <v>147</v>
      </c>
      <c r="B60" s="86"/>
      <c r="C60" s="86"/>
      <c r="D60" s="86"/>
      <c r="E60" s="39">
        <f>SUM(D59:E59)</f>
        <v>0</v>
      </c>
    </row>
    <row r="61" spans="1:5">
      <c r="A61" s="86" t="s">
        <v>148</v>
      </c>
      <c r="B61" s="86"/>
      <c r="C61" s="86"/>
      <c r="D61" s="86"/>
      <c r="E61" s="39">
        <f>E50+E60</f>
        <v>21529.8</v>
      </c>
    </row>
    <row r="63" spans="1:5">
      <c r="A63" s="91" t="s">
        <v>152</v>
      </c>
      <c r="B63" s="91"/>
      <c r="C63" s="91"/>
      <c r="D63" s="91"/>
      <c r="E63" s="91"/>
    </row>
    <row r="64" spans="1:5">
      <c r="A64" s="35" t="s">
        <v>2</v>
      </c>
      <c r="B64" s="89" t="s">
        <v>117</v>
      </c>
      <c r="C64" s="89"/>
      <c r="D64" s="89"/>
      <c r="E64" s="37">
        <f>aaop!D33</f>
        <v>1212.03</v>
      </c>
    </row>
    <row r="65" spans="1:5">
      <c r="A65" s="35" t="s">
        <v>4</v>
      </c>
      <c r="B65" s="89" t="s">
        <v>118</v>
      </c>
      <c r="C65" s="89"/>
      <c r="D65" s="38">
        <f>aaop!C57</f>
        <v>0.34800000000000003</v>
      </c>
      <c r="E65" s="37">
        <f>E64*D65</f>
        <v>421.78644000000003</v>
      </c>
    </row>
    <row r="66" spans="1:5">
      <c r="A66" s="35" t="s">
        <v>6</v>
      </c>
      <c r="B66" s="89" t="s">
        <v>99</v>
      </c>
      <c r="C66" s="89"/>
      <c r="D66" s="38">
        <f>aaop!C135</f>
        <v>5.0000000000000001E-3</v>
      </c>
      <c r="E66" s="37">
        <f>TRUNC((E64+E65)*D66,2)</f>
        <v>8.16</v>
      </c>
    </row>
    <row r="67" spans="1:5">
      <c r="A67" s="35" t="s">
        <v>8</v>
      </c>
      <c r="B67" s="89" t="s">
        <v>100</v>
      </c>
      <c r="C67" s="89"/>
      <c r="D67" s="38">
        <f>aaop!C136</f>
        <v>5.0000000000000001E-3</v>
      </c>
      <c r="E67" s="37">
        <f>TRUNC((E64+E65+E66)*D67,2)</f>
        <v>8.1999999999999993</v>
      </c>
    </row>
    <row r="68" spans="1:5">
      <c r="A68" s="35" t="s">
        <v>32</v>
      </c>
      <c r="B68" s="89" t="s">
        <v>101</v>
      </c>
      <c r="C68" s="89"/>
      <c r="D68" s="38">
        <f>aaop!C137</f>
        <v>7.4700000000000003E-2</v>
      </c>
      <c r="E68" s="37">
        <f>TRUNC((E64+E65+E66+E67)*D68/(1-D68),2)</f>
        <v>133.21</v>
      </c>
    </row>
    <row r="69" spans="1:5">
      <c r="A69" s="88" t="s">
        <v>119</v>
      </c>
      <c r="B69" s="88"/>
      <c r="C69" s="88"/>
      <c r="D69" s="88"/>
      <c r="E69" s="37">
        <f>SUM(E64:E68)</f>
        <v>1783.3864400000002</v>
      </c>
    </row>
    <row r="70" spans="1:5">
      <c r="A70" s="35" t="s">
        <v>52</v>
      </c>
      <c r="B70" s="89" t="s">
        <v>120</v>
      </c>
      <c r="C70" s="89"/>
      <c r="D70" s="89"/>
      <c r="E70" s="37">
        <f>TRUNC(E69/220,2)</f>
        <v>8.1</v>
      </c>
    </row>
    <row r="71" spans="1:5">
      <c r="A71" s="35" t="s">
        <v>34</v>
      </c>
      <c r="B71" s="89" t="s">
        <v>121</v>
      </c>
      <c r="C71" s="89"/>
      <c r="D71" s="38">
        <v>0.5</v>
      </c>
      <c r="E71" s="37">
        <f>TRUNC(E70*(1+D71),2)</f>
        <v>12.15</v>
      </c>
    </row>
    <row r="72" spans="1:5">
      <c r="A72" s="35" t="s">
        <v>55</v>
      </c>
      <c r="B72" s="89" t="s">
        <v>121</v>
      </c>
      <c r="C72" s="89"/>
      <c r="D72" s="38">
        <v>1</v>
      </c>
      <c r="E72" s="37">
        <f>TRUNC(E70*(1+D72),2)</f>
        <v>16.2</v>
      </c>
    </row>
    <row r="73" spans="1:5">
      <c r="A73" s="90"/>
      <c r="B73" s="90"/>
      <c r="C73" s="90"/>
      <c r="D73" s="35" t="s">
        <v>122</v>
      </c>
      <c r="E73" s="35" t="s">
        <v>123</v>
      </c>
    </row>
    <row r="74" spans="1:5">
      <c r="A74" s="35" t="s">
        <v>124</v>
      </c>
      <c r="B74" s="89" t="s">
        <v>125</v>
      </c>
      <c r="C74" s="89"/>
      <c r="D74" s="35">
        <v>10</v>
      </c>
      <c r="E74" s="37">
        <f>D74*E71</f>
        <v>121.5</v>
      </c>
    </row>
    <row r="75" spans="1:5">
      <c r="A75" s="35" t="s">
        <v>126</v>
      </c>
      <c r="B75" s="89" t="s">
        <v>127</v>
      </c>
      <c r="C75" s="89"/>
      <c r="D75" s="35">
        <v>4</v>
      </c>
      <c r="E75" s="37">
        <f>D75*E71</f>
        <v>48.6</v>
      </c>
    </row>
    <row r="76" spans="1:5">
      <c r="A76" s="35" t="s">
        <v>128</v>
      </c>
      <c r="B76" s="89" t="s">
        <v>129</v>
      </c>
      <c r="C76" s="89"/>
      <c r="D76" s="35">
        <v>6</v>
      </c>
      <c r="E76" s="37">
        <f>D76*E72</f>
        <v>97.199999999999989</v>
      </c>
    </row>
    <row r="77" spans="1:5">
      <c r="A77" s="35" t="s">
        <v>130</v>
      </c>
      <c r="B77" s="89" t="s">
        <v>131</v>
      </c>
      <c r="C77" s="89"/>
      <c r="D77" s="35">
        <v>0</v>
      </c>
      <c r="E77" s="37">
        <f>D77*E72</f>
        <v>0</v>
      </c>
    </row>
    <row r="78" spans="1:5">
      <c r="A78" s="86" t="s">
        <v>132</v>
      </c>
      <c r="B78" s="86"/>
      <c r="C78" s="86"/>
      <c r="D78" s="86"/>
      <c r="E78" s="39">
        <f>SUM(E74:E77)</f>
        <v>267.29999999999995</v>
      </c>
    </row>
    <row r="79" spans="1:5">
      <c r="A79" s="88" t="s">
        <v>133</v>
      </c>
      <c r="B79" s="88"/>
      <c r="C79" s="88"/>
      <c r="D79" s="88"/>
      <c r="E79" s="35">
        <v>359</v>
      </c>
    </row>
    <row r="80" spans="1:5">
      <c r="A80" s="86" t="s">
        <v>134</v>
      </c>
      <c r="B80" s="86"/>
      <c r="C80" s="86"/>
      <c r="D80" s="86"/>
      <c r="E80" s="39">
        <f>E78*E79</f>
        <v>95960.699999999983</v>
      </c>
    </row>
    <row r="81" spans="1:5">
      <c r="A81" s="87" t="s">
        <v>135</v>
      </c>
      <c r="B81" s="87"/>
      <c r="C81" s="87"/>
      <c r="D81" s="35" t="s">
        <v>127</v>
      </c>
      <c r="E81" s="35" t="s">
        <v>136</v>
      </c>
    </row>
    <row r="82" spans="1:5">
      <c r="A82" s="88" t="s">
        <v>137</v>
      </c>
      <c r="B82" s="88"/>
      <c r="C82" s="88"/>
      <c r="D82" s="35">
        <v>1</v>
      </c>
      <c r="E82" s="35">
        <v>1</v>
      </c>
    </row>
    <row r="83" spans="1:5">
      <c r="A83" s="35" t="s">
        <v>138</v>
      </c>
      <c r="B83" s="89" t="s">
        <v>139</v>
      </c>
      <c r="C83" s="89"/>
      <c r="D83" s="37">
        <v>0</v>
      </c>
      <c r="E83" s="37">
        <f>4.9*2</f>
        <v>9.8000000000000007</v>
      </c>
    </row>
    <row r="84" spans="1:5">
      <c r="A84" s="35" t="s">
        <v>140</v>
      </c>
      <c r="B84" s="89" t="s">
        <v>141</v>
      </c>
      <c r="C84" s="89"/>
      <c r="D84" s="37">
        <f>13.1*0.8</f>
        <v>10.48</v>
      </c>
      <c r="E84" s="37">
        <f>13.1*0.8</f>
        <v>10.48</v>
      </c>
    </row>
    <row r="85" spans="1:5">
      <c r="A85" s="88" t="s">
        <v>142</v>
      </c>
      <c r="B85" s="88"/>
      <c r="C85" s="88"/>
      <c r="D85" s="37">
        <f>SUM(D83:D84)*E79*D82</f>
        <v>3762.32</v>
      </c>
      <c r="E85" s="37">
        <f>SUM(E83:E84)*E79*E82</f>
        <v>7280.52</v>
      </c>
    </row>
    <row r="86" spans="1:5">
      <c r="A86" s="35" t="s">
        <v>143</v>
      </c>
      <c r="B86" s="38" t="str">
        <f>aaop!B135</f>
        <v>Custos Indiretos</v>
      </c>
      <c r="C86" s="38">
        <f>aaop!C135</f>
        <v>5.0000000000000001E-3</v>
      </c>
      <c r="D86" s="37">
        <f>TRUNC((D85)*$C$26,2)</f>
        <v>18.809999999999999</v>
      </c>
      <c r="E86" s="37">
        <f>TRUNC((E85)*$C$26,2)</f>
        <v>36.4</v>
      </c>
    </row>
    <row r="87" spans="1:5">
      <c r="A87" s="35" t="s">
        <v>144</v>
      </c>
      <c r="B87" s="36" t="s">
        <v>100</v>
      </c>
      <c r="C87" s="38">
        <f>aaop!C136</f>
        <v>5.0000000000000001E-3</v>
      </c>
      <c r="D87" s="37">
        <f>TRUNC((D85+D86)*$C$27,2)</f>
        <v>18.899999999999999</v>
      </c>
      <c r="E87" s="37">
        <f>TRUNC((E85+E86)*$C$27,2)</f>
        <v>36.58</v>
      </c>
    </row>
    <row r="88" spans="1:5">
      <c r="A88" s="35" t="s">
        <v>145</v>
      </c>
      <c r="B88" s="36" t="s">
        <v>101</v>
      </c>
      <c r="C88" s="38">
        <f>aaop!C137</f>
        <v>7.4700000000000003E-2</v>
      </c>
      <c r="D88" s="37">
        <f>TRUNC((D85+D86+D87)*$C$58/(1-$C$58),2)</f>
        <v>306.77</v>
      </c>
      <c r="E88" s="37">
        <f>TRUNC((E85+E86+E87)*$C$28/(1-$C$28),2)</f>
        <v>593.65</v>
      </c>
    </row>
    <row r="89" spans="1:5">
      <c r="A89" s="85" t="s">
        <v>146</v>
      </c>
      <c r="B89" s="85"/>
      <c r="C89" s="85"/>
      <c r="D89" s="37">
        <f>SUM(D85:D88)</f>
        <v>4106.8</v>
      </c>
      <c r="E89" s="37">
        <f>SUM(E85:E88)</f>
        <v>7947.15</v>
      </c>
    </row>
    <row r="90" spans="1:5">
      <c r="A90" s="86" t="s">
        <v>147</v>
      </c>
      <c r="B90" s="86"/>
      <c r="C90" s="86"/>
      <c r="D90" s="86"/>
      <c r="E90" s="39">
        <f>SUM(D89:E89)</f>
        <v>12053.95</v>
      </c>
    </row>
    <row r="91" spans="1:5">
      <c r="A91" s="86" t="s">
        <v>148</v>
      </c>
      <c r="B91" s="86"/>
      <c r="C91" s="86"/>
      <c r="D91" s="86"/>
      <c r="E91" s="39">
        <f>E80+E90</f>
        <v>108014.64999999998</v>
      </c>
    </row>
    <row r="93" spans="1:5">
      <c r="A93" s="91" t="s">
        <v>115</v>
      </c>
      <c r="B93" s="91"/>
      <c r="C93" s="91"/>
      <c r="D93" s="91"/>
      <c r="E93" s="91"/>
    </row>
    <row r="94" spans="1:5">
      <c r="A94" s="35" t="s">
        <v>2</v>
      </c>
      <c r="B94" s="89" t="s">
        <v>117</v>
      </c>
      <c r="C94" s="89"/>
      <c r="D94" s="89"/>
      <c r="E94" s="37">
        <f>aaopsat!D33</f>
        <v>1212.03</v>
      </c>
    </row>
    <row r="95" spans="1:5">
      <c r="A95" s="35" t="s">
        <v>4</v>
      </c>
      <c r="B95" s="89" t="s">
        <v>118</v>
      </c>
      <c r="C95" s="89"/>
      <c r="D95" s="38">
        <f>aaopsat!C57</f>
        <v>0.34800000000000003</v>
      </c>
      <c r="E95" s="37">
        <f>E94*D95</f>
        <v>421.78644000000003</v>
      </c>
    </row>
    <row r="96" spans="1:5">
      <c r="A96" s="35" t="s">
        <v>6</v>
      </c>
      <c r="B96" s="89" t="s">
        <v>99</v>
      </c>
      <c r="C96" s="89"/>
      <c r="D96" s="38">
        <f>aaopsat!C135</f>
        <v>5.0000000000000001E-3</v>
      </c>
      <c r="E96" s="37">
        <f>TRUNC((E94+E95)*D96,2)</f>
        <v>8.16</v>
      </c>
    </row>
    <row r="97" spans="1:5">
      <c r="A97" s="35" t="s">
        <v>8</v>
      </c>
      <c r="B97" s="89" t="s">
        <v>100</v>
      </c>
      <c r="C97" s="89"/>
      <c r="D97" s="38">
        <f>aaopsat!C136</f>
        <v>5.0000000000000001E-3</v>
      </c>
      <c r="E97" s="37">
        <f>TRUNC((E94+E95+E96)*D97,2)</f>
        <v>8.1999999999999993</v>
      </c>
    </row>
    <row r="98" spans="1:5">
      <c r="A98" s="35" t="s">
        <v>32</v>
      </c>
      <c r="B98" s="89" t="s">
        <v>101</v>
      </c>
      <c r="C98" s="89"/>
      <c r="D98" s="38">
        <f>aaopsat!C137</f>
        <v>7.4700000000000003E-2</v>
      </c>
      <c r="E98" s="37">
        <f>TRUNC((E94+E95+E96+E97)*D98/(1-D98),2)</f>
        <v>133.21</v>
      </c>
    </row>
    <row r="99" spans="1:5">
      <c r="A99" s="88" t="s">
        <v>119</v>
      </c>
      <c r="B99" s="88"/>
      <c r="C99" s="88"/>
      <c r="D99" s="88"/>
      <c r="E99" s="37">
        <f>SUM(E94:E98)</f>
        <v>1783.3864400000002</v>
      </c>
    </row>
    <row r="100" spans="1:5">
      <c r="A100" s="35" t="s">
        <v>52</v>
      </c>
      <c r="B100" s="89" t="s">
        <v>120</v>
      </c>
      <c r="C100" s="89"/>
      <c r="D100" s="89"/>
      <c r="E100" s="37">
        <f>TRUNC(E99/220,2)</f>
        <v>8.1</v>
      </c>
    </row>
    <row r="101" spans="1:5">
      <c r="A101" s="35" t="s">
        <v>34</v>
      </c>
      <c r="B101" s="89" t="s">
        <v>121</v>
      </c>
      <c r="C101" s="89"/>
      <c r="D101" s="38">
        <v>0.5</v>
      </c>
      <c r="E101" s="37">
        <f>TRUNC(E100*(1+D101),2)</f>
        <v>12.15</v>
      </c>
    </row>
    <row r="102" spans="1:5">
      <c r="A102" s="35" t="s">
        <v>55</v>
      </c>
      <c r="B102" s="89" t="s">
        <v>121</v>
      </c>
      <c r="C102" s="89"/>
      <c r="D102" s="38">
        <v>1</v>
      </c>
      <c r="E102" s="37">
        <f>TRUNC(E100*(1+D102),2)</f>
        <v>16.2</v>
      </c>
    </row>
    <row r="103" spans="1:5">
      <c r="A103" s="90"/>
      <c r="B103" s="90"/>
      <c r="C103" s="90"/>
      <c r="D103" s="35" t="s">
        <v>122</v>
      </c>
      <c r="E103" s="35" t="s">
        <v>123</v>
      </c>
    </row>
    <row r="104" spans="1:5">
      <c r="A104" s="35" t="s">
        <v>124</v>
      </c>
      <c r="B104" s="89" t="s">
        <v>125</v>
      </c>
      <c r="C104" s="89"/>
      <c r="D104" s="35">
        <v>2</v>
      </c>
      <c r="E104" s="37">
        <f>D104*E101</f>
        <v>24.3</v>
      </c>
    </row>
    <row r="105" spans="1:5">
      <c r="A105" s="35" t="s">
        <v>126</v>
      </c>
      <c r="B105" s="89" t="s">
        <v>127</v>
      </c>
      <c r="C105" s="89"/>
      <c r="D105" s="35">
        <v>0</v>
      </c>
      <c r="E105" s="37">
        <f>D105*E101</f>
        <v>0</v>
      </c>
    </row>
    <row r="106" spans="1:5">
      <c r="A106" s="35" t="s">
        <v>128</v>
      </c>
      <c r="B106" s="89" t="s">
        <v>129</v>
      </c>
      <c r="C106" s="89"/>
      <c r="D106" s="35">
        <v>0</v>
      </c>
      <c r="E106" s="37">
        <f>D106*E102</f>
        <v>0</v>
      </c>
    </row>
    <row r="107" spans="1:5">
      <c r="A107" s="35" t="s">
        <v>130</v>
      </c>
      <c r="B107" s="89" t="s">
        <v>131</v>
      </c>
      <c r="C107" s="89"/>
      <c r="D107" s="35">
        <v>0</v>
      </c>
      <c r="E107" s="37">
        <f>D107*E102</f>
        <v>0</v>
      </c>
    </row>
    <row r="108" spans="1:5">
      <c r="A108" s="86" t="s">
        <v>132</v>
      </c>
      <c r="B108" s="86"/>
      <c r="C108" s="86"/>
      <c r="D108" s="86"/>
      <c r="E108" s="39">
        <f>SUM(E104:E107)</f>
        <v>24.3</v>
      </c>
    </row>
    <row r="109" spans="1:5">
      <c r="A109" s="88" t="s">
        <v>133</v>
      </c>
      <c r="B109" s="88"/>
      <c r="C109" s="88"/>
      <c r="D109" s="88"/>
      <c r="E109" s="35">
        <v>6</v>
      </c>
    </row>
    <row r="110" spans="1:5">
      <c r="A110" s="86" t="s">
        <v>134</v>
      </c>
      <c r="B110" s="86"/>
      <c r="C110" s="86"/>
      <c r="D110" s="86"/>
      <c r="E110" s="39">
        <f>E108*E109</f>
        <v>145.80000000000001</v>
      </c>
    </row>
    <row r="111" spans="1:5">
      <c r="A111" s="87" t="s">
        <v>135</v>
      </c>
      <c r="B111" s="87"/>
      <c r="C111" s="87"/>
      <c r="D111" s="35" t="s">
        <v>127</v>
      </c>
      <c r="E111" s="35" t="s">
        <v>136</v>
      </c>
    </row>
    <row r="112" spans="1:5">
      <c r="A112" s="88" t="s">
        <v>137</v>
      </c>
      <c r="B112" s="88"/>
      <c r="C112" s="88"/>
      <c r="D112" s="35">
        <v>0</v>
      </c>
      <c r="E112" s="35">
        <v>0</v>
      </c>
    </row>
    <row r="113" spans="1:5">
      <c r="A113" s="35" t="s">
        <v>138</v>
      </c>
      <c r="B113" s="89" t="s">
        <v>139</v>
      </c>
      <c r="C113" s="89"/>
      <c r="D113" s="37">
        <v>0</v>
      </c>
      <c r="E113" s="37">
        <f>4.9*2</f>
        <v>9.8000000000000007</v>
      </c>
    </row>
    <row r="114" spans="1:5">
      <c r="A114" s="35" t="s">
        <v>140</v>
      </c>
      <c r="B114" s="89" t="s">
        <v>141</v>
      </c>
      <c r="C114" s="89"/>
      <c r="D114" s="37">
        <f>13.1*0.8</f>
        <v>10.48</v>
      </c>
      <c r="E114" s="37">
        <f>13.1*0.8</f>
        <v>10.48</v>
      </c>
    </row>
    <row r="115" spans="1:5">
      <c r="A115" s="88" t="s">
        <v>142</v>
      </c>
      <c r="B115" s="88"/>
      <c r="C115" s="88"/>
      <c r="D115" s="37">
        <f>SUM(D113:D114)*E109*D112</f>
        <v>0</v>
      </c>
      <c r="E115" s="37">
        <f>SUM(E113:E114)*E109*E112</f>
        <v>0</v>
      </c>
    </row>
    <row r="116" spans="1:5">
      <c r="A116" s="35" t="s">
        <v>143</v>
      </c>
      <c r="B116" s="36" t="s">
        <v>99</v>
      </c>
      <c r="C116" s="38">
        <f>aaopsat!C135</f>
        <v>5.0000000000000001E-3</v>
      </c>
      <c r="D116" s="37">
        <f>TRUNC((D115)*$C$56,2)</f>
        <v>0</v>
      </c>
      <c r="E116" s="37">
        <f>TRUNC((E115)*$C$56,2)</f>
        <v>0</v>
      </c>
    </row>
    <row r="117" spans="1:5">
      <c r="A117" s="35" t="s">
        <v>144</v>
      </c>
      <c r="B117" s="36" t="s">
        <v>100</v>
      </c>
      <c r="C117" s="38">
        <f>aaopsat!C136</f>
        <v>5.0000000000000001E-3</v>
      </c>
      <c r="D117" s="37">
        <f>TRUNC((D115+D116)*$C$57,2)</f>
        <v>0</v>
      </c>
      <c r="E117" s="37">
        <f>TRUNC((E115+E116)*$C$57,2)</f>
        <v>0</v>
      </c>
    </row>
    <row r="118" spans="1:5">
      <c r="A118" s="35" t="s">
        <v>145</v>
      </c>
      <c r="B118" s="36" t="s">
        <v>101</v>
      </c>
      <c r="C118" s="38">
        <f>aaopsat!C137</f>
        <v>7.4700000000000003E-2</v>
      </c>
      <c r="D118" s="37">
        <f>TRUNC((D115+D116+D117)*$C$58/(1-$C$58),2)</f>
        <v>0</v>
      </c>
      <c r="E118" s="37">
        <f>TRUNC((E115+E116+E117)*$C$58/(1-$C$58),2)</f>
        <v>0</v>
      </c>
    </row>
    <row r="119" spans="1:5">
      <c r="A119" s="85" t="s">
        <v>146</v>
      </c>
      <c r="B119" s="85"/>
      <c r="C119" s="85"/>
      <c r="D119" s="37">
        <f>SUM(D115:D118)</f>
        <v>0</v>
      </c>
      <c r="E119" s="37">
        <f>SUM(E115:E118)</f>
        <v>0</v>
      </c>
    </row>
    <row r="120" spans="1:5">
      <c r="A120" s="86" t="s">
        <v>147</v>
      </c>
      <c r="B120" s="86"/>
      <c r="C120" s="86"/>
      <c r="D120" s="86"/>
      <c r="E120" s="39">
        <f>SUM(D119:E119)</f>
        <v>0</v>
      </c>
    </row>
    <row r="121" spans="1:5">
      <c r="A121" s="86" t="s">
        <v>148</v>
      </c>
      <c r="B121" s="86"/>
      <c r="C121" s="86"/>
      <c r="D121" s="86"/>
      <c r="E121" s="39">
        <f>E110+E120</f>
        <v>145.80000000000001</v>
      </c>
    </row>
    <row r="123" spans="1:5">
      <c r="A123" s="86" t="s">
        <v>153</v>
      </c>
      <c r="B123" s="86"/>
      <c r="C123" s="86"/>
      <c r="D123" s="86"/>
      <c r="E123" s="39">
        <f>E31+E61+E91+E121</f>
        <v>139325.16999999995</v>
      </c>
    </row>
  </sheetData>
  <mergeCells count="10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E93"/>
    <mergeCell ref="B94:D94"/>
    <mergeCell ref="B95:C95"/>
    <mergeCell ref="B96:C96"/>
    <mergeCell ref="B97:C97"/>
    <mergeCell ref="B98:C98"/>
    <mergeCell ref="A99:D99"/>
    <mergeCell ref="B100:D100"/>
    <mergeCell ref="B101:C101"/>
    <mergeCell ref="B102:C102"/>
    <mergeCell ref="A103:C103"/>
    <mergeCell ref="B113:C113"/>
    <mergeCell ref="B114:C114"/>
    <mergeCell ref="A115:C115"/>
    <mergeCell ref="A119:C119"/>
    <mergeCell ref="A120:D120"/>
    <mergeCell ref="A121:D121"/>
    <mergeCell ref="A123:D123"/>
    <mergeCell ref="B104:C104"/>
    <mergeCell ref="B105:C105"/>
    <mergeCell ref="B106:C106"/>
    <mergeCell ref="B107:C107"/>
    <mergeCell ref="A108:D108"/>
    <mergeCell ref="A109:D109"/>
    <mergeCell ref="A110:D110"/>
    <mergeCell ref="A111:C111"/>
    <mergeCell ref="A112:C11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3" manualBreakCount="3">
    <brk id="31" max="16383" man="1"/>
    <brk id="61" max="16383" man="1"/>
    <brk id="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3"/>
  <sheetViews>
    <sheetView view="pageBreakPreview" topLeftCell="A98" zoomScaleNormal="100" workbookViewId="0">
      <selection activeCell="E126" sqref="E126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92" t="s">
        <v>154</v>
      </c>
      <c r="B1" s="92"/>
      <c r="C1" s="92"/>
      <c r="D1" s="92"/>
      <c r="E1" s="92"/>
    </row>
    <row r="3" spans="1:5">
      <c r="A3" s="91" t="s">
        <v>14</v>
      </c>
      <c r="B3" s="91"/>
      <c r="C3" s="91"/>
      <c r="D3" s="91"/>
      <c r="E3" s="91"/>
    </row>
    <row r="4" spans="1:5">
      <c r="A4" s="35" t="s">
        <v>2</v>
      </c>
      <c r="B4" s="89" t="s">
        <v>117</v>
      </c>
      <c r="C4" s="89"/>
      <c r="D4" s="89"/>
      <c r="E4" s="37">
        <f>sup!D33</f>
        <v>1668.21</v>
      </c>
    </row>
    <row r="5" spans="1:5">
      <c r="A5" s="35" t="s">
        <v>4</v>
      </c>
      <c r="B5" s="89" t="s">
        <v>118</v>
      </c>
      <c r="C5" s="89"/>
      <c r="D5" s="38">
        <f>sup!C57</f>
        <v>0.34800000000000003</v>
      </c>
      <c r="E5" s="37">
        <f>E4*D5</f>
        <v>580.53708000000006</v>
      </c>
    </row>
    <row r="6" spans="1:5">
      <c r="A6" s="35" t="s">
        <v>6</v>
      </c>
      <c r="B6" s="89" t="s">
        <v>99</v>
      </c>
      <c r="C6" s="89"/>
      <c r="D6" s="38">
        <f>sup!C135</f>
        <v>5.0000000000000001E-3</v>
      </c>
      <c r="E6" s="37">
        <f>TRUNC((E4+E5)*D6,2)</f>
        <v>11.24</v>
      </c>
    </row>
    <row r="7" spans="1:5">
      <c r="A7" s="35" t="s">
        <v>8</v>
      </c>
      <c r="B7" s="89" t="s">
        <v>100</v>
      </c>
      <c r="C7" s="89"/>
      <c r="D7" s="38">
        <f>sup!C136</f>
        <v>5.0000000000000001E-3</v>
      </c>
      <c r="E7" s="37">
        <f>TRUNC((E4+E5+E6)*D7,2)</f>
        <v>11.29</v>
      </c>
    </row>
    <row r="8" spans="1:5">
      <c r="A8" s="35" t="s">
        <v>32</v>
      </c>
      <c r="B8" s="89" t="s">
        <v>101</v>
      </c>
      <c r="C8" s="89"/>
      <c r="D8" s="38">
        <f>sup!C137</f>
        <v>7.4700000000000003E-2</v>
      </c>
      <c r="E8" s="37">
        <f>TRUNC((E4+E5+E6+E7)*D8/(1-D8),2)</f>
        <v>183.36</v>
      </c>
    </row>
    <row r="9" spans="1:5">
      <c r="A9" s="88" t="s">
        <v>119</v>
      </c>
      <c r="B9" s="88"/>
      <c r="C9" s="88"/>
      <c r="D9" s="88"/>
      <c r="E9" s="37">
        <f>SUM(E4:E8)</f>
        <v>2454.63708</v>
      </c>
    </row>
    <row r="10" spans="1:5">
      <c r="A10" s="35" t="s">
        <v>52</v>
      </c>
      <c r="B10" s="89" t="s">
        <v>120</v>
      </c>
      <c r="C10" s="89"/>
      <c r="D10" s="89"/>
      <c r="E10" s="37">
        <f>TRUNC(E9/220,2)</f>
        <v>11.15</v>
      </c>
    </row>
    <row r="11" spans="1:5">
      <c r="A11" s="35" t="s">
        <v>34</v>
      </c>
      <c r="B11" s="89" t="s">
        <v>121</v>
      </c>
      <c r="C11" s="89"/>
      <c r="D11" s="38">
        <v>0.5</v>
      </c>
      <c r="E11" s="37">
        <f>TRUNC(E10*(1+D11),2)</f>
        <v>16.72</v>
      </c>
    </row>
    <row r="12" spans="1:5">
      <c r="A12" s="35" t="s">
        <v>55</v>
      </c>
      <c r="B12" s="89" t="s">
        <v>121</v>
      </c>
      <c r="C12" s="89"/>
      <c r="D12" s="38">
        <v>1</v>
      </c>
      <c r="E12" s="37">
        <f>TRUNC(E10*(1+D12),2)</f>
        <v>22.3</v>
      </c>
    </row>
    <row r="13" spans="1:5">
      <c r="A13" s="90"/>
      <c r="B13" s="90"/>
      <c r="C13" s="90"/>
      <c r="D13" s="35" t="s">
        <v>122</v>
      </c>
      <c r="E13" s="35" t="s">
        <v>123</v>
      </c>
    </row>
    <row r="14" spans="1:5">
      <c r="A14" s="35" t="s">
        <v>124</v>
      </c>
      <c r="B14" s="89" t="s">
        <v>125</v>
      </c>
      <c r="C14" s="89"/>
      <c r="D14" s="35">
        <v>0</v>
      </c>
      <c r="E14" s="37">
        <f>D14*E11</f>
        <v>0</v>
      </c>
    </row>
    <row r="15" spans="1:5">
      <c r="A15" s="35" t="s">
        <v>126</v>
      </c>
      <c r="B15" s="89" t="s">
        <v>127</v>
      </c>
      <c r="C15" s="89"/>
      <c r="D15" s="35">
        <v>6</v>
      </c>
      <c r="E15" s="37">
        <f>D15*E11</f>
        <v>100.32</v>
      </c>
    </row>
    <row r="16" spans="1:5">
      <c r="A16" s="35" t="s">
        <v>128</v>
      </c>
      <c r="B16" s="89" t="s">
        <v>129</v>
      </c>
      <c r="C16" s="89"/>
      <c r="D16" s="35">
        <v>15</v>
      </c>
      <c r="E16" s="37">
        <f>D16*E12</f>
        <v>334.5</v>
      </c>
    </row>
    <row r="17" spans="1:5">
      <c r="A17" s="35" t="s">
        <v>130</v>
      </c>
      <c r="B17" s="89" t="s">
        <v>131</v>
      </c>
      <c r="C17" s="89"/>
      <c r="D17" s="35">
        <v>0</v>
      </c>
      <c r="E17" s="37">
        <f>D17*E12</f>
        <v>0</v>
      </c>
    </row>
    <row r="18" spans="1:5">
      <c r="A18" s="86" t="s">
        <v>132</v>
      </c>
      <c r="B18" s="86"/>
      <c r="C18" s="86"/>
      <c r="D18" s="86"/>
      <c r="E18" s="39">
        <f>SUM(E14:E17)</f>
        <v>434.82</v>
      </c>
    </row>
    <row r="19" spans="1:5">
      <c r="A19" s="88" t="s">
        <v>133</v>
      </c>
      <c r="B19" s="88"/>
      <c r="C19" s="88"/>
      <c r="D19" s="88"/>
      <c r="E19" s="35">
        <v>24</v>
      </c>
    </row>
    <row r="20" spans="1:5">
      <c r="A20" s="86" t="s">
        <v>134</v>
      </c>
      <c r="B20" s="86"/>
      <c r="C20" s="86"/>
      <c r="D20" s="86"/>
      <c r="E20" s="39">
        <f>E18*E19</f>
        <v>10435.68</v>
      </c>
    </row>
    <row r="21" spans="1:5">
      <c r="A21" s="87" t="s">
        <v>135</v>
      </c>
      <c r="B21" s="87"/>
      <c r="C21" s="87"/>
      <c r="D21" s="35" t="s">
        <v>127</v>
      </c>
      <c r="E21" s="35" t="s">
        <v>136</v>
      </c>
    </row>
    <row r="22" spans="1:5">
      <c r="A22" s="88" t="s">
        <v>137</v>
      </c>
      <c r="B22" s="88"/>
      <c r="C22" s="88"/>
      <c r="D22" s="35">
        <v>1</v>
      </c>
      <c r="E22" s="35">
        <v>1</v>
      </c>
    </row>
    <row r="23" spans="1:5">
      <c r="A23" s="35" t="s">
        <v>138</v>
      </c>
      <c r="B23" s="89" t="s">
        <v>139</v>
      </c>
      <c r="C23" s="89"/>
      <c r="D23" s="37">
        <v>0</v>
      </c>
      <c r="E23" s="37">
        <f>4.9*2</f>
        <v>9.8000000000000007</v>
      </c>
    </row>
    <row r="24" spans="1:5">
      <c r="A24" s="35" t="s">
        <v>140</v>
      </c>
      <c r="B24" s="89" t="s">
        <v>141</v>
      </c>
      <c r="C24" s="89"/>
      <c r="D24" s="37">
        <f>13.1*0.8</f>
        <v>10.48</v>
      </c>
      <c r="E24" s="37">
        <f>13.1*0.8</f>
        <v>10.48</v>
      </c>
    </row>
    <row r="25" spans="1:5">
      <c r="A25" s="88" t="s">
        <v>142</v>
      </c>
      <c r="B25" s="88"/>
      <c r="C25" s="88"/>
      <c r="D25" s="37">
        <f>SUM(D23:D24)*$E$19*D22</f>
        <v>251.52</v>
      </c>
      <c r="E25" s="37">
        <f>SUM(E23:E24)*$E$19*E22</f>
        <v>486.72</v>
      </c>
    </row>
    <row r="26" spans="1:5">
      <c r="A26" s="35" t="s">
        <v>143</v>
      </c>
      <c r="B26" s="36" t="s">
        <v>99</v>
      </c>
      <c r="C26" s="38">
        <f>sup!C135</f>
        <v>5.0000000000000001E-3</v>
      </c>
      <c r="D26" s="37">
        <f>TRUNC((D25)*$C$26,2)</f>
        <v>1.25</v>
      </c>
      <c r="E26" s="37">
        <f>TRUNC((E25)*$C$26,2)</f>
        <v>2.4300000000000002</v>
      </c>
    </row>
    <row r="27" spans="1:5">
      <c r="A27" s="35" t="s">
        <v>144</v>
      </c>
      <c r="B27" s="36" t="s">
        <v>100</v>
      </c>
      <c r="C27" s="38">
        <f>sup!C136</f>
        <v>5.0000000000000001E-3</v>
      </c>
      <c r="D27" s="37">
        <f>TRUNC((D25+D26)*$C$27,2)</f>
        <v>1.26</v>
      </c>
      <c r="E27" s="37">
        <f>TRUNC((E25+E26)*$C$27,2)</f>
        <v>2.44</v>
      </c>
    </row>
    <row r="28" spans="1:5">
      <c r="A28" s="35" t="s">
        <v>145</v>
      </c>
      <c r="B28" s="36" t="s">
        <v>101</v>
      </c>
      <c r="C28" s="38">
        <f>sup!C137</f>
        <v>7.4700000000000003E-2</v>
      </c>
      <c r="D28" s="37">
        <f>TRUNC((D25+D26+D27)*$C$28/(1-$C$28),2)</f>
        <v>20.5</v>
      </c>
      <c r="E28" s="37">
        <f>TRUNC((E25+E26+E27)*$C$28/(1-$C$28),2)</f>
        <v>39.68</v>
      </c>
    </row>
    <row r="29" spans="1:5">
      <c r="A29" s="85" t="s">
        <v>146</v>
      </c>
      <c r="B29" s="85"/>
      <c r="C29" s="85"/>
      <c r="D29" s="37">
        <f>SUM(D25:D28)</f>
        <v>274.52999999999997</v>
      </c>
      <c r="E29" s="37">
        <f>SUM(E25:E28)</f>
        <v>531.27</v>
      </c>
    </row>
    <row r="30" spans="1:5">
      <c r="A30" s="86" t="s">
        <v>147</v>
      </c>
      <c r="B30" s="86"/>
      <c r="C30" s="86"/>
      <c r="D30" s="86"/>
      <c r="E30" s="39">
        <f>SUM(D29:E29)</f>
        <v>805.8</v>
      </c>
    </row>
    <row r="31" spans="1:5">
      <c r="A31" s="86" t="s">
        <v>148</v>
      </c>
      <c r="B31" s="86"/>
      <c r="C31" s="86"/>
      <c r="D31" s="86"/>
      <c r="E31" s="39">
        <f>E20+E30</f>
        <v>11241.48</v>
      </c>
    </row>
    <row r="33" spans="1:5">
      <c r="A33" s="91" t="s">
        <v>113</v>
      </c>
      <c r="B33" s="91"/>
      <c r="C33" s="91"/>
      <c r="D33" s="91"/>
      <c r="E33" s="91"/>
    </row>
    <row r="34" spans="1:5">
      <c r="A34" s="35" t="s">
        <v>2</v>
      </c>
      <c r="B34" s="89" t="s">
        <v>117</v>
      </c>
      <c r="C34" s="89"/>
      <c r="D34" s="89"/>
      <c r="E34" s="37">
        <f>aaop!D33</f>
        <v>1212.03</v>
      </c>
    </row>
    <row r="35" spans="1:5">
      <c r="A35" s="35" t="s">
        <v>4</v>
      </c>
      <c r="B35" s="89" t="s">
        <v>118</v>
      </c>
      <c r="C35" s="89"/>
      <c r="D35" s="38">
        <f>aaop!C57</f>
        <v>0.34800000000000003</v>
      </c>
      <c r="E35" s="37">
        <f>E34*D35</f>
        <v>421.78644000000003</v>
      </c>
    </row>
    <row r="36" spans="1:5">
      <c r="A36" s="35" t="s">
        <v>6</v>
      </c>
      <c r="B36" s="89" t="s">
        <v>99</v>
      </c>
      <c r="C36" s="89"/>
      <c r="D36" s="38">
        <f>aaop!C135</f>
        <v>5.0000000000000001E-3</v>
      </c>
      <c r="E36" s="37">
        <f>TRUNC((E34+E35)*D36,2)</f>
        <v>8.16</v>
      </c>
    </row>
    <row r="37" spans="1:5">
      <c r="A37" s="35" t="s">
        <v>8</v>
      </c>
      <c r="B37" s="89" t="s">
        <v>100</v>
      </c>
      <c r="C37" s="89"/>
      <c r="D37" s="38">
        <f>aaop!C136</f>
        <v>5.0000000000000001E-3</v>
      </c>
      <c r="E37" s="37">
        <f>TRUNC((E34+E35+E36)*D37,2)</f>
        <v>8.1999999999999993</v>
      </c>
    </row>
    <row r="38" spans="1:5">
      <c r="A38" s="35" t="s">
        <v>32</v>
      </c>
      <c r="B38" s="89" t="s">
        <v>101</v>
      </c>
      <c r="C38" s="89"/>
      <c r="D38" s="38">
        <f>aaop!C137</f>
        <v>7.4700000000000003E-2</v>
      </c>
      <c r="E38" s="37">
        <f>TRUNC((E34+E35+E36+E37)*D38/(1-D38),2)</f>
        <v>133.21</v>
      </c>
    </row>
    <row r="39" spans="1:5">
      <c r="A39" s="88" t="s">
        <v>119</v>
      </c>
      <c r="B39" s="88"/>
      <c r="C39" s="88"/>
      <c r="D39" s="88"/>
      <c r="E39" s="37">
        <f>SUM(E34:E38)</f>
        <v>1783.3864400000002</v>
      </c>
    </row>
    <row r="40" spans="1:5">
      <c r="A40" s="35" t="s">
        <v>52</v>
      </c>
      <c r="B40" s="89" t="s">
        <v>120</v>
      </c>
      <c r="C40" s="89"/>
      <c r="D40" s="89"/>
      <c r="E40" s="37">
        <f>TRUNC(E39/220,2)</f>
        <v>8.1</v>
      </c>
    </row>
    <row r="41" spans="1:5">
      <c r="A41" s="35" t="s">
        <v>34</v>
      </c>
      <c r="B41" s="89" t="s">
        <v>121</v>
      </c>
      <c r="C41" s="89"/>
      <c r="D41" s="38">
        <v>0.5</v>
      </c>
      <c r="E41" s="37">
        <f>TRUNC(E40*(1+D41),2)</f>
        <v>12.15</v>
      </c>
    </row>
    <row r="42" spans="1:5">
      <c r="A42" s="35" t="s">
        <v>55</v>
      </c>
      <c r="B42" s="89" t="s">
        <v>121</v>
      </c>
      <c r="C42" s="89"/>
      <c r="D42" s="38">
        <v>1</v>
      </c>
      <c r="E42" s="37">
        <f>TRUNC(E40*(1+D42),2)</f>
        <v>16.2</v>
      </c>
    </row>
    <row r="43" spans="1:5">
      <c r="A43" s="90"/>
      <c r="B43" s="90"/>
      <c r="C43" s="90"/>
      <c r="D43" s="35" t="s">
        <v>122</v>
      </c>
      <c r="E43" s="35" t="s">
        <v>123</v>
      </c>
    </row>
    <row r="44" spans="1:5">
      <c r="A44" s="35" t="s">
        <v>124</v>
      </c>
      <c r="B44" s="89" t="s">
        <v>125</v>
      </c>
      <c r="C44" s="89"/>
      <c r="D44" s="35">
        <v>0</v>
      </c>
      <c r="E44" s="37">
        <f>D44*E41</f>
        <v>0</v>
      </c>
    </row>
    <row r="45" spans="1:5">
      <c r="A45" s="35" t="s">
        <v>126</v>
      </c>
      <c r="B45" s="89" t="s">
        <v>127</v>
      </c>
      <c r="C45" s="89"/>
      <c r="D45" s="35">
        <v>6</v>
      </c>
      <c r="E45" s="37">
        <f>D45*E41</f>
        <v>72.900000000000006</v>
      </c>
    </row>
    <row r="46" spans="1:5">
      <c r="A46" s="35" t="s">
        <v>128</v>
      </c>
      <c r="B46" s="89" t="s">
        <v>129</v>
      </c>
      <c r="C46" s="89"/>
      <c r="D46" s="35">
        <v>15</v>
      </c>
      <c r="E46" s="37">
        <f>D46*E42</f>
        <v>243</v>
      </c>
    </row>
    <row r="47" spans="1:5">
      <c r="A47" s="35" t="s">
        <v>130</v>
      </c>
      <c r="B47" s="89" t="s">
        <v>131</v>
      </c>
      <c r="C47" s="89"/>
      <c r="D47" s="35">
        <v>0</v>
      </c>
      <c r="E47" s="37">
        <f>D47*E42</f>
        <v>0</v>
      </c>
    </row>
    <row r="48" spans="1:5">
      <c r="A48" s="86" t="s">
        <v>132</v>
      </c>
      <c r="B48" s="86"/>
      <c r="C48" s="86"/>
      <c r="D48" s="86"/>
      <c r="E48" s="39">
        <f>SUM(E44:E47)</f>
        <v>315.89999999999998</v>
      </c>
    </row>
    <row r="49" spans="1:5">
      <c r="A49" s="88" t="s">
        <v>133</v>
      </c>
      <c r="B49" s="88"/>
      <c r="C49" s="88"/>
      <c r="D49" s="88"/>
      <c r="E49" s="35">
        <v>1245</v>
      </c>
    </row>
    <row r="50" spans="1:5">
      <c r="A50" s="86" t="s">
        <v>134</v>
      </c>
      <c r="B50" s="86"/>
      <c r="C50" s="86"/>
      <c r="D50" s="86"/>
      <c r="E50" s="39">
        <f>E48*E49</f>
        <v>393295.5</v>
      </c>
    </row>
    <row r="51" spans="1:5">
      <c r="A51" s="87" t="s">
        <v>135</v>
      </c>
      <c r="B51" s="87"/>
      <c r="C51" s="87"/>
      <c r="D51" s="35" t="s">
        <v>127</v>
      </c>
      <c r="E51" s="35" t="s">
        <v>136</v>
      </c>
    </row>
    <row r="52" spans="1:5">
      <c r="A52" s="88" t="s">
        <v>137</v>
      </c>
      <c r="B52" s="88"/>
      <c r="C52" s="88"/>
      <c r="D52" s="35">
        <v>1</v>
      </c>
      <c r="E52" s="35">
        <v>1</v>
      </c>
    </row>
    <row r="53" spans="1:5">
      <c r="A53" s="35" t="s">
        <v>138</v>
      </c>
      <c r="B53" s="89" t="s">
        <v>139</v>
      </c>
      <c r="C53" s="89"/>
      <c r="D53" s="37">
        <v>0</v>
      </c>
      <c r="E53" s="37">
        <f>4.9*2</f>
        <v>9.8000000000000007</v>
      </c>
    </row>
    <row r="54" spans="1:5">
      <c r="A54" s="35" t="s">
        <v>140</v>
      </c>
      <c r="B54" s="89" t="s">
        <v>141</v>
      </c>
      <c r="C54" s="89"/>
      <c r="D54" s="37">
        <f>13.1*0.8</f>
        <v>10.48</v>
      </c>
      <c r="E54" s="37">
        <f>13.1*0.8</f>
        <v>10.48</v>
      </c>
    </row>
    <row r="55" spans="1:5">
      <c r="A55" s="88" t="s">
        <v>142</v>
      </c>
      <c r="B55" s="88"/>
      <c r="C55" s="88"/>
      <c r="D55" s="37">
        <f>SUM(D53:D54)*E49*D52</f>
        <v>13047.6</v>
      </c>
      <c r="E55" s="37">
        <f>SUM(E53:E54)*E49*E52</f>
        <v>25248.600000000002</v>
      </c>
    </row>
    <row r="56" spans="1:5">
      <c r="A56" s="35" t="s">
        <v>143</v>
      </c>
      <c r="B56" s="36" t="s">
        <v>99</v>
      </c>
      <c r="C56" s="38">
        <f>aaop!C135</f>
        <v>5.0000000000000001E-3</v>
      </c>
      <c r="D56" s="37">
        <f>TRUNC((D55)*$C$56,2)</f>
        <v>65.23</v>
      </c>
      <c r="E56" s="37">
        <f>TRUNC((E55)*$C$56,2)</f>
        <v>126.24</v>
      </c>
    </row>
    <row r="57" spans="1:5">
      <c r="A57" s="35" t="s">
        <v>144</v>
      </c>
      <c r="B57" s="36" t="s">
        <v>100</v>
      </c>
      <c r="C57" s="38">
        <f>aaop!C136</f>
        <v>5.0000000000000001E-3</v>
      </c>
      <c r="D57" s="37">
        <f>TRUNC((D55+D56)*$C$57,2)</f>
        <v>65.56</v>
      </c>
      <c r="E57" s="37">
        <f>TRUNC((E55+E56)*$C$57,2)</f>
        <v>126.87</v>
      </c>
    </row>
    <row r="58" spans="1:5">
      <c r="A58" s="35" t="s">
        <v>145</v>
      </c>
      <c r="B58" s="36" t="s">
        <v>101</v>
      </c>
      <c r="C58" s="38">
        <f>aaop!C137</f>
        <v>7.4700000000000003E-2</v>
      </c>
      <c r="D58" s="37">
        <f>TRUNC((D55+D56+D57)*$C$58/(1-$C$58),2)</f>
        <v>1063.8900000000001</v>
      </c>
      <c r="E58" s="37">
        <f>TRUNC((E55+E56+E57)*$C$58/(1-$C$58),2)</f>
        <v>2058.7600000000002</v>
      </c>
    </row>
    <row r="59" spans="1:5">
      <c r="A59" s="85" t="s">
        <v>146</v>
      </c>
      <c r="B59" s="85"/>
      <c r="C59" s="85"/>
      <c r="D59" s="37">
        <f>SUM(D55:D58)</f>
        <v>14242.279999999999</v>
      </c>
      <c r="E59" s="37">
        <f>SUM(E55:E58)</f>
        <v>27560.47</v>
      </c>
    </row>
    <row r="60" spans="1:5">
      <c r="A60" s="86" t="s">
        <v>147</v>
      </c>
      <c r="B60" s="86"/>
      <c r="C60" s="86"/>
      <c r="D60" s="86"/>
      <c r="E60" s="39">
        <f>SUM(D59:E59)</f>
        <v>41802.75</v>
      </c>
    </row>
    <row r="61" spans="1:5">
      <c r="A61" s="86" t="s">
        <v>148</v>
      </c>
      <c r="B61" s="86"/>
      <c r="C61" s="86"/>
      <c r="D61" s="86"/>
      <c r="E61" s="39">
        <f>E50+E60</f>
        <v>435098.25</v>
      </c>
    </row>
    <row r="63" spans="1:5">
      <c r="A63" s="91" t="s">
        <v>201</v>
      </c>
      <c r="B63" s="91"/>
      <c r="C63" s="91"/>
      <c r="D63" s="91"/>
      <c r="E63" s="91"/>
    </row>
    <row r="64" spans="1:5">
      <c r="A64" s="35" t="s">
        <v>2</v>
      </c>
      <c r="B64" s="89" t="s">
        <v>117</v>
      </c>
      <c r="C64" s="89"/>
      <c r="D64" s="89"/>
      <c r="E64" s="37">
        <f>aaopttr!D33</f>
        <v>1212.03</v>
      </c>
    </row>
    <row r="65" spans="1:5">
      <c r="A65" s="35" t="s">
        <v>4</v>
      </c>
      <c r="B65" s="89" t="s">
        <v>118</v>
      </c>
      <c r="C65" s="89"/>
      <c r="D65" s="38">
        <f>aaopttr!C57</f>
        <v>0.34800000000000003</v>
      </c>
      <c r="E65" s="37">
        <f>E64*D65</f>
        <v>421.78644000000003</v>
      </c>
    </row>
    <row r="66" spans="1:5">
      <c r="A66" s="35" t="s">
        <v>6</v>
      </c>
      <c r="B66" s="89" t="s">
        <v>99</v>
      </c>
      <c r="C66" s="89"/>
      <c r="D66" s="38">
        <f>aaopttr!C135</f>
        <v>5.0000000000000001E-3</v>
      </c>
      <c r="E66" s="37">
        <f>TRUNC((E64+E65)*D66,2)</f>
        <v>8.16</v>
      </c>
    </row>
    <row r="67" spans="1:5">
      <c r="A67" s="35" t="s">
        <v>8</v>
      </c>
      <c r="B67" s="89" t="s">
        <v>100</v>
      </c>
      <c r="C67" s="89"/>
      <c r="D67" s="38">
        <f>aaopttr!C136</f>
        <v>5.0000000000000001E-3</v>
      </c>
      <c r="E67" s="37">
        <f>TRUNC((E64+E65+E66)*D67,2)</f>
        <v>8.1999999999999993</v>
      </c>
    </row>
    <row r="68" spans="1:5">
      <c r="A68" s="35" t="s">
        <v>32</v>
      </c>
      <c r="B68" s="89" t="s">
        <v>101</v>
      </c>
      <c r="C68" s="89"/>
      <c r="D68" s="38">
        <f>aaopttr!C137</f>
        <v>7.4700000000000003E-2</v>
      </c>
      <c r="E68" s="37">
        <f>TRUNC((E64+E65+E66+E67)*D68/(1-D68),2)</f>
        <v>133.21</v>
      </c>
    </row>
    <row r="69" spans="1:5">
      <c r="A69" s="88" t="s">
        <v>119</v>
      </c>
      <c r="B69" s="88"/>
      <c r="C69" s="88"/>
      <c r="D69" s="88"/>
      <c r="E69" s="37">
        <f>SUM(E64:E68)</f>
        <v>1783.3864400000002</v>
      </c>
    </row>
    <row r="70" spans="1:5">
      <c r="A70" s="35" t="s">
        <v>52</v>
      </c>
      <c r="B70" s="89" t="s">
        <v>120</v>
      </c>
      <c r="C70" s="89"/>
      <c r="D70" s="89"/>
      <c r="E70" s="37">
        <f>TRUNC(E69/220,2)</f>
        <v>8.1</v>
      </c>
    </row>
    <row r="71" spans="1:5">
      <c r="A71" s="35" t="s">
        <v>34</v>
      </c>
      <c r="B71" s="89" t="s">
        <v>121</v>
      </c>
      <c r="C71" s="89"/>
      <c r="D71" s="38">
        <v>0.5</v>
      </c>
      <c r="E71" s="37">
        <f>TRUNC(E70*(1+D71),2)</f>
        <v>12.15</v>
      </c>
    </row>
    <row r="72" spans="1:5">
      <c r="A72" s="35" t="s">
        <v>55</v>
      </c>
      <c r="B72" s="89" t="s">
        <v>121</v>
      </c>
      <c r="C72" s="89"/>
      <c r="D72" s="38">
        <v>1</v>
      </c>
      <c r="E72" s="37">
        <f>TRUNC(E70*(1+D72),2)</f>
        <v>16.2</v>
      </c>
    </row>
    <row r="73" spans="1:5">
      <c r="A73" s="90"/>
      <c r="B73" s="90"/>
      <c r="C73" s="90"/>
      <c r="D73" s="35" t="s">
        <v>122</v>
      </c>
      <c r="E73" s="35" t="s">
        <v>123</v>
      </c>
    </row>
    <row r="74" spans="1:5">
      <c r="A74" s="35" t="s">
        <v>124</v>
      </c>
      <c r="B74" s="89" t="s">
        <v>125</v>
      </c>
      <c r="C74" s="89"/>
      <c r="D74" s="35">
        <v>0</v>
      </c>
      <c r="E74" s="37">
        <f>D74*E71</f>
        <v>0</v>
      </c>
    </row>
    <row r="75" spans="1:5">
      <c r="A75" s="35" t="s">
        <v>126</v>
      </c>
      <c r="B75" s="89" t="s">
        <v>127</v>
      </c>
      <c r="C75" s="89"/>
      <c r="D75" s="35">
        <v>6</v>
      </c>
      <c r="E75" s="37">
        <f>D75*E71</f>
        <v>72.900000000000006</v>
      </c>
    </row>
    <row r="76" spans="1:5">
      <c r="A76" s="35" t="s">
        <v>128</v>
      </c>
      <c r="B76" s="89" t="s">
        <v>129</v>
      </c>
      <c r="C76" s="89"/>
      <c r="D76" s="35">
        <v>15</v>
      </c>
      <c r="E76" s="37">
        <f>D76*E72</f>
        <v>243</v>
      </c>
    </row>
    <row r="77" spans="1:5">
      <c r="A77" s="35" t="s">
        <v>130</v>
      </c>
      <c r="B77" s="89" t="s">
        <v>131</v>
      </c>
      <c r="C77" s="89"/>
      <c r="D77" s="35">
        <v>0</v>
      </c>
      <c r="E77" s="37">
        <f>D77*E72</f>
        <v>0</v>
      </c>
    </row>
    <row r="78" spans="1:5">
      <c r="A78" s="86" t="s">
        <v>132</v>
      </c>
      <c r="B78" s="86"/>
      <c r="C78" s="86"/>
      <c r="D78" s="86"/>
      <c r="E78" s="39">
        <f>SUM(E74:E77)</f>
        <v>315.89999999999998</v>
      </c>
    </row>
    <row r="79" spans="1:5">
      <c r="A79" s="88" t="s">
        <v>133</v>
      </c>
      <c r="B79" s="88"/>
      <c r="C79" s="88"/>
      <c r="D79" s="88"/>
      <c r="E79" s="35">
        <v>180</v>
      </c>
    </row>
    <row r="80" spans="1:5">
      <c r="A80" s="86" t="s">
        <v>134</v>
      </c>
      <c r="B80" s="86"/>
      <c r="C80" s="86"/>
      <c r="D80" s="86"/>
      <c r="E80" s="39">
        <f>E78*E79</f>
        <v>56861.999999999993</v>
      </c>
    </row>
    <row r="81" spans="1:5">
      <c r="A81" s="87" t="s">
        <v>135</v>
      </c>
      <c r="B81" s="87"/>
      <c r="C81" s="87"/>
      <c r="D81" s="35" t="s">
        <v>127</v>
      </c>
      <c r="E81" s="35" t="s">
        <v>136</v>
      </c>
    </row>
    <row r="82" spans="1:5">
      <c r="A82" s="88" t="s">
        <v>137</v>
      </c>
      <c r="B82" s="88"/>
      <c r="C82" s="88"/>
      <c r="D82" s="35">
        <v>1</v>
      </c>
      <c r="E82" s="35">
        <v>1</v>
      </c>
    </row>
    <row r="83" spans="1:5">
      <c r="A83" s="35" t="s">
        <v>138</v>
      </c>
      <c r="B83" s="89" t="s">
        <v>139</v>
      </c>
      <c r="C83" s="89"/>
      <c r="D83" s="37">
        <v>0</v>
      </c>
      <c r="E83" s="37">
        <f>4.9*2</f>
        <v>9.8000000000000007</v>
      </c>
    </row>
    <row r="84" spans="1:5">
      <c r="A84" s="35" t="s">
        <v>140</v>
      </c>
      <c r="B84" s="89" t="s">
        <v>141</v>
      </c>
      <c r="C84" s="89"/>
      <c r="D84" s="37">
        <f>13.1*0.8</f>
        <v>10.48</v>
      </c>
      <c r="E84" s="37">
        <f>13.1*0.8</f>
        <v>10.48</v>
      </c>
    </row>
    <row r="85" spans="1:5">
      <c r="A85" s="88" t="s">
        <v>142</v>
      </c>
      <c r="B85" s="88"/>
      <c r="C85" s="88"/>
      <c r="D85" s="37">
        <f>SUM(D83:D84)*E79*D82</f>
        <v>1886.4</v>
      </c>
      <c r="E85" s="37">
        <f>SUM(E83:E84)*E79*E82</f>
        <v>3650.4</v>
      </c>
    </row>
    <row r="86" spans="1:5">
      <c r="A86" s="35" t="s">
        <v>143</v>
      </c>
      <c r="B86" s="36" t="s">
        <v>99</v>
      </c>
      <c r="C86" s="38">
        <f>aaopttr!C135</f>
        <v>5.0000000000000001E-3</v>
      </c>
      <c r="D86" s="37">
        <f>TRUNC((D85)*$C$56,2)</f>
        <v>9.43</v>
      </c>
      <c r="E86" s="37">
        <f>TRUNC((E85)*$C$56,2)</f>
        <v>18.25</v>
      </c>
    </row>
    <row r="87" spans="1:5">
      <c r="A87" s="35" t="s">
        <v>144</v>
      </c>
      <c r="B87" s="36" t="s">
        <v>100</v>
      </c>
      <c r="C87" s="38">
        <f>aaopttr!C136</f>
        <v>5.0000000000000001E-3</v>
      </c>
      <c r="D87" s="37">
        <f>TRUNC((D85+D86)*$C$57,2)</f>
        <v>9.4700000000000006</v>
      </c>
      <c r="E87" s="37">
        <f>TRUNC((E85+E86)*$C$57,2)</f>
        <v>18.34</v>
      </c>
    </row>
    <row r="88" spans="1:5">
      <c r="A88" s="35" t="s">
        <v>145</v>
      </c>
      <c r="B88" s="36" t="s">
        <v>101</v>
      </c>
      <c r="C88" s="38">
        <f>aaopttr!C137</f>
        <v>7.4700000000000003E-2</v>
      </c>
      <c r="D88" s="37">
        <f>TRUNC((D85+D86+D87)*$C$58/(1-$C$58),2)</f>
        <v>153.81</v>
      </c>
      <c r="E88" s="37">
        <f>TRUNC((E85+E86+E87)*$C$58/(1-$C$58),2)</f>
        <v>297.64999999999998</v>
      </c>
    </row>
    <row r="89" spans="1:5">
      <c r="A89" s="85" t="s">
        <v>146</v>
      </c>
      <c r="B89" s="85"/>
      <c r="C89" s="85"/>
      <c r="D89" s="37">
        <f>SUM(D85:D88)</f>
        <v>2059.11</v>
      </c>
      <c r="E89" s="37">
        <f>SUM(E85:E88)</f>
        <v>3984.6400000000003</v>
      </c>
    </row>
    <row r="90" spans="1:5">
      <c r="A90" s="86" t="s">
        <v>147</v>
      </c>
      <c r="B90" s="86"/>
      <c r="C90" s="86"/>
      <c r="D90" s="86"/>
      <c r="E90" s="39">
        <f>SUM(D89:E89)</f>
        <v>6043.75</v>
      </c>
    </row>
    <row r="91" spans="1:5">
      <c r="A91" s="86" t="s">
        <v>148</v>
      </c>
      <c r="B91" s="86"/>
      <c r="C91" s="86"/>
      <c r="D91" s="86"/>
      <c r="E91" s="39">
        <f>E80+E90</f>
        <v>62905.749999999993</v>
      </c>
    </row>
    <row r="93" spans="1:5">
      <c r="A93" s="91" t="s">
        <v>115</v>
      </c>
      <c r="B93" s="91"/>
      <c r="C93" s="91"/>
      <c r="D93" s="91"/>
      <c r="E93" s="91"/>
    </row>
    <row r="94" spans="1:5">
      <c r="A94" s="35" t="s">
        <v>2</v>
      </c>
      <c r="B94" s="89" t="s">
        <v>117</v>
      </c>
      <c r="C94" s="89"/>
      <c r="D94" s="89"/>
      <c r="E94" s="37">
        <f>aaopsat!D33</f>
        <v>1212.03</v>
      </c>
    </row>
    <row r="95" spans="1:5">
      <c r="A95" s="35" t="s">
        <v>4</v>
      </c>
      <c r="B95" s="89" t="s">
        <v>118</v>
      </c>
      <c r="C95" s="89"/>
      <c r="D95" s="38">
        <f>aaopsat!C57</f>
        <v>0.34800000000000003</v>
      </c>
      <c r="E95" s="37">
        <f>E94*D95</f>
        <v>421.78644000000003</v>
      </c>
    </row>
    <row r="96" spans="1:5">
      <c r="A96" s="35" t="s">
        <v>6</v>
      </c>
      <c r="B96" s="89" t="s">
        <v>99</v>
      </c>
      <c r="C96" s="89"/>
      <c r="D96" s="38">
        <f>aaopsat!C135</f>
        <v>5.0000000000000001E-3</v>
      </c>
      <c r="E96" s="37">
        <f>TRUNC((E94+E95)*D96,2)</f>
        <v>8.16</v>
      </c>
    </row>
    <row r="97" spans="1:5">
      <c r="A97" s="35" t="s">
        <v>8</v>
      </c>
      <c r="B97" s="89" t="s">
        <v>100</v>
      </c>
      <c r="C97" s="89"/>
      <c r="D97" s="38">
        <f>aaopsat!C136</f>
        <v>5.0000000000000001E-3</v>
      </c>
      <c r="E97" s="37">
        <f>TRUNC((E94+E95+E96)*D97,2)</f>
        <v>8.1999999999999993</v>
      </c>
    </row>
    <row r="98" spans="1:5">
      <c r="A98" s="35" t="s">
        <v>32</v>
      </c>
      <c r="B98" s="89" t="s">
        <v>101</v>
      </c>
      <c r="C98" s="89"/>
      <c r="D98" s="38">
        <f>aaopsat!C137</f>
        <v>7.4700000000000003E-2</v>
      </c>
      <c r="E98" s="37">
        <f>TRUNC((E94+E95+E96+E97)*D98/(1-D98),2)</f>
        <v>133.21</v>
      </c>
    </row>
    <row r="99" spans="1:5">
      <c r="A99" s="88" t="s">
        <v>119</v>
      </c>
      <c r="B99" s="88"/>
      <c r="C99" s="88"/>
      <c r="D99" s="88"/>
      <c r="E99" s="37">
        <f>SUM(E94:E98)</f>
        <v>1783.3864400000002</v>
      </c>
    </row>
    <row r="100" spans="1:5">
      <c r="A100" s="35" t="s">
        <v>52</v>
      </c>
      <c r="B100" s="89" t="s">
        <v>120</v>
      </c>
      <c r="C100" s="89"/>
      <c r="D100" s="89"/>
      <c r="E100" s="37">
        <f>TRUNC(E99/220,2)</f>
        <v>8.1</v>
      </c>
    </row>
    <row r="101" spans="1:5">
      <c r="A101" s="35" t="s">
        <v>34</v>
      </c>
      <c r="B101" s="89" t="s">
        <v>121</v>
      </c>
      <c r="C101" s="89"/>
      <c r="D101" s="38">
        <v>0.5</v>
      </c>
      <c r="E101" s="37">
        <f>TRUNC(E100*(1+D101),2)</f>
        <v>12.15</v>
      </c>
    </row>
    <row r="102" spans="1:5">
      <c r="A102" s="35" t="s">
        <v>55</v>
      </c>
      <c r="B102" s="89" t="s">
        <v>121</v>
      </c>
      <c r="C102" s="89"/>
      <c r="D102" s="38">
        <v>1</v>
      </c>
      <c r="E102" s="37">
        <f>TRUNC(E100*(1+D102),2)</f>
        <v>16.2</v>
      </c>
    </row>
    <row r="103" spans="1:5">
      <c r="A103" s="90"/>
      <c r="B103" s="90"/>
      <c r="C103" s="90"/>
      <c r="D103" s="35" t="s">
        <v>122</v>
      </c>
      <c r="E103" s="35" t="s">
        <v>123</v>
      </c>
    </row>
    <row r="104" spans="1:5">
      <c r="A104" s="35" t="s">
        <v>124</v>
      </c>
      <c r="B104" s="89" t="s">
        <v>125</v>
      </c>
      <c r="C104" s="89"/>
      <c r="D104" s="35">
        <v>0</v>
      </c>
      <c r="E104" s="37">
        <f>D104*E101</f>
        <v>0</v>
      </c>
    </row>
    <row r="105" spans="1:5">
      <c r="A105" s="35" t="s">
        <v>126</v>
      </c>
      <c r="B105" s="89" t="s">
        <v>127</v>
      </c>
      <c r="C105" s="89"/>
      <c r="D105" s="35">
        <v>6</v>
      </c>
      <c r="E105" s="37">
        <f>D105*E101</f>
        <v>72.900000000000006</v>
      </c>
    </row>
    <row r="106" spans="1:5">
      <c r="A106" s="35" t="s">
        <v>128</v>
      </c>
      <c r="B106" s="89" t="s">
        <v>129</v>
      </c>
      <c r="C106" s="89"/>
      <c r="D106" s="35">
        <v>15</v>
      </c>
      <c r="E106" s="37">
        <f>D106*E102</f>
        <v>243</v>
      </c>
    </row>
    <row r="107" spans="1:5">
      <c r="A107" s="35" t="s">
        <v>130</v>
      </c>
      <c r="B107" s="89" t="s">
        <v>131</v>
      </c>
      <c r="C107" s="89"/>
      <c r="D107" s="35">
        <v>0</v>
      </c>
      <c r="E107" s="37">
        <f>D107*E102</f>
        <v>0</v>
      </c>
    </row>
    <row r="108" spans="1:5">
      <c r="A108" s="86" t="s">
        <v>132</v>
      </c>
      <c r="B108" s="86"/>
      <c r="C108" s="86"/>
      <c r="D108" s="86"/>
      <c r="E108" s="39">
        <f>SUM(E104:E107)</f>
        <v>315.89999999999998</v>
      </c>
    </row>
    <row r="109" spans="1:5">
      <c r="A109" s="88" t="s">
        <v>133</v>
      </c>
      <c r="B109" s="88"/>
      <c r="C109" s="88"/>
      <c r="D109" s="88"/>
      <c r="E109" s="35">
        <v>6</v>
      </c>
    </row>
    <row r="110" spans="1:5">
      <c r="A110" s="86" t="s">
        <v>134</v>
      </c>
      <c r="B110" s="86"/>
      <c r="C110" s="86"/>
      <c r="D110" s="86"/>
      <c r="E110" s="39">
        <f>E108*E109</f>
        <v>1895.3999999999999</v>
      </c>
    </row>
    <row r="111" spans="1:5">
      <c r="A111" s="87" t="s">
        <v>135</v>
      </c>
      <c r="B111" s="87"/>
      <c r="C111" s="87"/>
      <c r="D111" s="35" t="s">
        <v>127</v>
      </c>
      <c r="E111" s="35" t="s">
        <v>136</v>
      </c>
    </row>
    <row r="112" spans="1:5">
      <c r="A112" s="88" t="s">
        <v>137</v>
      </c>
      <c r="B112" s="88"/>
      <c r="C112" s="88"/>
      <c r="D112" s="35">
        <v>1</v>
      </c>
      <c r="E112" s="35">
        <v>1</v>
      </c>
    </row>
    <row r="113" spans="1:5">
      <c r="A113" s="35" t="s">
        <v>138</v>
      </c>
      <c r="B113" s="89" t="s">
        <v>139</v>
      </c>
      <c r="C113" s="89"/>
      <c r="D113" s="37">
        <v>0</v>
      </c>
      <c r="E113" s="37">
        <f>4.9*2</f>
        <v>9.8000000000000007</v>
      </c>
    </row>
    <row r="114" spans="1:5">
      <c r="A114" s="35" t="s">
        <v>140</v>
      </c>
      <c r="B114" s="89" t="s">
        <v>141</v>
      </c>
      <c r="C114" s="89"/>
      <c r="D114" s="37">
        <f>13.1*0.8</f>
        <v>10.48</v>
      </c>
      <c r="E114" s="37">
        <f>13.1*0.8</f>
        <v>10.48</v>
      </c>
    </row>
    <row r="115" spans="1:5">
      <c r="A115" s="88" t="s">
        <v>142</v>
      </c>
      <c r="B115" s="88"/>
      <c r="C115" s="88"/>
      <c r="D115" s="37">
        <f>SUM(D113:D114)*E109*D112</f>
        <v>62.88</v>
      </c>
      <c r="E115" s="37">
        <f>SUM(E113:E114)*E109*E112</f>
        <v>121.68</v>
      </c>
    </row>
    <row r="116" spans="1:5">
      <c r="A116" s="35" t="s">
        <v>143</v>
      </c>
      <c r="B116" s="36" t="s">
        <v>99</v>
      </c>
      <c r="C116" s="38">
        <f>aaopsat!C135</f>
        <v>5.0000000000000001E-3</v>
      </c>
      <c r="D116" s="37">
        <f>TRUNC((D115)*$C$116,2)</f>
        <v>0.31</v>
      </c>
      <c r="E116" s="37">
        <f>TRUNC((E115)*$C$116,2)</f>
        <v>0.6</v>
      </c>
    </row>
    <row r="117" spans="1:5">
      <c r="A117" s="35" t="s">
        <v>144</v>
      </c>
      <c r="B117" s="36" t="s">
        <v>100</v>
      </c>
      <c r="C117" s="38">
        <f>aaopsat!C136</f>
        <v>5.0000000000000001E-3</v>
      </c>
      <c r="D117" s="37">
        <f>TRUNC((D115+D116)*$C$117,2)</f>
        <v>0.31</v>
      </c>
      <c r="E117" s="37">
        <f>TRUNC((E115+E116)*$C$117,2)</f>
        <v>0.61</v>
      </c>
    </row>
    <row r="118" spans="1:5">
      <c r="A118" s="35" t="s">
        <v>145</v>
      </c>
      <c r="B118" s="36" t="s">
        <v>101</v>
      </c>
      <c r="C118" s="38">
        <f>aaopsat!C137</f>
        <v>7.4700000000000003E-2</v>
      </c>
      <c r="D118" s="37">
        <f>TRUNC((D115+D116+D117)*$C$118/(1-$C$118),2)</f>
        <v>5.12</v>
      </c>
      <c r="E118" s="37">
        <f>TRUNC((E115+E116+E117)*$C$118/(1-$C$118),2)</f>
        <v>9.92</v>
      </c>
    </row>
    <row r="119" spans="1:5">
      <c r="A119" s="85" t="s">
        <v>146</v>
      </c>
      <c r="B119" s="85"/>
      <c r="C119" s="85"/>
      <c r="D119" s="37">
        <f>SUM(D115:D118)</f>
        <v>68.62</v>
      </c>
      <c r="E119" s="37">
        <f>SUM(E115:E118)</f>
        <v>132.81</v>
      </c>
    </row>
    <row r="120" spans="1:5">
      <c r="A120" s="86" t="s">
        <v>147</v>
      </c>
      <c r="B120" s="86"/>
      <c r="C120" s="86"/>
      <c r="D120" s="86"/>
      <c r="E120" s="39">
        <f>SUM(D119:E119)</f>
        <v>201.43</v>
      </c>
    </row>
    <row r="121" spans="1:5">
      <c r="A121" s="86" t="s">
        <v>148</v>
      </c>
      <c r="B121" s="86"/>
      <c r="C121" s="86"/>
      <c r="D121" s="86"/>
      <c r="E121" s="39">
        <f>E110+E120</f>
        <v>2096.83</v>
      </c>
    </row>
    <row r="123" spans="1:5">
      <c r="A123" s="86" t="s">
        <v>155</v>
      </c>
      <c r="B123" s="86"/>
      <c r="C123" s="86"/>
      <c r="D123" s="86"/>
      <c r="E123" s="39">
        <f>E31+E61+E91+E121</f>
        <v>511342.31</v>
      </c>
    </row>
  </sheetData>
  <mergeCells count="106"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  <mergeCell ref="B17:C17"/>
    <mergeCell ref="A18:D18"/>
    <mergeCell ref="A19:D19"/>
    <mergeCell ref="A20:D20"/>
    <mergeCell ref="A21:C21"/>
    <mergeCell ref="B12:C12"/>
    <mergeCell ref="A13:C13"/>
    <mergeCell ref="B14:C14"/>
    <mergeCell ref="B15:C15"/>
    <mergeCell ref="B16:C16"/>
    <mergeCell ref="A30:D30"/>
    <mergeCell ref="A31:D31"/>
    <mergeCell ref="A33:E33"/>
    <mergeCell ref="B34:D34"/>
    <mergeCell ref="B35:C35"/>
    <mergeCell ref="A22:C22"/>
    <mergeCell ref="B23:C23"/>
    <mergeCell ref="B24:C24"/>
    <mergeCell ref="A25:C25"/>
    <mergeCell ref="A29:C29"/>
    <mergeCell ref="B41:C41"/>
    <mergeCell ref="B42:C42"/>
    <mergeCell ref="A43:C43"/>
    <mergeCell ref="B44:C44"/>
    <mergeCell ref="B45:C45"/>
    <mergeCell ref="B36:C36"/>
    <mergeCell ref="B37:C37"/>
    <mergeCell ref="B38:C38"/>
    <mergeCell ref="A39:D39"/>
    <mergeCell ref="B40:D40"/>
    <mergeCell ref="A51:C51"/>
    <mergeCell ref="A52:C52"/>
    <mergeCell ref="B53:C53"/>
    <mergeCell ref="B54:C54"/>
    <mergeCell ref="A55:C55"/>
    <mergeCell ref="B46:C46"/>
    <mergeCell ref="B47:C47"/>
    <mergeCell ref="A48:D48"/>
    <mergeCell ref="A49:D49"/>
    <mergeCell ref="A50:D50"/>
    <mergeCell ref="A59:C59"/>
    <mergeCell ref="A60:D60"/>
    <mergeCell ref="A61:D61"/>
    <mergeCell ref="A93:E93"/>
    <mergeCell ref="B94:D94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B84:C84"/>
    <mergeCell ref="A85:C85"/>
    <mergeCell ref="A89:C89"/>
    <mergeCell ref="B102:C102"/>
    <mergeCell ref="A103:C103"/>
    <mergeCell ref="B104:C104"/>
    <mergeCell ref="B95:C95"/>
    <mergeCell ref="B96:C96"/>
    <mergeCell ref="B97:C97"/>
    <mergeCell ref="B98:C98"/>
    <mergeCell ref="A99:D99"/>
    <mergeCell ref="A123:D123"/>
    <mergeCell ref="A110:D110"/>
    <mergeCell ref="A111:C111"/>
    <mergeCell ref="A112:C112"/>
    <mergeCell ref="B113:C113"/>
    <mergeCell ref="B114:C114"/>
    <mergeCell ref="B105:C105"/>
    <mergeCell ref="B106:C106"/>
    <mergeCell ref="B107:C107"/>
    <mergeCell ref="A108:D108"/>
    <mergeCell ref="A109:D109"/>
    <mergeCell ref="A115:C115"/>
    <mergeCell ref="A119:C119"/>
    <mergeCell ref="A120:D120"/>
    <mergeCell ref="A121:D121"/>
    <mergeCell ref="A90:D90"/>
    <mergeCell ref="A91:D91"/>
    <mergeCell ref="A79:D79"/>
    <mergeCell ref="A80:D80"/>
    <mergeCell ref="A81:C81"/>
    <mergeCell ref="A82:C82"/>
    <mergeCell ref="B83:C83"/>
    <mergeCell ref="B100:D100"/>
    <mergeCell ref="B101:C101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2" manualBreakCount="2">
    <brk id="31" max="16383" man="1"/>
    <brk id="6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3"/>
  <sheetViews>
    <sheetView view="pageBreakPreview" topLeftCell="A99" zoomScaleNormal="100" zoomScaleSheetLayoutView="100" workbookViewId="0">
      <selection activeCell="E127" sqref="E127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92" t="s">
        <v>156</v>
      </c>
      <c r="B1" s="92"/>
      <c r="C1" s="92"/>
      <c r="D1" s="92"/>
      <c r="E1" s="92"/>
    </row>
    <row r="3" spans="1:5">
      <c r="A3" s="91" t="s">
        <v>14</v>
      </c>
      <c r="B3" s="91"/>
      <c r="C3" s="91"/>
      <c r="D3" s="91"/>
      <c r="E3" s="91"/>
    </row>
    <row r="4" spans="1:5">
      <c r="A4" s="35" t="s">
        <v>2</v>
      </c>
      <c r="B4" s="89" t="s">
        <v>117</v>
      </c>
      <c r="C4" s="89"/>
      <c r="D4" s="89"/>
      <c r="E4" s="37">
        <f>sup!D33</f>
        <v>1668.21</v>
      </c>
    </row>
    <row r="5" spans="1:5">
      <c r="A5" s="35" t="s">
        <v>4</v>
      </c>
      <c r="B5" s="89" t="s">
        <v>118</v>
      </c>
      <c r="C5" s="89"/>
      <c r="D5" s="38">
        <f>sup!C57</f>
        <v>0.34800000000000003</v>
      </c>
      <c r="E5" s="37">
        <f>E4*D5</f>
        <v>580.53708000000006</v>
      </c>
    </row>
    <row r="6" spans="1:5">
      <c r="A6" s="35" t="s">
        <v>6</v>
      </c>
      <c r="B6" s="89" t="s">
        <v>99</v>
      </c>
      <c r="C6" s="89"/>
      <c r="D6" s="38">
        <f>sup!C135</f>
        <v>5.0000000000000001E-3</v>
      </c>
      <c r="E6" s="37">
        <f>TRUNC((E4+E5)*D6,2)</f>
        <v>11.24</v>
      </c>
    </row>
    <row r="7" spans="1:5">
      <c r="A7" s="35" t="s">
        <v>8</v>
      </c>
      <c r="B7" s="89" t="s">
        <v>100</v>
      </c>
      <c r="C7" s="89"/>
      <c r="D7" s="38">
        <f>sup!C136</f>
        <v>5.0000000000000001E-3</v>
      </c>
      <c r="E7" s="37">
        <f>TRUNC((E4+E5+E6)*D7,2)</f>
        <v>11.29</v>
      </c>
    </row>
    <row r="8" spans="1:5">
      <c r="A8" s="35" t="s">
        <v>32</v>
      </c>
      <c r="B8" s="89" t="s">
        <v>101</v>
      </c>
      <c r="C8" s="89"/>
      <c r="D8" s="38">
        <f>sup!C137</f>
        <v>7.4700000000000003E-2</v>
      </c>
      <c r="E8" s="37">
        <f>TRUNC((E4+E5+E6+E7)*D8/(1-D8),2)</f>
        <v>183.36</v>
      </c>
    </row>
    <row r="9" spans="1:5">
      <c r="A9" s="88" t="s">
        <v>119</v>
      </c>
      <c r="B9" s="88"/>
      <c r="C9" s="88"/>
      <c r="D9" s="88"/>
      <c r="E9" s="37">
        <f>SUM(E4:E8)</f>
        <v>2454.63708</v>
      </c>
    </row>
    <row r="10" spans="1:5">
      <c r="A10" s="35" t="s">
        <v>52</v>
      </c>
      <c r="B10" s="89" t="s">
        <v>120</v>
      </c>
      <c r="C10" s="89"/>
      <c r="D10" s="89"/>
      <c r="E10" s="37">
        <f>TRUNC(E9/220,2)</f>
        <v>11.15</v>
      </c>
    </row>
    <row r="11" spans="1:5">
      <c r="A11" s="35" t="s">
        <v>34</v>
      </c>
      <c r="B11" s="89" t="s">
        <v>121</v>
      </c>
      <c r="C11" s="89"/>
      <c r="D11" s="38">
        <v>0.5</v>
      </c>
      <c r="E11" s="37">
        <f>TRUNC(E10*(1+D11),2)</f>
        <v>16.72</v>
      </c>
    </row>
    <row r="12" spans="1:5">
      <c r="A12" s="35" t="s">
        <v>55</v>
      </c>
      <c r="B12" s="89" t="s">
        <v>121</v>
      </c>
      <c r="C12" s="89"/>
      <c r="D12" s="38">
        <v>1</v>
      </c>
      <c r="E12" s="37">
        <f>TRUNC(E10*(1+D12),2)</f>
        <v>22.3</v>
      </c>
    </row>
    <row r="13" spans="1:5">
      <c r="A13" s="90"/>
      <c r="B13" s="90"/>
      <c r="C13" s="90"/>
      <c r="D13" s="35" t="s">
        <v>122</v>
      </c>
      <c r="E13" s="35" t="s">
        <v>123</v>
      </c>
    </row>
    <row r="14" spans="1:5">
      <c r="A14" s="35" t="s">
        <v>124</v>
      </c>
      <c r="B14" s="89" t="s">
        <v>125</v>
      </c>
      <c r="C14" s="89"/>
      <c r="D14" s="35">
        <v>10</v>
      </c>
      <c r="E14" s="37">
        <f>D14*E11</f>
        <v>167.2</v>
      </c>
    </row>
    <row r="15" spans="1:5">
      <c r="A15" s="35" t="s">
        <v>126</v>
      </c>
      <c r="B15" s="89" t="s">
        <v>127</v>
      </c>
      <c r="C15" s="89"/>
      <c r="D15" s="35">
        <v>4</v>
      </c>
      <c r="E15" s="37">
        <f>D15*E11</f>
        <v>66.88</v>
      </c>
    </row>
    <row r="16" spans="1:5">
      <c r="A16" s="35" t="s">
        <v>128</v>
      </c>
      <c r="B16" s="89" t="s">
        <v>129</v>
      </c>
      <c r="C16" s="89"/>
      <c r="D16" s="35">
        <v>6</v>
      </c>
      <c r="E16" s="37">
        <f>D16*E12</f>
        <v>133.80000000000001</v>
      </c>
    </row>
    <row r="17" spans="1:5">
      <c r="A17" s="35" t="s">
        <v>130</v>
      </c>
      <c r="B17" s="89" t="s">
        <v>131</v>
      </c>
      <c r="C17" s="89"/>
      <c r="D17" s="35">
        <v>0</v>
      </c>
      <c r="E17" s="37">
        <f>D17*E12</f>
        <v>0</v>
      </c>
    </row>
    <row r="18" spans="1:5">
      <c r="A18" s="86" t="s">
        <v>132</v>
      </c>
      <c r="B18" s="86"/>
      <c r="C18" s="86"/>
      <c r="D18" s="86"/>
      <c r="E18" s="39">
        <f>SUM(E14:E17)</f>
        <v>367.88</v>
      </c>
    </row>
    <row r="19" spans="1:5">
      <c r="A19" s="88" t="s">
        <v>133</v>
      </c>
      <c r="B19" s="88"/>
      <c r="C19" s="88"/>
      <c r="D19" s="88"/>
      <c r="E19" s="35">
        <v>24</v>
      </c>
    </row>
    <row r="20" spans="1:5">
      <c r="A20" s="86" t="s">
        <v>134</v>
      </c>
      <c r="B20" s="86"/>
      <c r="C20" s="86"/>
      <c r="D20" s="86"/>
      <c r="E20" s="39">
        <f>E18*E19</f>
        <v>8829.119999999999</v>
      </c>
    </row>
    <row r="21" spans="1:5">
      <c r="A21" s="87" t="s">
        <v>135</v>
      </c>
      <c r="B21" s="87"/>
      <c r="C21" s="87"/>
      <c r="D21" s="35" t="s">
        <v>127</v>
      </c>
      <c r="E21" s="35" t="s">
        <v>136</v>
      </c>
    </row>
    <row r="22" spans="1:5">
      <c r="A22" s="88" t="s">
        <v>137</v>
      </c>
      <c r="B22" s="88"/>
      <c r="C22" s="88"/>
      <c r="D22" s="35">
        <v>1</v>
      </c>
      <c r="E22" s="35">
        <v>1</v>
      </c>
    </row>
    <row r="23" spans="1:5">
      <c r="A23" s="35" t="s">
        <v>138</v>
      </c>
      <c r="B23" s="89" t="s">
        <v>139</v>
      </c>
      <c r="C23" s="89"/>
      <c r="D23" s="37">
        <v>0</v>
      </c>
      <c r="E23" s="37">
        <f>4.9*2</f>
        <v>9.8000000000000007</v>
      </c>
    </row>
    <row r="24" spans="1:5">
      <c r="A24" s="35" t="s">
        <v>140</v>
      </c>
      <c r="B24" s="89" t="s">
        <v>141</v>
      </c>
      <c r="C24" s="89"/>
      <c r="D24" s="37">
        <f>13.1*0.8</f>
        <v>10.48</v>
      </c>
      <c r="E24" s="37">
        <f>13.1*0.8</f>
        <v>10.48</v>
      </c>
    </row>
    <row r="25" spans="1:5">
      <c r="A25" s="88" t="s">
        <v>142</v>
      </c>
      <c r="B25" s="88"/>
      <c r="C25" s="88"/>
      <c r="D25" s="37">
        <f>SUM(D23:D24)*E19*D22</f>
        <v>251.52</v>
      </c>
      <c r="E25" s="37">
        <f>SUM(E23:E24)*E19*E22</f>
        <v>486.72</v>
      </c>
    </row>
    <row r="26" spans="1:5">
      <c r="A26" s="35" t="s">
        <v>143</v>
      </c>
      <c r="B26" s="36" t="s">
        <v>99</v>
      </c>
      <c r="C26" s="38">
        <f>sup!C135</f>
        <v>5.0000000000000001E-3</v>
      </c>
      <c r="D26" s="37">
        <f>TRUNC((D25)*$C$26,2)</f>
        <v>1.25</v>
      </c>
      <c r="E26" s="37">
        <f>TRUNC((E25)*$C$26,2)</f>
        <v>2.4300000000000002</v>
      </c>
    </row>
    <row r="27" spans="1:5">
      <c r="A27" s="35" t="s">
        <v>144</v>
      </c>
      <c r="B27" s="36" t="s">
        <v>100</v>
      </c>
      <c r="C27" s="38">
        <f>sup!C136</f>
        <v>5.0000000000000001E-3</v>
      </c>
      <c r="D27" s="37">
        <f>TRUNC((D25+D26)*$C$27,2)</f>
        <v>1.26</v>
      </c>
      <c r="E27" s="37">
        <f>TRUNC((E25+E26)*$C$27,2)</f>
        <v>2.44</v>
      </c>
    </row>
    <row r="28" spans="1:5">
      <c r="A28" s="35" t="s">
        <v>145</v>
      </c>
      <c r="B28" s="36" t="s">
        <v>101</v>
      </c>
      <c r="C28" s="38">
        <f>sup!C137</f>
        <v>7.4700000000000003E-2</v>
      </c>
      <c r="D28" s="37">
        <f>TRUNC((D25+D26+D27)*$C$28/(1-$C$28),2)</f>
        <v>20.5</v>
      </c>
      <c r="E28" s="37">
        <f>TRUNC((E25+E26+E27)*$C$28/(1-$C$28),2)</f>
        <v>39.68</v>
      </c>
    </row>
    <row r="29" spans="1:5">
      <c r="A29" s="85" t="s">
        <v>146</v>
      </c>
      <c r="B29" s="85"/>
      <c r="C29" s="85"/>
      <c r="D29" s="37">
        <f>SUM(D25:D28)</f>
        <v>274.52999999999997</v>
      </c>
      <c r="E29" s="37">
        <f>SUM(E25:E28)</f>
        <v>531.27</v>
      </c>
    </row>
    <row r="30" spans="1:5">
      <c r="A30" s="86" t="s">
        <v>147</v>
      </c>
      <c r="B30" s="86"/>
      <c r="C30" s="86"/>
      <c r="D30" s="86"/>
      <c r="E30" s="39">
        <f>SUM(D29:E29)</f>
        <v>805.8</v>
      </c>
    </row>
    <row r="31" spans="1:5">
      <c r="A31" s="86" t="s">
        <v>148</v>
      </c>
      <c r="B31" s="86"/>
      <c r="C31" s="86"/>
      <c r="D31" s="86"/>
      <c r="E31" s="39">
        <f>E20+E30</f>
        <v>9634.9199999999983</v>
      </c>
    </row>
    <row r="33" spans="1:5">
      <c r="A33" s="91" t="s">
        <v>151</v>
      </c>
      <c r="B33" s="91"/>
      <c r="C33" s="91"/>
      <c r="D33" s="91"/>
      <c r="E33" s="91"/>
    </row>
    <row r="34" spans="1:5">
      <c r="A34" s="35" t="s">
        <v>2</v>
      </c>
      <c r="B34" s="89" t="s">
        <v>117</v>
      </c>
      <c r="C34" s="89"/>
      <c r="D34" s="89"/>
      <c r="E34" s="37">
        <f>aaop!D33</f>
        <v>1212.03</v>
      </c>
    </row>
    <row r="35" spans="1:5">
      <c r="A35" s="35" t="s">
        <v>4</v>
      </c>
      <c r="B35" s="89" t="s">
        <v>118</v>
      </c>
      <c r="C35" s="89"/>
      <c r="D35" s="38">
        <f>aaop!C57</f>
        <v>0.34800000000000003</v>
      </c>
      <c r="E35" s="37">
        <f>E34*D35</f>
        <v>421.78644000000003</v>
      </c>
    </row>
    <row r="36" spans="1:5">
      <c r="A36" s="35" t="s">
        <v>6</v>
      </c>
      <c r="B36" s="89" t="s">
        <v>99</v>
      </c>
      <c r="C36" s="89"/>
      <c r="D36" s="38">
        <f>aaop!C135</f>
        <v>5.0000000000000001E-3</v>
      </c>
      <c r="E36" s="37">
        <f>TRUNC((E34+E35)*D36,2)</f>
        <v>8.16</v>
      </c>
    </row>
    <row r="37" spans="1:5">
      <c r="A37" s="35" t="s">
        <v>8</v>
      </c>
      <c r="B37" s="89" t="s">
        <v>100</v>
      </c>
      <c r="C37" s="89"/>
      <c r="D37" s="38">
        <f>aaop!C136</f>
        <v>5.0000000000000001E-3</v>
      </c>
      <c r="E37" s="37">
        <f>TRUNC((E34+E35+E36)*D37,2)</f>
        <v>8.1999999999999993</v>
      </c>
    </row>
    <row r="38" spans="1:5">
      <c r="A38" s="35" t="s">
        <v>32</v>
      </c>
      <c r="B38" s="89" t="s">
        <v>101</v>
      </c>
      <c r="C38" s="89"/>
      <c r="D38" s="38">
        <f>aaop!C137</f>
        <v>7.4700000000000003E-2</v>
      </c>
      <c r="E38" s="37">
        <f>TRUNC((E34+E35+E36+E37)*D38/(1-D38),2)</f>
        <v>133.21</v>
      </c>
    </row>
    <row r="39" spans="1:5">
      <c r="A39" s="88" t="s">
        <v>119</v>
      </c>
      <c r="B39" s="88"/>
      <c r="C39" s="88"/>
      <c r="D39" s="88"/>
      <c r="E39" s="37">
        <f>SUM(E34:E38)</f>
        <v>1783.3864400000002</v>
      </c>
    </row>
    <row r="40" spans="1:5">
      <c r="A40" s="35" t="s">
        <v>52</v>
      </c>
      <c r="B40" s="89" t="s">
        <v>120</v>
      </c>
      <c r="C40" s="89"/>
      <c r="D40" s="89"/>
      <c r="E40" s="37">
        <f>TRUNC(E39/220,2)</f>
        <v>8.1</v>
      </c>
    </row>
    <row r="41" spans="1:5">
      <c r="A41" s="35" t="s">
        <v>34</v>
      </c>
      <c r="B41" s="89" t="s">
        <v>121</v>
      </c>
      <c r="C41" s="89"/>
      <c r="D41" s="38">
        <v>0.5</v>
      </c>
      <c r="E41" s="37">
        <f>TRUNC(E40*(1+D41),2)</f>
        <v>12.15</v>
      </c>
    </row>
    <row r="42" spans="1:5">
      <c r="A42" s="35" t="s">
        <v>55</v>
      </c>
      <c r="B42" s="89" t="s">
        <v>121</v>
      </c>
      <c r="C42" s="89"/>
      <c r="D42" s="38">
        <v>1</v>
      </c>
      <c r="E42" s="37">
        <f>TRUNC(E40*(1+D42),2)</f>
        <v>16.2</v>
      </c>
    </row>
    <row r="43" spans="1:5">
      <c r="A43" s="90"/>
      <c r="B43" s="90"/>
      <c r="C43" s="90"/>
      <c r="D43" s="35" t="s">
        <v>122</v>
      </c>
      <c r="E43" s="35" t="s">
        <v>123</v>
      </c>
    </row>
    <row r="44" spans="1:5">
      <c r="A44" s="35" t="s">
        <v>124</v>
      </c>
      <c r="B44" s="89" t="s">
        <v>125</v>
      </c>
      <c r="C44" s="89"/>
      <c r="D44" s="35">
        <v>2</v>
      </c>
      <c r="E44" s="37">
        <f>D44*E41</f>
        <v>24.3</v>
      </c>
    </row>
    <row r="45" spans="1:5">
      <c r="A45" s="35" t="s">
        <v>126</v>
      </c>
      <c r="B45" s="89" t="s">
        <v>127</v>
      </c>
      <c r="C45" s="89"/>
      <c r="D45" s="35">
        <v>0</v>
      </c>
      <c r="E45" s="37">
        <f>D45*E41</f>
        <v>0</v>
      </c>
    </row>
    <row r="46" spans="1:5">
      <c r="A46" s="35" t="s">
        <v>128</v>
      </c>
      <c r="B46" s="89" t="s">
        <v>129</v>
      </c>
      <c r="C46" s="89"/>
      <c r="D46" s="35">
        <v>0</v>
      </c>
      <c r="E46" s="37">
        <f>D46*E42</f>
        <v>0</v>
      </c>
    </row>
    <row r="47" spans="1:5">
      <c r="A47" s="35" t="s">
        <v>130</v>
      </c>
      <c r="B47" s="89" t="s">
        <v>131</v>
      </c>
      <c r="C47" s="89"/>
      <c r="D47" s="35">
        <v>0</v>
      </c>
      <c r="E47" s="37">
        <f>D47*E42</f>
        <v>0</v>
      </c>
    </row>
    <row r="48" spans="1:5">
      <c r="A48" s="86" t="s">
        <v>132</v>
      </c>
      <c r="B48" s="86"/>
      <c r="C48" s="86"/>
      <c r="D48" s="86"/>
      <c r="E48" s="39">
        <f>SUM(E44:E47)</f>
        <v>24.3</v>
      </c>
    </row>
    <row r="49" spans="1:5">
      <c r="A49" s="88" t="s">
        <v>133</v>
      </c>
      <c r="B49" s="88"/>
      <c r="C49" s="88"/>
      <c r="D49" s="88"/>
      <c r="E49" s="35">
        <v>886</v>
      </c>
    </row>
    <row r="50" spans="1:5">
      <c r="A50" s="86" t="s">
        <v>134</v>
      </c>
      <c r="B50" s="86"/>
      <c r="C50" s="86"/>
      <c r="D50" s="86"/>
      <c r="E50" s="39">
        <f>E48*E49</f>
        <v>21529.8</v>
      </c>
    </row>
    <row r="51" spans="1:5">
      <c r="A51" s="87" t="s">
        <v>135</v>
      </c>
      <c r="B51" s="87"/>
      <c r="C51" s="87"/>
      <c r="D51" s="35" t="s">
        <v>127</v>
      </c>
      <c r="E51" s="35" t="s">
        <v>136</v>
      </c>
    </row>
    <row r="52" spans="1:5">
      <c r="A52" s="88" t="s">
        <v>137</v>
      </c>
      <c r="B52" s="88"/>
      <c r="C52" s="88"/>
      <c r="D52" s="35">
        <v>0</v>
      </c>
      <c r="E52" s="35">
        <v>0</v>
      </c>
    </row>
    <row r="53" spans="1:5">
      <c r="A53" s="35" t="s">
        <v>138</v>
      </c>
      <c r="B53" s="89" t="s">
        <v>139</v>
      </c>
      <c r="C53" s="89"/>
      <c r="D53" s="37">
        <v>0</v>
      </c>
      <c r="E53" s="37">
        <f>4.9*2</f>
        <v>9.8000000000000007</v>
      </c>
    </row>
    <row r="54" spans="1:5">
      <c r="A54" s="35" t="s">
        <v>140</v>
      </c>
      <c r="B54" s="89" t="s">
        <v>141</v>
      </c>
      <c r="C54" s="89"/>
      <c r="D54" s="37">
        <f>13.1*0.8</f>
        <v>10.48</v>
      </c>
      <c r="E54" s="37">
        <f>13.1*0.8</f>
        <v>10.48</v>
      </c>
    </row>
    <row r="55" spans="1:5">
      <c r="A55" s="88" t="s">
        <v>142</v>
      </c>
      <c r="B55" s="88"/>
      <c r="C55" s="88"/>
      <c r="D55" s="37">
        <f>SUM(D53:D54)*E49*D52</f>
        <v>0</v>
      </c>
      <c r="E55" s="37">
        <f>SUM(E53:E54)*E49*E52</f>
        <v>0</v>
      </c>
    </row>
    <row r="56" spans="1:5">
      <c r="A56" s="35" t="s">
        <v>143</v>
      </c>
      <c r="B56" s="36" t="s">
        <v>99</v>
      </c>
      <c r="C56" s="38">
        <f>aaop!C135</f>
        <v>5.0000000000000001E-3</v>
      </c>
      <c r="D56" s="37">
        <f>TRUNC((D55)*$C$56,2)</f>
        <v>0</v>
      </c>
      <c r="E56" s="37">
        <f>TRUNC((E55)*$C$56,2)</f>
        <v>0</v>
      </c>
    </row>
    <row r="57" spans="1:5">
      <c r="A57" s="35" t="s">
        <v>144</v>
      </c>
      <c r="B57" s="36" t="s">
        <v>100</v>
      </c>
      <c r="C57" s="38">
        <f>aaop!C136</f>
        <v>5.0000000000000001E-3</v>
      </c>
      <c r="D57" s="37">
        <f>TRUNC((D55+D56)*$C$57,2)</f>
        <v>0</v>
      </c>
      <c r="E57" s="37">
        <f>TRUNC((E55+E56)*$C$57,2)</f>
        <v>0</v>
      </c>
    </row>
    <row r="58" spans="1:5">
      <c r="A58" s="35" t="s">
        <v>145</v>
      </c>
      <c r="B58" s="36" t="s">
        <v>101</v>
      </c>
      <c r="C58" s="38">
        <f>aaop!C137</f>
        <v>7.4700000000000003E-2</v>
      </c>
      <c r="D58" s="37">
        <f>TRUNC((D55+D56+D57)*$C$58/(1-$C$58),2)</f>
        <v>0</v>
      </c>
      <c r="E58" s="37">
        <f>TRUNC((E55+E56+E57)*$C$58/(1-$C$58),2)</f>
        <v>0</v>
      </c>
    </row>
    <row r="59" spans="1:5">
      <c r="A59" s="85" t="s">
        <v>146</v>
      </c>
      <c r="B59" s="85"/>
      <c r="C59" s="85"/>
      <c r="D59" s="37">
        <f>SUM(D55:D58)</f>
        <v>0</v>
      </c>
      <c r="E59" s="37">
        <f>SUM(E55:E58)</f>
        <v>0</v>
      </c>
    </row>
    <row r="60" spans="1:5">
      <c r="A60" s="86" t="s">
        <v>147</v>
      </c>
      <c r="B60" s="86"/>
      <c r="C60" s="86"/>
      <c r="D60" s="86"/>
      <c r="E60" s="39">
        <f>SUM(D59:E59)</f>
        <v>0</v>
      </c>
    </row>
    <row r="61" spans="1:5">
      <c r="A61" s="86" t="s">
        <v>148</v>
      </c>
      <c r="B61" s="86"/>
      <c r="C61" s="86"/>
      <c r="D61" s="86"/>
      <c r="E61" s="39">
        <f>E50+E60</f>
        <v>21529.8</v>
      </c>
    </row>
    <row r="63" spans="1:5">
      <c r="A63" s="91" t="s">
        <v>152</v>
      </c>
      <c r="B63" s="91"/>
      <c r="C63" s="91"/>
      <c r="D63" s="91"/>
      <c r="E63" s="91"/>
    </row>
    <row r="64" spans="1:5">
      <c r="A64" s="35" t="s">
        <v>2</v>
      </c>
      <c r="B64" s="89" t="s">
        <v>117</v>
      </c>
      <c r="C64" s="89"/>
      <c r="D64" s="89"/>
      <c r="E64" s="37">
        <f>aaop!D33</f>
        <v>1212.03</v>
      </c>
    </row>
    <row r="65" spans="1:5">
      <c r="A65" s="35" t="s">
        <v>4</v>
      </c>
      <c r="B65" s="89" t="s">
        <v>118</v>
      </c>
      <c r="C65" s="89"/>
      <c r="D65" s="38">
        <f>aaop!C57</f>
        <v>0.34800000000000003</v>
      </c>
      <c r="E65" s="37">
        <f>E64*D65</f>
        <v>421.78644000000003</v>
      </c>
    </row>
    <row r="66" spans="1:5">
      <c r="A66" s="35" t="s">
        <v>6</v>
      </c>
      <c r="B66" s="89" t="s">
        <v>99</v>
      </c>
      <c r="C66" s="89"/>
      <c r="D66" s="38">
        <f>aaop!C135</f>
        <v>5.0000000000000001E-3</v>
      </c>
      <c r="E66" s="37">
        <f>TRUNC((E64+E65)*D66,2)</f>
        <v>8.16</v>
      </c>
    </row>
    <row r="67" spans="1:5">
      <c r="A67" s="35" t="s">
        <v>8</v>
      </c>
      <c r="B67" s="89" t="s">
        <v>100</v>
      </c>
      <c r="C67" s="89"/>
      <c r="D67" s="38">
        <f>aaop!C136</f>
        <v>5.0000000000000001E-3</v>
      </c>
      <c r="E67" s="37">
        <f>TRUNC((E64+E65+E66)*D67,2)</f>
        <v>8.1999999999999993</v>
      </c>
    </row>
    <row r="68" spans="1:5">
      <c r="A68" s="35" t="s">
        <v>32</v>
      </c>
      <c r="B68" s="89" t="s">
        <v>101</v>
      </c>
      <c r="C68" s="89"/>
      <c r="D68" s="38">
        <f>aaop!C137</f>
        <v>7.4700000000000003E-2</v>
      </c>
      <c r="E68" s="37">
        <f>TRUNC((E64+E65+E66+E67)*D68/(1-D68),2)</f>
        <v>133.21</v>
      </c>
    </row>
    <row r="69" spans="1:5">
      <c r="A69" s="88" t="s">
        <v>119</v>
      </c>
      <c r="B69" s="88"/>
      <c r="C69" s="88"/>
      <c r="D69" s="88"/>
      <c r="E69" s="37">
        <f>SUM(E64:E68)</f>
        <v>1783.3864400000002</v>
      </c>
    </row>
    <row r="70" spans="1:5">
      <c r="A70" s="35" t="s">
        <v>52</v>
      </c>
      <c r="B70" s="89" t="s">
        <v>120</v>
      </c>
      <c r="C70" s="89"/>
      <c r="D70" s="89"/>
      <c r="E70" s="37">
        <f>TRUNC(E69/220,2)</f>
        <v>8.1</v>
      </c>
    </row>
    <row r="71" spans="1:5">
      <c r="A71" s="35" t="s">
        <v>34</v>
      </c>
      <c r="B71" s="89" t="s">
        <v>121</v>
      </c>
      <c r="C71" s="89"/>
      <c r="D71" s="38">
        <v>0.5</v>
      </c>
      <c r="E71" s="37">
        <f>TRUNC(E70*(1+D71),2)</f>
        <v>12.15</v>
      </c>
    </row>
    <row r="72" spans="1:5">
      <c r="A72" s="35" t="s">
        <v>55</v>
      </c>
      <c r="B72" s="89" t="s">
        <v>121</v>
      </c>
      <c r="C72" s="89"/>
      <c r="D72" s="38">
        <v>1</v>
      </c>
      <c r="E72" s="37">
        <f>TRUNC(E70*(1+D72),2)</f>
        <v>16.2</v>
      </c>
    </row>
    <row r="73" spans="1:5">
      <c r="A73" s="90"/>
      <c r="B73" s="90"/>
      <c r="C73" s="90"/>
      <c r="D73" s="35" t="s">
        <v>122</v>
      </c>
      <c r="E73" s="35" t="s">
        <v>123</v>
      </c>
    </row>
    <row r="74" spans="1:5">
      <c r="A74" s="35" t="s">
        <v>124</v>
      </c>
      <c r="B74" s="89" t="s">
        <v>125</v>
      </c>
      <c r="C74" s="89"/>
      <c r="D74" s="35">
        <v>10</v>
      </c>
      <c r="E74" s="37">
        <f>D74*E71</f>
        <v>121.5</v>
      </c>
    </row>
    <row r="75" spans="1:5">
      <c r="A75" s="35" t="s">
        <v>126</v>
      </c>
      <c r="B75" s="89" t="s">
        <v>127</v>
      </c>
      <c r="C75" s="89"/>
      <c r="D75" s="35">
        <v>4</v>
      </c>
      <c r="E75" s="37">
        <f>D75*E71</f>
        <v>48.6</v>
      </c>
    </row>
    <row r="76" spans="1:5">
      <c r="A76" s="35" t="s">
        <v>128</v>
      </c>
      <c r="B76" s="89" t="s">
        <v>129</v>
      </c>
      <c r="C76" s="89"/>
      <c r="D76" s="35">
        <v>6</v>
      </c>
      <c r="E76" s="37">
        <f>D76*E72</f>
        <v>97.199999999999989</v>
      </c>
    </row>
    <row r="77" spans="1:5">
      <c r="A77" s="35" t="s">
        <v>130</v>
      </c>
      <c r="B77" s="89" t="s">
        <v>131</v>
      </c>
      <c r="C77" s="89"/>
      <c r="D77" s="35">
        <v>0</v>
      </c>
      <c r="E77" s="37">
        <f>D77*E72</f>
        <v>0</v>
      </c>
    </row>
    <row r="78" spans="1:5">
      <c r="A78" s="86" t="s">
        <v>132</v>
      </c>
      <c r="B78" s="86"/>
      <c r="C78" s="86"/>
      <c r="D78" s="86"/>
      <c r="E78" s="39">
        <f>SUM(E74:E77)</f>
        <v>267.29999999999995</v>
      </c>
    </row>
    <row r="79" spans="1:5">
      <c r="A79" s="88" t="s">
        <v>133</v>
      </c>
      <c r="B79" s="88"/>
      <c r="C79" s="88"/>
      <c r="D79" s="88"/>
      <c r="E79" s="35">
        <v>359</v>
      </c>
    </row>
    <row r="80" spans="1:5">
      <c r="A80" s="86" t="s">
        <v>134</v>
      </c>
      <c r="B80" s="86"/>
      <c r="C80" s="86"/>
      <c r="D80" s="86"/>
      <c r="E80" s="39">
        <f>E78*E79</f>
        <v>95960.699999999983</v>
      </c>
    </row>
    <row r="81" spans="1:5">
      <c r="A81" s="87" t="s">
        <v>135</v>
      </c>
      <c r="B81" s="87"/>
      <c r="C81" s="87"/>
      <c r="D81" s="35" t="s">
        <v>127</v>
      </c>
      <c r="E81" s="35" t="s">
        <v>136</v>
      </c>
    </row>
    <row r="82" spans="1:5">
      <c r="A82" s="88" t="s">
        <v>137</v>
      </c>
      <c r="B82" s="88"/>
      <c r="C82" s="88"/>
      <c r="D82" s="35">
        <v>1</v>
      </c>
      <c r="E82" s="35">
        <v>1</v>
      </c>
    </row>
    <row r="83" spans="1:5">
      <c r="A83" s="35" t="s">
        <v>138</v>
      </c>
      <c r="B83" s="89" t="s">
        <v>139</v>
      </c>
      <c r="C83" s="89"/>
      <c r="D83" s="37">
        <v>0</v>
      </c>
      <c r="E83" s="37">
        <f>4.9*2</f>
        <v>9.8000000000000007</v>
      </c>
    </row>
    <row r="84" spans="1:5">
      <c r="A84" s="35" t="s">
        <v>140</v>
      </c>
      <c r="B84" s="89" t="s">
        <v>141</v>
      </c>
      <c r="C84" s="89"/>
      <c r="D84" s="37">
        <f>13.1*0.8</f>
        <v>10.48</v>
      </c>
      <c r="E84" s="37">
        <f>13.1*0.8</f>
        <v>10.48</v>
      </c>
    </row>
    <row r="85" spans="1:5">
      <c r="A85" s="88" t="s">
        <v>142</v>
      </c>
      <c r="B85" s="88"/>
      <c r="C85" s="88"/>
      <c r="D85" s="37">
        <f>SUM(D83:D84)*E79*D82</f>
        <v>3762.32</v>
      </c>
      <c r="E85" s="37">
        <f>SUM(E83:E84)*E79*E82</f>
        <v>7280.52</v>
      </c>
    </row>
    <row r="86" spans="1:5">
      <c r="A86" s="35" t="s">
        <v>143</v>
      </c>
      <c r="B86" s="38" t="str">
        <f>aaop!B135</f>
        <v>Custos Indiretos</v>
      </c>
      <c r="C86" s="38">
        <f>aaop!C135</f>
        <v>5.0000000000000001E-3</v>
      </c>
      <c r="D86" s="37">
        <f>TRUNC((D85)*$C$26,2)</f>
        <v>18.809999999999999</v>
      </c>
      <c r="E86" s="37">
        <f>TRUNC((E85)*$C$26,2)</f>
        <v>36.4</v>
      </c>
    </row>
    <row r="87" spans="1:5">
      <c r="A87" s="35" t="s">
        <v>144</v>
      </c>
      <c r="B87" s="36" t="s">
        <v>100</v>
      </c>
      <c r="C87" s="38">
        <f>aaop!C136</f>
        <v>5.0000000000000001E-3</v>
      </c>
      <c r="D87" s="37">
        <f>TRUNC((D85+D86)*$C$27,2)</f>
        <v>18.899999999999999</v>
      </c>
      <c r="E87" s="37">
        <f>TRUNC((E85+E86)*$C$27,2)</f>
        <v>36.58</v>
      </c>
    </row>
    <row r="88" spans="1:5">
      <c r="A88" s="35" t="s">
        <v>145</v>
      </c>
      <c r="B88" s="36" t="s">
        <v>101</v>
      </c>
      <c r="C88" s="38">
        <f>aaop!C137</f>
        <v>7.4700000000000003E-2</v>
      </c>
      <c r="D88" s="37">
        <f>TRUNC((D85+D86+D87)*$C$58/(1-$C$58),2)</f>
        <v>306.77</v>
      </c>
      <c r="E88" s="37">
        <f>TRUNC((E85+E86+E87)*$C$28/(1-$C$28),2)</f>
        <v>593.65</v>
      </c>
    </row>
    <row r="89" spans="1:5">
      <c r="A89" s="85" t="s">
        <v>146</v>
      </c>
      <c r="B89" s="85"/>
      <c r="C89" s="85"/>
      <c r="D89" s="37">
        <f>SUM(D85:D88)</f>
        <v>4106.8</v>
      </c>
      <c r="E89" s="37">
        <f>SUM(E85:E88)</f>
        <v>7947.15</v>
      </c>
    </row>
    <row r="90" spans="1:5">
      <c r="A90" s="86" t="s">
        <v>147</v>
      </c>
      <c r="B90" s="86"/>
      <c r="C90" s="86"/>
      <c r="D90" s="86"/>
      <c r="E90" s="39">
        <f>SUM(D89:E89)</f>
        <v>12053.95</v>
      </c>
    </row>
    <row r="91" spans="1:5">
      <c r="A91" s="86" t="s">
        <v>148</v>
      </c>
      <c r="B91" s="86"/>
      <c r="C91" s="86"/>
      <c r="D91" s="86"/>
      <c r="E91" s="39">
        <f>E80+E90</f>
        <v>108014.64999999998</v>
      </c>
    </row>
    <row r="93" spans="1:5">
      <c r="A93" s="91" t="s">
        <v>115</v>
      </c>
      <c r="B93" s="91"/>
      <c r="C93" s="91"/>
      <c r="D93" s="91"/>
      <c r="E93" s="91"/>
    </row>
    <row r="94" spans="1:5">
      <c r="A94" s="35" t="s">
        <v>2</v>
      </c>
      <c r="B94" s="89" t="s">
        <v>117</v>
      </c>
      <c r="C94" s="89"/>
      <c r="D94" s="89"/>
      <c r="E94" s="37">
        <f>aaopsat!D33</f>
        <v>1212.03</v>
      </c>
    </row>
    <row r="95" spans="1:5">
      <c r="A95" s="35" t="s">
        <v>4</v>
      </c>
      <c r="B95" s="89" t="s">
        <v>118</v>
      </c>
      <c r="C95" s="89"/>
      <c r="D95" s="38">
        <f>aaopsat!C57</f>
        <v>0.34800000000000003</v>
      </c>
      <c r="E95" s="37">
        <f>E94*D95</f>
        <v>421.78644000000003</v>
      </c>
    </row>
    <row r="96" spans="1:5">
      <c r="A96" s="35" t="s">
        <v>6</v>
      </c>
      <c r="B96" s="89" t="s">
        <v>99</v>
      </c>
      <c r="C96" s="89"/>
      <c r="D96" s="38">
        <f>aaopsat!C135</f>
        <v>5.0000000000000001E-3</v>
      </c>
      <c r="E96" s="37">
        <f>TRUNC((E94+E95)*D96,2)</f>
        <v>8.16</v>
      </c>
    </row>
    <row r="97" spans="1:5">
      <c r="A97" s="35" t="s">
        <v>8</v>
      </c>
      <c r="B97" s="89" t="s">
        <v>100</v>
      </c>
      <c r="C97" s="89"/>
      <c r="D97" s="38">
        <f>aaopsat!C136</f>
        <v>5.0000000000000001E-3</v>
      </c>
      <c r="E97" s="37">
        <f>TRUNC((E94+E95+E96)*D97,2)</f>
        <v>8.1999999999999993</v>
      </c>
    </row>
    <row r="98" spans="1:5">
      <c r="A98" s="35" t="s">
        <v>32</v>
      </c>
      <c r="B98" s="89" t="s">
        <v>101</v>
      </c>
      <c r="C98" s="89"/>
      <c r="D98" s="38">
        <f>aaopsat!C137</f>
        <v>7.4700000000000003E-2</v>
      </c>
      <c r="E98" s="37">
        <f>TRUNC((E94+E95+E96+E97)*D98/(1-D98),2)</f>
        <v>133.21</v>
      </c>
    </row>
    <row r="99" spans="1:5">
      <c r="A99" s="88" t="s">
        <v>119</v>
      </c>
      <c r="B99" s="88"/>
      <c r="C99" s="88"/>
      <c r="D99" s="88"/>
      <c r="E99" s="37">
        <f>SUM(E94:E98)</f>
        <v>1783.3864400000002</v>
      </c>
    </row>
    <row r="100" spans="1:5">
      <c r="A100" s="35" t="s">
        <v>52</v>
      </c>
      <c r="B100" s="89" t="s">
        <v>120</v>
      </c>
      <c r="C100" s="89"/>
      <c r="D100" s="89"/>
      <c r="E100" s="37">
        <f>TRUNC(E99/220,2)</f>
        <v>8.1</v>
      </c>
    </row>
    <row r="101" spans="1:5">
      <c r="A101" s="35" t="s">
        <v>34</v>
      </c>
      <c r="B101" s="89" t="s">
        <v>121</v>
      </c>
      <c r="C101" s="89"/>
      <c r="D101" s="38">
        <v>0.5</v>
      </c>
      <c r="E101" s="37">
        <f>TRUNC(E100*(1+D101),2)</f>
        <v>12.15</v>
      </c>
    </row>
    <row r="102" spans="1:5">
      <c r="A102" s="35" t="s">
        <v>55</v>
      </c>
      <c r="B102" s="89" t="s">
        <v>121</v>
      </c>
      <c r="C102" s="89"/>
      <c r="D102" s="38">
        <v>1</v>
      </c>
      <c r="E102" s="37">
        <f>TRUNC(E100*(1+D102),2)</f>
        <v>16.2</v>
      </c>
    </row>
    <row r="103" spans="1:5">
      <c r="A103" s="90"/>
      <c r="B103" s="90"/>
      <c r="C103" s="90"/>
      <c r="D103" s="35" t="s">
        <v>122</v>
      </c>
      <c r="E103" s="35" t="s">
        <v>123</v>
      </c>
    </row>
    <row r="104" spans="1:5">
      <c r="A104" s="35" t="s">
        <v>124</v>
      </c>
      <c r="B104" s="89" t="s">
        <v>125</v>
      </c>
      <c r="C104" s="89"/>
      <c r="D104" s="35">
        <v>2</v>
      </c>
      <c r="E104" s="37">
        <f>D104*E101</f>
        <v>24.3</v>
      </c>
    </row>
    <row r="105" spans="1:5">
      <c r="A105" s="35" t="s">
        <v>126</v>
      </c>
      <c r="B105" s="89" t="s">
        <v>127</v>
      </c>
      <c r="C105" s="89"/>
      <c r="D105" s="35">
        <v>0</v>
      </c>
      <c r="E105" s="37">
        <f>D105*E101</f>
        <v>0</v>
      </c>
    </row>
    <row r="106" spans="1:5">
      <c r="A106" s="35" t="s">
        <v>128</v>
      </c>
      <c r="B106" s="89" t="s">
        <v>129</v>
      </c>
      <c r="C106" s="89"/>
      <c r="D106" s="35">
        <v>0</v>
      </c>
      <c r="E106" s="37">
        <f>D106*E102</f>
        <v>0</v>
      </c>
    </row>
    <row r="107" spans="1:5">
      <c r="A107" s="35" t="s">
        <v>130</v>
      </c>
      <c r="B107" s="89" t="s">
        <v>131</v>
      </c>
      <c r="C107" s="89"/>
      <c r="D107" s="35">
        <v>0</v>
      </c>
      <c r="E107" s="37">
        <f>D107*E102</f>
        <v>0</v>
      </c>
    </row>
    <row r="108" spans="1:5">
      <c r="A108" s="86" t="s">
        <v>132</v>
      </c>
      <c r="B108" s="86"/>
      <c r="C108" s="86"/>
      <c r="D108" s="86"/>
      <c r="E108" s="39">
        <f>SUM(E104:E107)</f>
        <v>24.3</v>
      </c>
    </row>
    <row r="109" spans="1:5">
      <c r="A109" s="88" t="s">
        <v>133</v>
      </c>
      <c r="B109" s="88"/>
      <c r="C109" s="88"/>
      <c r="D109" s="88"/>
      <c r="E109" s="35">
        <v>6</v>
      </c>
    </row>
    <row r="110" spans="1:5">
      <c r="A110" s="86" t="s">
        <v>134</v>
      </c>
      <c r="B110" s="86"/>
      <c r="C110" s="86"/>
      <c r="D110" s="86"/>
      <c r="E110" s="39">
        <f>E108*E109</f>
        <v>145.80000000000001</v>
      </c>
    </row>
    <row r="111" spans="1:5">
      <c r="A111" s="87" t="s">
        <v>135</v>
      </c>
      <c r="B111" s="87"/>
      <c r="C111" s="87"/>
      <c r="D111" s="35" t="s">
        <v>127</v>
      </c>
      <c r="E111" s="35" t="s">
        <v>136</v>
      </c>
    </row>
    <row r="112" spans="1:5">
      <c r="A112" s="88" t="s">
        <v>137</v>
      </c>
      <c r="B112" s="88"/>
      <c r="C112" s="88"/>
      <c r="D112" s="35">
        <v>0</v>
      </c>
      <c r="E112" s="35">
        <v>0</v>
      </c>
    </row>
    <row r="113" spans="1:5">
      <c r="A113" s="35" t="s">
        <v>138</v>
      </c>
      <c r="B113" s="89" t="s">
        <v>139</v>
      </c>
      <c r="C113" s="89"/>
      <c r="D113" s="37">
        <v>0</v>
      </c>
      <c r="E113" s="37">
        <f>4.9*2</f>
        <v>9.8000000000000007</v>
      </c>
    </row>
    <row r="114" spans="1:5">
      <c r="A114" s="35" t="s">
        <v>140</v>
      </c>
      <c r="B114" s="89" t="s">
        <v>141</v>
      </c>
      <c r="C114" s="89"/>
      <c r="D114" s="37">
        <f>13.1*0.8</f>
        <v>10.48</v>
      </c>
      <c r="E114" s="37">
        <f>13.1*0.8</f>
        <v>10.48</v>
      </c>
    </row>
    <row r="115" spans="1:5">
      <c r="A115" s="88" t="s">
        <v>142</v>
      </c>
      <c r="B115" s="88"/>
      <c r="C115" s="88"/>
      <c r="D115" s="37">
        <f>SUM(D113:D114)*E109*D112</f>
        <v>0</v>
      </c>
      <c r="E115" s="37">
        <f>SUM(E113:E114)*E109*E112</f>
        <v>0</v>
      </c>
    </row>
    <row r="116" spans="1:5">
      <c r="A116" s="35" t="s">
        <v>143</v>
      </c>
      <c r="B116" s="36" t="s">
        <v>99</v>
      </c>
      <c r="C116" s="38">
        <f>aaopsat!C135</f>
        <v>5.0000000000000001E-3</v>
      </c>
      <c r="D116" s="37">
        <f>TRUNC((D115)*$C$56,2)</f>
        <v>0</v>
      </c>
      <c r="E116" s="37">
        <f>TRUNC((E115)*$C$56,2)</f>
        <v>0</v>
      </c>
    </row>
    <row r="117" spans="1:5">
      <c r="A117" s="35" t="s">
        <v>144</v>
      </c>
      <c r="B117" s="36" t="s">
        <v>100</v>
      </c>
      <c r="C117" s="38">
        <f>aaopsat!C136</f>
        <v>5.0000000000000001E-3</v>
      </c>
      <c r="D117" s="37">
        <f>TRUNC((D115+D116)*$C$57,2)</f>
        <v>0</v>
      </c>
      <c r="E117" s="37">
        <f>TRUNC((E115+E116)*$C$57,2)</f>
        <v>0</v>
      </c>
    </row>
    <row r="118" spans="1:5">
      <c r="A118" s="35" t="s">
        <v>145</v>
      </c>
      <c r="B118" s="36" t="s">
        <v>101</v>
      </c>
      <c r="C118" s="38">
        <f>aaopsat!C137</f>
        <v>7.4700000000000003E-2</v>
      </c>
      <c r="D118" s="37">
        <f>TRUNC((D115+D116+D117)*$C$58/(1-$C$58),2)</f>
        <v>0</v>
      </c>
      <c r="E118" s="37">
        <f>TRUNC((E115+E116+E117)*$C$58/(1-$C$58),2)</f>
        <v>0</v>
      </c>
    </row>
    <row r="119" spans="1:5">
      <c r="A119" s="85" t="s">
        <v>146</v>
      </c>
      <c r="B119" s="85"/>
      <c r="C119" s="85"/>
      <c r="D119" s="37">
        <f>SUM(D115:D118)</f>
        <v>0</v>
      </c>
      <c r="E119" s="37">
        <f>SUM(E115:E118)</f>
        <v>0</v>
      </c>
    </row>
    <row r="120" spans="1:5">
      <c r="A120" s="86" t="s">
        <v>147</v>
      </c>
      <c r="B120" s="86"/>
      <c r="C120" s="86"/>
      <c r="D120" s="86"/>
      <c r="E120" s="39">
        <f>SUM(D119:E119)</f>
        <v>0</v>
      </c>
    </row>
    <row r="121" spans="1:5">
      <c r="A121" s="86" t="s">
        <v>148</v>
      </c>
      <c r="B121" s="86"/>
      <c r="C121" s="86"/>
      <c r="D121" s="86"/>
      <c r="E121" s="39">
        <f>E110+E120</f>
        <v>145.80000000000001</v>
      </c>
    </row>
    <row r="123" spans="1:5">
      <c r="A123" s="86" t="s">
        <v>202</v>
      </c>
      <c r="B123" s="86"/>
      <c r="C123" s="86"/>
      <c r="D123" s="86"/>
      <c r="E123" s="39">
        <f>E31+E61+E91+E121</f>
        <v>139325.16999999995</v>
      </c>
    </row>
  </sheetData>
  <mergeCells count="10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E93"/>
    <mergeCell ref="B94:D94"/>
    <mergeCell ref="B95:C95"/>
    <mergeCell ref="B96:C96"/>
    <mergeCell ref="B97:C97"/>
    <mergeCell ref="B98:C98"/>
    <mergeCell ref="A99:D99"/>
    <mergeCell ref="B100:D100"/>
    <mergeCell ref="B101:C101"/>
    <mergeCell ref="B102:C102"/>
    <mergeCell ref="A103:C103"/>
    <mergeCell ref="B113:C113"/>
    <mergeCell ref="B114:C114"/>
    <mergeCell ref="A115:C115"/>
    <mergeCell ref="A119:C119"/>
    <mergeCell ref="A120:D120"/>
    <mergeCell ref="A121:D121"/>
    <mergeCell ref="A123:D123"/>
    <mergeCell ref="B104:C104"/>
    <mergeCell ref="B105:C105"/>
    <mergeCell ref="B106:C106"/>
    <mergeCell ref="B107:C107"/>
    <mergeCell ref="A108:D108"/>
    <mergeCell ref="A109:D109"/>
    <mergeCell ref="A110:D110"/>
    <mergeCell ref="A111:C111"/>
    <mergeCell ref="A112:C11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3" manualBreakCount="3">
    <brk id="31" max="16383" man="1"/>
    <brk id="61" max="16383" man="1"/>
    <brk id="9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3"/>
  <sheetViews>
    <sheetView view="pageBreakPreview" topLeftCell="A102" zoomScaleNormal="100" workbookViewId="0">
      <selection activeCell="E128" sqref="E128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92" t="s">
        <v>157</v>
      </c>
      <c r="B1" s="92"/>
      <c r="C1" s="92"/>
      <c r="D1" s="92"/>
      <c r="E1" s="92"/>
    </row>
    <row r="3" spans="1:5">
      <c r="A3" s="91" t="s">
        <v>14</v>
      </c>
      <c r="B3" s="91"/>
      <c r="C3" s="91"/>
      <c r="D3" s="91"/>
      <c r="E3" s="91"/>
    </row>
    <row r="4" spans="1:5">
      <c r="A4" s="35" t="s">
        <v>2</v>
      </c>
      <c r="B4" s="89" t="s">
        <v>117</v>
      </c>
      <c r="C4" s="89"/>
      <c r="D4" s="89"/>
      <c r="E4" s="37">
        <f>sup!D33</f>
        <v>1668.21</v>
      </c>
    </row>
    <row r="5" spans="1:5">
      <c r="A5" s="35" t="s">
        <v>4</v>
      </c>
      <c r="B5" s="89" t="s">
        <v>118</v>
      </c>
      <c r="C5" s="89"/>
      <c r="D5" s="38">
        <f>sup!C57</f>
        <v>0.34800000000000003</v>
      </c>
      <c r="E5" s="37">
        <f>E4*D5</f>
        <v>580.53708000000006</v>
      </c>
    </row>
    <row r="6" spans="1:5">
      <c r="A6" s="35" t="s">
        <v>6</v>
      </c>
      <c r="B6" s="89" t="s">
        <v>99</v>
      </c>
      <c r="C6" s="89"/>
      <c r="D6" s="38">
        <f>sup!C135</f>
        <v>5.0000000000000001E-3</v>
      </c>
      <c r="E6" s="37">
        <f>TRUNC((E4+E5)*D6,2)</f>
        <v>11.24</v>
      </c>
    </row>
    <row r="7" spans="1:5">
      <c r="A7" s="35" t="s">
        <v>8</v>
      </c>
      <c r="B7" s="89" t="s">
        <v>100</v>
      </c>
      <c r="C7" s="89"/>
      <c r="D7" s="38">
        <f>sup!C136</f>
        <v>5.0000000000000001E-3</v>
      </c>
      <c r="E7" s="37">
        <f>TRUNC((E4+E5+E6)*D7,2)</f>
        <v>11.29</v>
      </c>
    </row>
    <row r="8" spans="1:5">
      <c r="A8" s="35" t="s">
        <v>32</v>
      </c>
      <c r="B8" s="89" t="s">
        <v>101</v>
      </c>
      <c r="C8" s="89"/>
      <c r="D8" s="38">
        <f>sup!C137</f>
        <v>7.4700000000000003E-2</v>
      </c>
      <c r="E8" s="37">
        <f>TRUNC((E4+E5+E6+E7)*D8/(1-D8),2)</f>
        <v>183.36</v>
      </c>
    </row>
    <row r="9" spans="1:5">
      <c r="A9" s="88" t="s">
        <v>119</v>
      </c>
      <c r="B9" s="88"/>
      <c r="C9" s="88"/>
      <c r="D9" s="88"/>
      <c r="E9" s="37">
        <f>SUM(E4:E8)</f>
        <v>2454.63708</v>
      </c>
    </row>
    <row r="10" spans="1:5">
      <c r="A10" s="35" t="s">
        <v>52</v>
      </c>
      <c r="B10" s="89" t="s">
        <v>120</v>
      </c>
      <c r="C10" s="89"/>
      <c r="D10" s="89"/>
      <c r="E10" s="37">
        <f>TRUNC(E9/220,2)</f>
        <v>11.15</v>
      </c>
    </row>
    <row r="11" spans="1:5">
      <c r="A11" s="35" t="s">
        <v>34</v>
      </c>
      <c r="B11" s="89" t="s">
        <v>121</v>
      </c>
      <c r="C11" s="89"/>
      <c r="D11" s="38">
        <v>0.5</v>
      </c>
      <c r="E11" s="37">
        <f>TRUNC(E10*(1+D11),2)</f>
        <v>16.72</v>
      </c>
    </row>
    <row r="12" spans="1:5">
      <c r="A12" s="35" t="s">
        <v>55</v>
      </c>
      <c r="B12" s="89" t="s">
        <v>121</v>
      </c>
      <c r="C12" s="89"/>
      <c r="D12" s="38">
        <v>1</v>
      </c>
      <c r="E12" s="37">
        <f>TRUNC(E10*(1+D12),2)</f>
        <v>22.3</v>
      </c>
    </row>
    <row r="13" spans="1:5">
      <c r="A13" s="90"/>
      <c r="B13" s="90"/>
      <c r="C13" s="90"/>
      <c r="D13" s="35" t="s">
        <v>122</v>
      </c>
      <c r="E13" s="35" t="s">
        <v>123</v>
      </c>
    </row>
    <row r="14" spans="1:5">
      <c r="A14" s="35" t="s">
        <v>124</v>
      </c>
      <c r="B14" s="89" t="s">
        <v>125</v>
      </c>
      <c r="C14" s="89"/>
      <c r="D14" s="35">
        <v>0</v>
      </c>
      <c r="E14" s="37">
        <f>D14*E11</f>
        <v>0</v>
      </c>
    </row>
    <row r="15" spans="1:5">
      <c r="A15" s="35" t="s">
        <v>126</v>
      </c>
      <c r="B15" s="89" t="s">
        <v>127</v>
      </c>
      <c r="C15" s="89"/>
      <c r="D15" s="35">
        <v>6</v>
      </c>
      <c r="E15" s="37">
        <f>D15*E11</f>
        <v>100.32</v>
      </c>
    </row>
    <row r="16" spans="1:5">
      <c r="A16" s="35" t="s">
        <v>128</v>
      </c>
      <c r="B16" s="89" t="s">
        <v>129</v>
      </c>
      <c r="C16" s="89"/>
      <c r="D16" s="35">
        <v>15</v>
      </c>
      <c r="E16" s="37">
        <f>D16*E12</f>
        <v>334.5</v>
      </c>
    </row>
    <row r="17" spans="1:5">
      <c r="A17" s="35" t="s">
        <v>130</v>
      </c>
      <c r="B17" s="89" t="s">
        <v>131</v>
      </c>
      <c r="C17" s="89"/>
      <c r="D17" s="35">
        <v>0</v>
      </c>
      <c r="E17" s="37">
        <f>D17*E12</f>
        <v>0</v>
      </c>
    </row>
    <row r="18" spans="1:5">
      <c r="A18" s="86" t="s">
        <v>132</v>
      </c>
      <c r="B18" s="86"/>
      <c r="C18" s="86"/>
      <c r="D18" s="86"/>
      <c r="E18" s="39">
        <f>SUM(E14:E17)</f>
        <v>434.82</v>
      </c>
    </row>
    <row r="19" spans="1:5">
      <c r="A19" s="88" t="s">
        <v>133</v>
      </c>
      <c r="B19" s="88"/>
      <c r="C19" s="88"/>
      <c r="D19" s="88"/>
      <c r="E19" s="35">
        <v>24</v>
      </c>
    </row>
    <row r="20" spans="1:5">
      <c r="A20" s="86" t="s">
        <v>134</v>
      </c>
      <c r="B20" s="86"/>
      <c r="C20" s="86"/>
      <c r="D20" s="86"/>
      <c r="E20" s="39">
        <f>E18*E19</f>
        <v>10435.68</v>
      </c>
    </row>
    <row r="21" spans="1:5">
      <c r="A21" s="87" t="s">
        <v>135</v>
      </c>
      <c r="B21" s="87"/>
      <c r="C21" s="87"/>
      <c r="D21" s="35" t="s">
        <v>127</v>
      </c>
      <c r="E21" s="35" t="s">
        <v>136</v>
      </c>
    </row>
    <row r="22" spans="1:5">
      <c r="A22" s="88" t="s">
        <v>137</v>
      </c>
      <c r="B22" s="88"/>
      <c r="C22" s="88"/>
      <c r="D22" s="35">
        <v>1</v>
      </c>
      <c r="E22" s="35">
        <v>1</v>
      </c>
    </row>
    <row r="23" spans="1:5">
      <c r="A23" s="35" t="s">
        <v>138</v>
      </c>
      <c r="B23" s="89" t="s">
        <v>139</v>
      </c>
      <c r="C23" s="89"/>
      <c r="D23" s="37">
        <v>0</v>
      </c>
      <c r="E23" s="37">
        <f>4.9*2</f>
        <v>9.8000000000000007</v>
      </c>
    </row>
    <row r="24" spans="1:5">
      <c r="A24" s="35" t="s">
        <v>140</v>
      </c>
      <c r="B24" s="89" t="s">
        <v>141</v>
      </c>
      <c r="C24" s="89"/>
      <c r="D24" s="37">
        <f>13.1*0.8</f>
        <v>10.48</v>
      </c>
      <c r="E24" s="37">
        <f>13.1*0.8</f>
        <v>10.48</v>
      </c>
    </row>
    <row r="25" spans="1:5">
      <c r="A25" s="88" t="s">
        <v>142</v>
      </c>
      <c r="B25" s="88"/>
      <c r="C25" s="88"/>
      <c r="D25" s="37">
        <f>SUM(D23:D24)*$E$19*D22</f>
        <v>251.52</v>
      </c>
      <c r="E25" s="37">
        <f>SUM(E23:E24)*$E$19*E22</f>
        <v>486.72</v>
      </c>
    </row>
    <row r="26" spans="1:5">
      <c r="A26" s="35" t="s">
        <v>143</v>
      </c>
      <c r="B26" s="36" t="s">
        <v>99</v>
      </c>
      <c r="C26" s="38">
        <f>sup!C135</f>
        <v>5.0000000000000001E-3</v>
      </c>
      <c r="D26" s="37">
        <f>TRUNC((D25)*$C$26,2)</f>
        <v>1.25</v>
      </c>
      <c r="E26" s="37">
        <f>TRUNC((E25)*$C$26,2)</f>
        <v>2.4300000000000002</v>
      </c>
    </row>
    <row r="27" spans="1:5">
      <c r="A27" s="35" t="s">
        <v>144</v>
      </c>
      <c r="B27" s="36" t="s">
        <v>100</v>
      </c>
      <c r="C27" s="38">
        <f>sup!C136</f>
        <v>5.0000000000000001E-3</v>
      </c>
      <c r="D27" s="37">
        <f>TRUNC((D25+D26)*$C$27,2)</f>
        <v>1.26</v>
      </c>
      <c r="E27" s="37">
        <f>TRUNC((E25+E26)*$C$27,2)</f>
        <v>2.44</v>
      </c>
    </row>
    <row r="28" spans="1:5">
      <c r="A28" s="35" t="s">
        <v>145</v>
      </c>
      <c r="B28" s="36" t="s">
        <v>101</v>
      </c>
      <c r="C28" s="38">
        <f>sup!C137</f>
        <v>7.4700000000000003E-2</v>
      </c>
      <c r="D28" s="37">
        <f>TRUNC((D25+D26+D27)*$C$28/(1-$C$28),2)</f>
        <v>20.5</v>
      </c>
      <c r="E28" s="37">
        <f>TRUNC((E25+E26+E27)*$C$28/(1-$C$28),2)</f>
        <v>39.68</v>
      </c>
    </row>
    <row r="29" spans="1:5">
      <c r="A29" s="85" t="s">
        <v>146</v>
      </c>
      <c r="B29" s="85"/>
      <c r="C29" s="85"/>
      <c r="D29" s="37">
        <f>SUM(D25:D28)</f>
        <v>274.52999999999997</v>
      </c>
      <c r="E29" s="37">
        <f>SUM(E25:E28)</f>
        <v>531.27</v>
      </c>
    </row>
    <row r="30" spans="1:5">
      <c r="A30" s="86" t="s">
        <v>147</v>
      </c>
      <c r="B30" s="86"/>
      <c r="C30" s="86"/>
      <c r="D30" s="86"/>
      <c r="E30" s="39">
        <f>SUM(D29:E29)</f>
        <v>805.8</v>
      </c>
    </row>
    <row r="31" spans="1:5">
      <c r="A31" s="86" t="s">
        <v>148</v>
      </c>
      <c r="B31" s="86"/>
      <c r="C31" s="86"/>
      <c r="D31" s="86"/>
      <c r="E31" s="39">
        <f>E20+E30</f>
        <v>11241.48</v>
      </c>
    </row>
    <row r="33" spans="1:5">
      <c r="A33" s="91" t="s">
        <v>113</v>
      </c>
      <c r="B33" s="91"/>
      <c r="C33" s="91"/>
      <c r="D33" s="91"/>
      <c r="E33" s="91"/>
    </row>
    <row r="34" spans="1:5">
      <c r="A34" s="35" t="s">
        <v>2</v>
      </c>
      <c r="B34" s="89" t="s">
        <v>117</v>
      </c>
      <c r="C34" s="89"/>
      <c r="D34" s="89"/>
      <c r="E34" s="37">
        <f>aaop!D33</f>
        <v>1212.03</v>
      </c>
    </row>
    <row r="35" spans="1:5">
      <c r="A35" s="35" t="s">
        <v>4</v>
      </c>
      <c r="B35" s="89" t="s">
        <v>118</v>
      </c>
      <c r="C35" s="89"/>
      <c r="D35" s="38">
        <f>aaop!C57</f>
        <v>0.34800000000000003</v>
      </c>
      <c r="E35" s="37">
        <f>E34*D35</f>
        <v>421.78644000000003</v>
      </c>
    </row>
    <row r="36" spans="1:5">
      <c r="A36" s="35" t="s">
        <v>6</v>
      </c>
      <c r="B36" s="89" t="s">
        <v>99</v>
      </c>
      <c r="C36" s="89"/>
      <c r="D36" s="38">
        <f>aaop!C135</f>
        <v>5.0000000000000001E-3</v>
      </c>
      <c r="E36" s="37">
        <f>TRUNC((E34+E35)*D36,2)</f>
        <v>8.16</v>
      </c>
    </row>
    <row r="37" spans="1:5">
      <c r="A37" s="35" t="s">
        <v>8</v>
      </c>
      <c r="B37" s="89" t="s">
        <v>100</v>
      </c>
      <c r="C37" s="89"/>
      <c r="D37" s="38">
        <f>aaop!C136</f>
        <v>5.0000000000000001E-3</v>
      </c>
      <c r="E37" s="37">
        <f>TRUNC((E34+E35+E36)*D37,2)</f>
        <v>8.1999999999999993</v>
      </c>
    </row>
    <row r="38" spans="1:5">
      <c r="A38" s="35" t="s">
        <v>32</v>
      </c>
      <c r="B38" s="89" t="s">
        <v>101</v>
      </c>
      <c r="C38" s="89"/>
      <c r="D38" s="38">
        <f>aaop!C137</f>
        <v>7.4700000000000003E-2</v>
      </c>
      <c r="E38" s="37">
        <f>TRUNC((E34+E35+E36+E37)*D38/(1-D38),2)</f>
        <v>133.21</v>
      </c>
    </row>
    <row r="39" spans="1:5">
      <c r="A39" s="88" t="s">
        <v>119</v>
      </c>
      <c r="B39" s="88"/>
      <c r="C39" s="88"/>
      <c r="D39" s="88"/>
      <c r="E39" s="37">
        <f>SUM(E34:E38)</f>
        <v>1783.3864400000002</v>
      </c>
    </row>
    <row r="40" spans="1:5">
      <c r="A40" s="35" t="s">
        <v>52</v>
      </c>
      <c r="B40" s="89" t="s">
        <v>120</v>
      </c>
      <c r="C40" s="89"/>
      <c r="D40" s="89"/>
      <c r="E40" s="37">
        <f>TRUNC(E39/220,2)</f>
        <v>8.1</v>
      </c>
    </row>
    <row r="41" spans="1:5">
      <c r="A41" s="35" t="s">
        <v>34</v>
      </c>
      <c r="B41" s="89" t="s">
        <v>121</v>
      </c>
      <c r="C41" s="89"/>
      <c r="D41" s="38">
        <v>0.5</v>
      </c>
      <c r="E41" s="37">
        <f>TRUNC(E40*(1+D41),2)</f>
        <v>12.15</v>
      </c>
    </row>
    <row r="42" spans="1:5">
      <c r="A42" s="35" t="s">
        <v>55</v>
      </c>
      <c r="B42" s="89" t="s">
        <v>121</v>
      </c>
      <c r="C42" s="89"/>
      <c r="D42" s="38">
        <v>1</v>
      </c>
      <c r="E42" s="37">
        <f>TRUNC(E40*(1+D42),2)</f>
        <v>16.2</v>
      </c>
    </row>
    <row r="43" spans="1:5">
      <c r="A43" s="90"/>
      <c r="B43" s="90"/>
      <c r="C43" s="90"/>
      <c r="D43" s="35" t="s">
        <v>122</v>
      </c>
      <c r="E43" s="35" t="s">
        <v>123</v>
      </c>
    </row>
    <row r="44" spans="1:5">
      <c r="A44" s="35" t="s">
        <v>124</v>
      </c>
      <c r="B44" s="89" t="s">
        <v>125</v>
      </c>
      <c r="C44" s="89"/>
      <c r="D44" s="35">
        <v>0</v>
      </c>
      <c r="E44" s="37">
        <f>D44*E41</f>
        <v>0</v>
      </c>
    </row>
    <row r="45" spans="1:5">
      <c r="A45" s="35" t="s">
        <v>126</v>
      </c>
      <c r="B45" s="89" t="s">
        <v>127</v>
      </c>
      <c r="C45" s="89"/>
      <c r="D45" s="35">
        <v>6</v>
      </c>
      <c r="E45" s="37">
        <f>D45*E41</f>
        <v>72.900000000000006</v>
      </c>
    </row>
    <row r="46" spans="1:5">
      <c r="A46" s="35" t="s">
        <v>128</v>
      </c>
      <c r="B46" s="89" t="s">
        <v>129</v>
      </c>
      <c r="C46" s="89"/>
      <c r="D46" s="35">
        <v>15</v>
      </c>
      <c r="E46" s="37">
        <f>D46*E42</f>
        <v>243</v>
      </c>
    </row>
    <row r="47" spans="1:5">
      <c r="A47" s="35" t="s">
        <v>130</v>
      </c>
      <c r="B47" s="89" t="s">
        <v>131</v>
      </c>
      <c r="C47" s="89"/>
      <c r="D47" s="35">
        <v>0</v>
      </c>
      <c r="E47" s="37">
        <f>D47*E42</f>
        <v>0</v>
      </c>
    </row>
    <row r="48" spans="1:5">
      <c r="A48" s="86" t="s">
        <v>132</v>
      </c>
      <c r="B48" s="86"/>
      <c r="C48" s="86"/>
      <c r="D48" s="86"/>
      <c r="E48" s="39">
        <f>SUM(E44:E47)</f>
        <v>315.89999999999998</v>
      </c>
    </row>
    <row r="49" spans="1:5">
      <c r="A49" s="88" t="s">
        <v>133</v>
      </c>
      <c r="B49" s="88"/>
      <c r="C49" s="88"/>
      <c r="D49" s="88"/>
      <c r="E49" s="35">
        <v>1245</v>
      </c>
    </row>
    <row r="50" spans="1:5">
      <c r="A50" s="86" t="s">
        <v>134</v>
      </c>
      <c r="B50" s="86"/>
      <c r="C50" s="86"/>
      <c r="D50" s="86"/>
      <c r="E50" s="39">
        <f>E48*E49</f>
        <v>393295.5</v>
      </c>
    </row>
    <row r="51" spans="1:5">
      <c r="A51" s="87" t="s">
        <v>135</v>
      </c>
      <c r="B51" s="87"/>
      <c r="C51" s="87"/>
      <c r="D51" s="35" t="s">
        <v>127</v>
      </c>
      <c r="E51" s="35" t="s">
        <v>136</v>
      </c>
    </row>
    <row r="52" spans="1:5">
      <c r="A52" s="88" t="s">
        <v>137</v>
      </c>
      <c r="B52" s="88"/>
      <c r="C52" s="88"/>
      <c r="D52" s="35">
        <v>1</v>
      </c>
      <c r="E52" s="35">
        <v>1</v>
      </c>
    </row>
    <row r="53" spans="1:5">
      <c r="A53" s="35" t="s">
        <v>138</v>
      </c>
      <c r="B53" s="89" t="s">
        <v>139</v>
      </c>
      <c r="C53" s="89"/>
      <c r="D53" s="37">
        <v>0</v>
      </c>
      <c r="E53" s="37">
        <f>4.9*2</f>
        <v>9.8000000000000007</v>
      </c>
    </row>
    <row r="54" spans="1:5">
      <c r="A54" s="35" t="s">
        <v>140</v>
      </c>
      <c r="B54" s="89" t="s">
        <v>141</v>
      </c>
      <c r="C54" s="89"/>
      <c r="D54" s="37">
        <f>13.1*0.8</f>
        <v>10.48</v>
      </c>
      <c r="E54" s="37">
        <f>13.1*0.8</f>
        <v>10.48</v>
      </c>
    </row>
    <row r="55" spans="1:5">
      <c r="A55" s="88" t="s">
        <v>142</v>
      </c>
      <c r="B55" s="88"/>
      <c r="C55" s="88"/>
      <c r="D55" s="37">
        <f>SUM(D53:D54)*E49*D52</f>
        <v>13047.6</v>
      </c>
      <c r="E55" s="37">
        <f>SUM(E53:E54)*E49*E52</f>
        <v>25248.600000000002</v>
      </c>
    </row>
    <row r="56" spans="1:5">
      <c r="A56" s="35" t="s">
        <v>143</v>
      </c>
      <c r="B56" s="36" t="s">
        <v>99</v>
      </c>
      <c r="C56" s="38">
        <f>aaop!C135</f>
        <v>5.0000000000000001E-3</v>
      </c>
      <c r="D56" s="37">
        <f>TRUNC((D55)*$C$56,2)</f>
        <v>65.23</v>
      </c>
      <c r="E56" s="37">
        <f>TRUNC((E55)*$C$56,2)</f>
        <v>126.24</v>
      </c>
    </row>
    <row r="57" spans="1:5">
      <c r="A57" s="35" t="s">
        <v>144</v>
      </c>
      <c r="B57" s="36" t="s">
        <v>100</v>
      </c>
      <c r="C57" s="38">
        <f>aaop!C136</f>
        <v>5.0000000000000001E-3</v>
      </c>
      <c r="D57" s="37">
        <f>TRUNC((D55+D56)*$C$57,2)</f>
        <v>65.56</v>
      </c>
      <c r="E57" s="37">
        <f>TRUNC((E55+E56)*$C$57,2)</f>
        <v>126.87</v>
      </c>
    </row>
    <row r="58" spans="1:5">
      <c r="A58" s="35" t="s">
        <v>145</v>
      </c>
      <c r="B58" s="36" t="s">
        <v>101</v>
      </c>
      <c r="C58" s="38">
        <f>aaop!C137</f>
        <v>7.4700000000000003E-2</v>
      </c>
      <c r="D58" s="37">
        <f>TRUNC((D55+D56+D57)*$C$58/(1-$C$58),2)</f>
        <v>1063.8900000000001</v>
      </c>
      <c r="E58" s="37">
        <f>TRUNC((E55+E56+E57)*$C$58/(1-$C$58),2)</f>
        <v>2058.7600000000002</v>
      </c>
    </row>
    <row r="59" spans="1:5">
      <c r="A59" s="85" t="s">
        <v>146</v>
      </c>
      <c r="B59" s="85"/>
      <c r="C59" s="85"/>
      <c r="D59" s="37">
        <f>SUM(D55:D58)</f>
        <v>14242.279999999999</v>
      </c>
      <c r="E59" s="37">
        <f>SUM(E55:E58)</f>
        <v>27560.47</v>
      </c>
    </row>
    <row r="60" spans="1:5">
      <c r="A60" s="86" t="s">
        <v>147</v>
      </c>
      <c r="B60" s="86"/>
      <c r="C60" s="86"/>
      <c r="D60" s="86"/>
      <c r="E60" s="39">
        <f>SUM(D59:E59)</f>
        <v>41802.75</v>
      </c>
    </row>
    <row r="61" spans="1:5">
      <c r="A61" s="86" t="s">
        <v>148</v>
      </c>
      <c r="B61" s="86"/>
      <c r="C61" s="86"/>
      <c r="D61" s="86"/>
      <c r="E61" s="39">
        <f>E50+E60</f>
        <v>435098.25</v>
      </c>
    </row>
    <row r="63" spans="1:5">
      <c r="A63" s="91" t="s">
        <v>201</v>
      </c>
      <c r="B63" s="91"/>
      <c r="C63" s="91"/>
      <c r="D63" s="91"/>
      <c r="E63" s="91"/>
    </row>
    <row r="64" spans="1:5">
      <c r="A64" s="35" t="s">
        <v>2</v>
      </c>
      <c r="B64" s="89" t="s">
        <v>117</v>
      </c>
      <c r="C64" s="89"/>
      <c r="D64" s="89"/>
      <c r="E64" s="37">
        <f>aaopttr!D33</f>
        <v>1212.03</v>
      </c>
    </row>
    <row r="65" spans="1:5">
      <c r="A65" s="35" t="s">
        <v>4</v>
      </c>
      <c r="B65" s="89" t="s">
        <v>118</v>
      </c>
      <c r="C65" s="89"/>
      <c r="D65" s="38">
        <f>aaopttr!C57</f>
        <v>0.34800000000000003</v>
      </c>
      <c r="E65" s="37">
        <f>E64*D65</f>
        <v>421.78644000000003</v>
      </c>
    </row>
    <row r="66" spans="1:5">
      <c r="A66" s="35" t="s">
        <v>6</v>
      </c>
      <c r="B66" s="89" t="s">
        <v>99</v>
      </c>
      <c r="C66" s="89"/>
      <c r="D66" s="38">
        <f>aaopttr!C135</f>
        <v>5.0000000000000001E-3</v>
      </c>
      <c r="E66" s="37">
        <f>TRUNC((E64+E65)*D66,2)</f>
        <v>8.16</v>
      </c>
    </row>
    <row r="67" spans="1:5">
      <c r="A67" s="35" t="s">
        <v>8</v>
      </c>
      <c r="B67" s="89" t="s">
        <v>100</v>
      </c>
      <c r="C67" s="89"/>
      <c r="D67" s="38">
        <f>aaopttr!C136</f>
        <v>5.0000000000000001E-3</v>
      </c>
      <c r="E67" s="37">
        <f>TRUNC((E64+E65+E66)*D67,2)</f>
        <v>8.1999999999999993</v>
      </c>
    </row>
    <row r="68" spans="1:5">
      <c r="A68" s="35" t="s">
        <v>32</v>
      </c>
      <c r="B68" s="89" t="s">
        <v>101</v>
      </c>
      <c r="C68" s="89"/>
      <c r="D68" s="38">
        <f>aaopttr!C137</f>
        <v>7.4700000000000003E-2</v>
      </c>
      <c r="E68" s="37">
        <f>TRUNC((E64+E65+E66+E67)*D68/(1-D68),2)</f>
        <v>133.21</v>
      </c>
    </row>
    <row r="69" spans="1:5">
      <c r="A69" s="88" t="s">
        <v>119</v>
      </c>
      <c r="B69" s="88"/>
      <c r="C69" s="88"/>
      <c r="D69" s="88"/>
      <c r="E69" s="37">
        <f>SUM(E64:E68)</f>
        <v>1783.3864400000002</v>
      </c>
    </row>
    <row r="70" spans="1:5">
      <c r="A70" s="35" t="s">
        <v>52</v>
      </c>
      <c r="B70" s="89" t="s">
        <v>120</v>
      </c>
      <c r="C70" s="89"/>
      <c r="D70" s="89"/>
      <c r="E70" s="37">
        <f>TRUNC(E69/220,2)</f>
        <v>8.1</v>
      </c>
    </row>
    <row r="71" spans="1:5">
      <c r="A71" s="35" t="s">
        <v>34</v>
      </c>
      <c r="B71" s="89" t="s">
        <v>121</v>
      </c>
      <c r="C71" s="89"/>
      <c r="D71" s="38">
        <v>0.5</v>
      </c>
      <c r="E71" s="37">
        <f>TRUNC(E70*(1+D71),2)</f>
        <v>12.15</v>
      </c>
    </row>
    <row r="72" spans="1:5">
      <c r="A72" s="35" t="s">
        <v>55</v>
      </c>
      <c r="B72" s="89" t="s">
        <v>121</v>
      </c>
      <c r="C72" s="89"/>
      <c r="D72" s="38">
        <v>1</v>
      </c>
      <c r="E72" s="37">
        <f>TRUNC(E70*(1+D72),2)</f>
        <v>16.2</v>
      </c>
    </row>
    <row r="73" spans="1:5">
      <c r="A73" s="90"/>
      <c r="B73" s="90"/>
      <c r="C73" s="90"/>
      <c r="D73" s="35" t="s">
        <v>122</v>
      </c>
      <c r="E73" s="35" t="s">
        <v>123</v>
      </c>
    </row>
    <row r="74" spans="1:5">
      <c r="A74" s="35" t="s">
        <v>124</v>
      </c>
      <c r="B74" s="89" t="s">
        <v>125</v>
      </c>
      <c r="C74" s="89"/>
      <c r="D74" s="35">
        <v>0</v>
      </c>
      <c r="E74" s="37">
        <f>D74*E71</f>
        <v>0</v>
      </c>
    </row>
    <row r="75" spans="1:5">
      <c r="A75" s="35" t="s">
        <v>126</v>
      </c>
      <c r="B75" s="89" t="s">
        <v>127</v>
      </c>
      <c r="C75" s="89"/>
      <c r="D75" s="35">
        <v>6</v>
      </c>
      <c r="E75" s="37">
        <f>D75*E71</f>
        <v>72.900000000000006</v>
      </c>
    </row>
    <row r="76" spans="1:5">
      <c r="A76" s="35" t="s">
        <v>128</v>
      </c>
      <c r="B76" s="89" t="s">
        <v>129</v>
      </c>
      <c r="C76" s="89"/>
      <c r="D76" s="35">
        <v>15</v>
      </c>
      <c r="E76" s="37">
        <f>D76*E72</f>
        <v>243</v>
      </c>
    </row>
    <row r="77" spans="1:5">
      <c r="A77" s="35" t="s">
        <v>130</v>
      </c>
      <c r="B77" s="89" t="s">
        <v>131</v>
      </c>
      <c r="C77" s="89"/>
      <c r="D77" s="35">
        <v>0</v>
      </c>
      <c r="E77" s="37">
        <f>D77*E72</f>
        <v>0</v>
      </c>
    </row>
    <row r="78" spans="1:5">
      <c r="A78" s="86" t="s">
        <v>132</v>
      </c>
      <c r="B78" s="86"/>
      <c r="C78" s="86"/>
      <c r="D78" s="86"/>
      <c r="E78" s="39">
        <f>SUM(E74:E77)</f>
        <v>315.89999999999998</v>
      </c>
    </row>
    <row r="79" spans="1:5">
      <c r="A79" s="88" t="s">
        <v>133</v>
      </c>
      <c r="B79" s="88"/>
      <c r="C79" s="88"/>
      <c r="D79" s="88"/>
      <c r="E79" s="35">
        <v>180</v>
      </c>
    </row>
    <row r="80" spans="1:5">
      <c r="A80" s="86" t="s">
        <v>134</v>
      </c>
      <c r="B80" s="86"/>
      <c r="C80" s="86"/>
      <c r="D80" s="86"/>
      <c r="E80" s="39">
        <f>E78*E79</f>
        <v>56861.999999999993</v>
      </c>
    </row>
    <row r="81" spans="1:5">
      <c r="A81" s="87" t="s">
        <v>135</v>
      </c>
      <c r="B81" s="87"/>
      <c r="C81" s="87"/>
      <c r="D81" s="35" t="s">
        <v>127</v>
      </c>
      <c r="E81" s="35" t="s">
        <v>136</v>
      </c>
    </row>
    <row r="82" spans="1:5">
      <c r="A82" s="88" t="s">
        <v>137</v>
      </c>
      <c r="B82" s="88"/>
      <c r="C82" s="88"/>
      <c r="D82" s="35">
        <v>1</v>
      </c>
      <c r="E82" s="35">
        <v>1</v>
      </c>
    </row>
    <row r="83" spans="1:5">
      <c r="A83" s="35" t="s">
        <v>138</v>
      </c>
      <c r="B83" s="89" t="s">
        <v>139</v>
      </c>
      <c r="C83" s="89"/>
      <c r="D83" s="37">
        <v>0</v>
      </c>
      <c r="E83" s="37">
        <f>4.9*2</f>
        <v>9.8000000000000007</v>
      </c>
    </row>
    <row r="84" spans="1:5">
      <c r="A84" s="35" t="s">
        <v>140</v>
      </c>
      <c r="B84" s="89" t="s">
        <v>141</v>
      </c>
      <c r="C84" s="89"/>
      <c r="D84" s="37">
        <f>13.1*0.8</f>
        <v>10.48</v>
      </c>
      <c r="E84" s="37">
        <f>13.1*0.8</f>
        <v>10.48</v>
      </c>
    </row>
    <row r="85" spans="1:5">
      <c r="A85" s="88" t="s">
        <v>142</v>
      </c>
      <c r="B85" s="88"/>
      <c r="C85" s="88"/>
      <c r="D85" s="37">
        <f>SUM(D83:D84)*E79*D82</f>
        <v>1886.4</v>
      </c>
      <c r="E85" s="37">
        <f>SUM(E83:E84)*E79*E82</f>
        <v>3650.4</v>
      </c>
    </row>
    <row r="86" spans="1:5">
      <c r="A86" s="35" t="s">
        <v>143</v>
      </c>
      <c r="B86" s="36" t="s">
        <v>99</v>
      </c>
      <c r="C86" s="38">
        <f>aaopttr!C135</f>
        <v>5.0000000000000001E-3</v>
      </c>
      <c r="D86" s="37">
        <f>TRUNC((D85)*$C$56,2)</f>
        <v>9.43</v>
      </c>
      <c r="E86" s="37">
        <f>TRUNC((E85)*$C$56,2)</f>
        <v>18.25</v>
      </c>
    </row>
    <row r="87" spans="1:5">
      <c r="A87" s="35" t="s">
        <v>144</v>
      </c>
      <c r="B87" s="36" t="s">
        <v>100</v>
      </c>
      <c r="C87" s="38">
        <f>aaopttr!C136</f>
        <v>5.0000000000000001E-3</v>
      </c>
      <c r="D87" s="37">
        <f>TRUNC((D85+D86)*$C$57,2)</f>
        <v>9.4700000000000006</v>
      </c>
      <c r="E87" s="37">
        <f>TRUNC((E85+E86)*$C$57,2)</f>
        <v>18.34</v>
      </c>
    </row>
    <row r="88" spans="1:5">
      <c r="A88" s="35" t="s">
        <v>145</v>
      </c>
      <c r="B88" s="36" t="s">
        <v>101</v>
      </c>
      <c r="C88" s="38">
        <f>aaopttr!C137</f>
        <v>7.4700000000000003E-2</v>
      </c>
      <c r="D88" s="37">
        <f>TRUNC((D85+D86+D87)*$C$58/(1-$C$58),2)</f>
        <v>153.81</v>
      </c>
      <c r="E88" s="37">
        <f>TRUNC((E85+E86+E87)*$C$58/(1-$C$58),2)</f>
        <v>297.64999999999998</v>
      </c>
    </row>
    <row r="89" spans="1:5">
      <c r="A89" s="85" t="s">
        <v>146</v>
      </c>
      <c r="B89" s="85"/>
      <c r="C89" s="85"/>
      <c r="D89" s="37">
        <f>SUM(D85:D88)</f>
        <v>2059.11</v>
      </c>
      <c r="E89" s="37">
        <f>SUM(E85:E88)</f>
        <v>3984.6400000000003</v>
      </c>
    </row>
    <row r="90" spans="1:5">
      <c r="A90" s="86" t="s">
        <v>147</v>
      </c>
      <c r="B90" s="86"/>
      <c r="C90" s="86"/>
      <c r="D90" s="86"/>
      <c r="E90" s="39">
        <f>SUM(D89:E89)</f>
        <v>6043.75</v>
      </c>
    </row>
    <row r="91" spans="1:5">
      <c r="A91" s="86" t="s">
        <v>148</v>
      </c>
      <c r="B91" s="86"/>
      <c r="C91" s="86"/>
      <c r="D91" s="86"/>
      <c r="E91" s="39">
        <f>E80+E90</f>
        <v>62905.749999999993</v>
      </c>
    </row>
    <row r="93" spans="1:5">
      <c r="A93" s="91" t="s">
        <v>115</v>
      </c>
      <c r="B93" s="91"/>
      <c r="C93" s="91"/>
      <c r="D93" s="91"/>
      <c r="E93" s="91"/>
    </row>
    <row r="94" spans="1:5">
      <c r="A94" s="35" t="s">
        <v>2</v>
      </c>
      <c r="B94" s="89" t="s">
        <v>117</v>
      </c>
      <c r="C94" s="89"/>
      <c r="D94" s="89"/>
      <c r="E94" s="37">
        <f>aaopsat!D33</f>
        <v>1212.03</v>
      </c>
    </row>
    <row r="95" spans="1:5">
      <c r="A95" s="35" t="s">
        <v>4</v>
      </c>
      <c r="B95" s="89" t="s">
        <v>118</v>
      </c>
      <c r="C95" s="89"/>
      <c r="D95" s="38">
        <f>aaopsat!C57</f>
        <v>0.34800000000000003</v>
      </c>
      <c r="E95" s="37">
        <f>E94*D95</f>
        <v>421.78644000000003</v>
      </c>
    </row>
    <row r="96" spans="1:5">
      <c r="A96" s="35" t="s">
        <v>6</v>
      </c>
      <c r="B96" s="89" t="s">
        <v>99</v>
      </c>
      <c r="C96" s="89"/>
      <c r="D96" s="38">
        <f>aaopsat!C135</f>
        <v>5.0000000000000001E-3</v>
      </c>
      <c r="E96" s="37">
        <f>TRUNC((E94+E95)*D96,2)</f>
        <v>8.16</v>
      </c>
    </row>
    <row r="97" spans="1:5">
      <c r="A97" s="35" t="s">
        <v>8</v>
      </c>
      <c r="B97" s="89" t="s">
        <v>100</v>
      </c>
      <c r="C97" s="89"/>
      <c r="D97" s="38">
        <f>aaopsat!C136</f>
        <v>5.0000000000000001E-3</v>
      </c>
      <c r="E97" s="37">
        <f>TRUNC((E94+E95+E96)*D97,2)</f>
        <v>8.1999999999999993</v>
      </c>
    </row>
    <row r="98" spans="1:5">
      <c r="A98" s="35" t="s">
        <v>32</v>
      </c>
      <c r="B98" s="89" t="s">
        <v>101</v>
      </c>
      <c r="C98" s="89"/>
      <c r="D98" s="38">
        <f>aaopsat!C137</f>
        <v>7.4700000000000003E-2</v>
      </c>
      <c r="E98" s="37">
        <f>TRUNC((E94+E95+E96+E97)*D98/(1-D98),2)</f>
        <v>133.21</v>
      </c>
    </row>
    <row r="99" spans="1:5">
      <c r="A99" s="88" t="s">
        <v>119</v>
      </c>
      <c r="B99" s="88"/>
      <c r="C99" s="88"/>
      <c r="D99" s="88"/>
      <c r="E99" s="37">
        <f>SUM(E94:E98)</f>
        <v>1783.3864400000002</v>
      </c>
    </row>
    <row r="100" spans="1:5">
      <c r="A100" s="35" t="s">
        <v>52</v>
      </c>
      <c r="B100" s="89" t="s">
        <v>120</v>
      </c>
      <c r="C100" s="89"/>
      <c r="D100" s="89"/>
      <c r="E100" s="37">
        <f>TRUNC(E99/220,2)</f>
        <v>8.1</v>
      </c>
    </row>
    <row r="101" spans="1:5">
      <c r="A101" s="35" t="s">
        <v>34</v>
      </c>
      <c r="B101" s="89" t="s">
        <v>121</v>
      </c>
      <c r="C101" s="89"/>
      <c r="D101" s="38">
        <v>0.5</v>
      </c>
      <c r="E101" s="37">
        <f>TRUNC(E100*(1+D101),2)</f>
        <v>12.15</v>
      </c>
    </row>
    <row r="102" spans="1:5">
      <c r="A102" s="35" t="s">
        <v>55</v>
      </c>
      <c r="B102" s="89" t="s">
        <v>121</v>
      </c>
      <c r="C102" s="89"/>
      <c r="D102" s="38">
        <v>1</v>
      </c>
      <c r="E102" s="37">
        <f>TRUNC(E100*(1+D102),2)</f>
        <v>16.2</v>
      </c>
    </row>
    <row r="103" spans="1:5">
      <c r="A103" s="90"/>
      <c r="B103" s="90"/>
      <c r="C103" s="90"/>
      <c r="D103" s="35" t="s">
        <v>122</v>
      </c>
      <c r="E103" s="35" t="s">
        <v>123</v>
      </c>
    </row>
    <row r="104" spans="1:5">
      <c r="A104" s="35" t="s">
        <v>124</v>
      </c>
      <c r="B104" s="89" t="s">
        <v>125</v>
      </c>
      <c r="C104" s="89"/>
      <c r="D104" s="35">
        <v>0</v>
      </c>
      <c r="E104" s="37">
        <f>D104*E101</f>
        <v>0</v>
      </c>
    </row>
    <row r="105" spans="1:5">
      <c r="A105" s="35" t="s">
        <v>126</v>
      </c>
      <c r="B105" s="89" t="s">
        <v>127</v>
      </c>
      <c r="C105" s="89"/>
      <c r="D105" s="35">
        <v>6</v>
      </c>
      <c r="E105" s="37">
        <f>D105*E101</f>
        <v>72.900000000000006</v>
      </c>
    </row>
    <row r="106" spans="1:5">
      <c r="A106" s="35" t="s">
        <v>128</v>
      </c>
      <c r="B106" s="89" t="s">
        <v>129</v>
      </c>
      <c r="C106" s="89"/>
      <c r="D106" s="35">
        <v>15</v>
      </c>
      <c r="E106" s="37">
        <f>D106*E102</f>
        <v>243</v>
      </c>
    </row>
    <row r="107" spans="1:5">
      <c r="A107" s="35" t="s">
        <v>130</v>
      </c>
      <c r="B107" s="89" t="s">
        <v>131</v>
      </c>
      <c r="C107" s="89"/>
      <c r="D107" s="35">
        <v>0</v>
      </c>
      <c r="E107" s="37">
        <f>D107*E102</f>
        <v>0</v>
      </c>
    </row>
    <row r="108" spans="1:5">
      <c r="A108" s="86" t="s">
        <v>132</v>
      </c>
      <c r="B108" s="86"/>
      <c r="C108" s="86"/>
      <c r="D108" s="86"/>
      <c r="E108" s="39">
        <f>SUM(E104:E107)</f>
        <v>315.89999999999998</v>
      </c>
    </row>
    <row r="109" spans="1:5">
      <c r="A109" s="88" t="s">
        <v>133</v>
      </c>
      <c r="B109" s="88"/>
      <c r="C109" s="88"/>
      <c r="D109" s="88"/>
      <c r="E109" s="35">
        <v>6</v>
      </c>
    </row>
    <row r="110" spans="1:5">
      <c r="A110" s="86" t="s">
        <v>134</v>
      </c>
      <c r="B110" s="86"/>
      <c r="C110" s="86"/>
      <c r="D110" s="86"/>
      <c r="E110" s="39">
        <f>E108*E109</f>
        <v>1895.3999999999999</v>
      </c>
    </row>
    <row r="111" spans="1:5">
      <c r="A111" s="87" t="s">
        <v>135</v>
      </c>
      <c r="B111" s="87"/>
      <c r="C111" s="87"/>
      <c r="D111" s="35" t="s">
        <v>127</v>
      </c>
      <c r="E111" s="35" t="s">
        <v>136</v>
      </c>
    </row>
    <row r="112" spans="1:5">
      <c r="A112" s="88" t="s">
        <v>137</v>
      </c>
      <c r="B112" s="88"/>
      <c r="C112" s="88"/>
      <c r="D112" s="35">
        <v>1</v>
      </c>
      <c r="E112" s="35">
        <v>1</v>
      </c>
    </row>
    <row r="113" spans="1:5">
      <c r="A113" s="35" t="s">
        <v>138</v>
      </c>
      <c r="B113" s="89" t="s">
        <v>139</v>
      </c>
      <c r="C113" s="89"/>
      <c r="D113" s="37">
        <v>0</v>
      </c>
      <c r="E113" s="37">
        <f>4.9*2</f>
        <v>9.8000000000000007</v>
      </c>
    </row>
    <row r="114" spans="1:5">
      <c r="A114" s="35" t="s">
        <v>140</v>
      </c>
      <c r="B114" s="89" t="s">
        <v>141</v>
      </c>
      <c r="C114" s="89"/>
      <c r="D114" s="37">
        <f>13.1*0.8</f>
        <v>10.48</v>
      </c>
      <c r="E114" s="37">
        <f>13.1*0.8</f>
        <v>10.48</v>
      </c>
    </row>
    <row r="115" spans="1:5">
      <c r="A115" s="88" t="s">
        <v>142</v>
      </c>
      <c r="B115" s="88"/>
      <c r="C115" s="88"/>
      <c r="D115" s="37">
        <f>SUM(D113:D114)*E109*D112</f>
        <v>62.88</v>
      </c>
      <c r="E115" s="37">
        <f>SUM(E113:E114)*E109*E112</f>
        <v>121.68</v>
      </c>
    </row>
    <row r="116" spans="1:5">
      <c r="A116" s="35" t="s">
        <v>143</v>
      </c>
      <c r="B116" s="36" t="s">
        <v>99</v>
      </c>
      <c r="C116" s="38">
        <f>aaopsat!C135</f>
        <v>5.0000000000000001E-3</v>
      </c>
      <c r="D116" s="37">
        <f>TRUNC((D115)*$C$116,2)</f>
        <v>0.31</v>
      </c>
      <c r="E116" s="37">
        <f>TRUNC((E115)*$C$116,2)</f>
        <v>0.6</v>
      </c>
    </row>
    <row r="117" spans="1:5">
      <c r="A117" s="35" t="s">
        <v>144</v>
      </c>
      <c r="B117" s="36" t="s">
        <v>100</v>
      </c>
      <c r="C117" s="38">
        <f>aaopsat!C136</f>
        <v>5.0000000000000001E-3</v>
      </c>
      <c r="D117" s="37">
        <f>TRUNC((D115+D116)*$C$117,2)</f>
        <v>0.31</v>
      </c>
      <c r="E117" s="37">
        <f>TRUNC((E115+E116)*$C$117,2)</f>
        <v>0.61</v>
      </c>
    </row>
    <row r="118" spans="1:5">
      <c r="A118" s="35" t="s">
        <v>145</v>
      </c>
      <c r="B118" s="36" t="s">
        <v>101</v>
      </c>
      <c r="C118" s="38">
        <f>aaopsat!C137</f>
        <v>7.4700000000000003E-2</v>
      </c>
      <c r="D118" s="37">
        <f>TRUNC((D115+D116+D117)*$C$118/(1-$C$118),2)</f>
        <v>5.12</v>
      </c>
      <c r="E118" s="37">
        <f>TRUNC((E115+E116+E117)*$C$118/(1-$C$118),2)</f>
        <v>9.92</v>
      </c>
    </row>
    <row r="119" spans="1:5">
      <c r="A119" s="85" t="s">
        <v>146</v>
      </c>
      <c r="B119" s="85"/>
      <c r="C119" s="85"/>
      <c r="D119" s="37">
        <f>SUM(D115:D118)</f>
        <v>68.62</v>
      </c>
      <c r="E119" s="37">
        <f>SUM(E115:E118)</f>
        <v>132.81</v>
      </c>
    </row>
    <row r="120" spans="1:5">
      <c r="A120" s="86" t="s">
        <v>147</v>
      </c>
      <c r="B120" s="86"/>
      <c r="C120" s="86"/>
      <c r="D120" s="86"/>
      <c r="E120" s="39">
        <f>SUM(D119:E119)</f>
        <v>201.43</v>
      </c>
    </row>
    <row r="121" spans="1:5">
      <c r="A121" s="86" t="s">
        <v>148</v>
      </c>
      <c r="B121" s="86"/>
      <c r="C121" s="86"/>
      <c r="D121" s="86"/>
      <c r="E121" s="39">
        <f>E110+E120</f>
        <v>2096.83</v>
      </c>
    </row>
    <row r="123" spans="1:5">
      <c r="A123" s="86" t="s">
        <v>158</v>
      </c>
      <c r="B123" s="86"/>
      <c r="C123" s="86"/>
      <c r="D123" s="86"/>
      <c r="E123" s="39">
        <f>E31+E61+E91+E121</f>
        <v>511342.31</v>
      </c>
    </row>
  </sheetData>
  <mergeCells count="106">
    <mergeCell ref="A1:E1"/>
    <mergeCell ref="A3:E3"/>
    <mergeCell ref="B4:D4"/>
    <mergeCell ref="B5:C5"/>
    <mergeCell ref="B6:C6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22:C22"/>
    <mergeCell ref="B23:C23"/>
    <mergeCell ref="B24:C24"/>
    <mergeCell ref="A25:C25"/>
    <mergeCell ref="A29:C29"/>
    <mergeCell ref="B17:C17"/>
    <mergeCell ref="A18:D18"/>
    <mergeCell ref="A19:D19"/>
    <mergeCell ref="A20:D20"/>
    <mergeCell ref="A21:C21"/>
    <mergeCell ref="B36:C36"/>
    <mergeCell ref="B37:C37"/>
    <mergeCell ref="B38:C38"/>
    <mergeCell ref="A39:D39"/>
    <mergeCell ref="B40:D40"/>
    <mergeCell ref="A30:D30"/>
    <mergeCell ref="A31:D31"/>
    <mergeCell ref="A33:E33"/>
    <mergeCell ref="B34:D34"/>
    <mergeCell ref="B35:C35"/>
    <mergeCell ref="B46:C46"/>
    <mergeCell ref="B47:C47"/>
    <mergeCell ref="A48:D48"/>
    <mergeCell ref="A49:D49"/>
    <mergeCell ref="A50:D50"/>
    <mergeCell ref="B41:C41"/>
    <mergeCell ref="B42:C42"/>
    <mergeCell ref="A43:C43"/>
    <mergeCell ref="B44:C44"/>
    <mergeCell ref="B45:C45"/>
    <mergeCell ref="A59:C59"/>
    <mergeCell ref="A60:D60"/>
    <mergeCell ref="A61:D61"/>
    <mergeCell ref="A63:E63"/>
    <mergeCell ref="B64:D64"/>
    <mergeCell ref="A51:C51"/>
    <mergeCell ref="A52:C52"/>
    <mergeCell ref="B53:C53"/>
    <mergeCell ref="B54:C54"/>
    <mergeCell ref="A55:C55"/>
    <mergeCell ref="B70:D70"/>
    <mergeCell ref="B71:C71"/>
    <mergeCell ref="B72:C72"/>
    <mergeCell ref="A73:C73"/>
    <mergeCell ref="B74:C74"/>
    <mergeCell ref="B65:C65"/>
    <mergeCell ref="B66:C66"/>
    <mergeCell ref="B67:C67"/>
    <mergeCell ref="B68:C68"/>
    <mergeCell ref="A69:D69"/>
    <mergeCell ref="A80:D80"/>
    <mergeCell ref="A81:C81"/>
    <mergeCell ref="A82:C82"/>
    <mergeCell ref="B83:C83"/>
    <mergeCell ref="B84:C84"/>
    <mergeCell ref="B75:C75"/>
    <mergeCell ref="B76:C76"/>
    <mergeCell ref="B77:C77"/>
    <mergeCell ref="A78:D78"/>
    <mergeCell ref="A79:D79"/>
    <mergeCell ref="B94:D94"/>
    <mergeCell ref="B95:C95"/>
    <mergeCell ref="B96:C96"/>
    <mergeCell ref="B97:C97"/>
    <mergeCell ref="B98:C98"/>
    <mergeCell ref="A85:C85"/>
    <mergeCell ref="A89:C89"/>
    <mergeCell ref="A90:D90"/>
    <mergeCell ref="A91:D91"/>
    <mergeCell ref="A93:E93"/>
    <mergeCell ref="B104:C104"/>
    <mergeCell ref="B105:C105"/>
    <mergeCell ref="B106:C106"/>
    <mergeCell ref="B107:C107"/>
    <mergeCell ref="A108:D108"/>
    <mergeCell ref="A99:D99"/>
    <mergeCell ref="B100:D100"/>
    <mergeCell ref="B101:C101"/>
    <mergeCell ref="B102:C102"/>
    <mergeCell ref="A103:C103"/>
    <mergeCell ref="A123:D123"/>
    <mergeCell ref="B114:C114"/>
    <mergeCell ref="A115:C115"/>
    <mergeCell ref="A119:C119"/>
    <mergeCell ref="A120:D120"/>
    <mergeCell ref="A121:D121"/>
    <mergeCell ref="A109:D109"/>
    <mergeCell ref="A110:D110"/>
    <mergeCell ref="A111:C111"/>
    <mergeCell ref="A112:C112"/>
    <mergeCell ref="B113:C113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3" manualBreakCount="3">
    <brk id="31" max="16383" man="1"/>
    <brk id="61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8</vt:i4>
      </vt:variant>
    </vt:vector>
  </HeadingPairs>
  <TitlesOfParts>
    <vt:vector size="20" baseType="lpstr">
      <vt:lpstr>sup</vt:lpstr>
      <vt:lpstr>aaop</vt:lpstr>
      <vt:lpstr>aaopttr</vt:lpstr>
      <vt:lpstr>aaopsat</vt:lpstr>
      <vt:lpstr>HE1treina</vt:lpstr>
      <vt:lpstr>HE1insem</vt:lpstr>
      <vt:lpstr>HE1pleito</vt:lpstr>
      <vt:lpstr>HE2insem</vt:lpstr>
      <vt:lpstr>HE2pleito</vt:lpstr>
      <vt:lpstr>resumoHE</vt:lpstr>
      <vt:lpstr>insumos</vt:lpstr>
      <vt:lpstr>TOTAL</vt:lpstr>
      <vt:lpstr>insumos!Area_de_impressao</vt:lpstr>
      <vt:lpstr>resumoHE!Area_de_impressao</vt:lpstr>
      <vt:lpstr>HE1insem!Titulos_de_impressao</vt:lpstr>
      <vt:lpstr>HE1pleito!Titulos_de_impressao</vt:lpstr>
      <vt:lpstr>HE1treina!Titulos_de_impressao</vt:lpstr>
      <vt:lpstr>HE2insem!Titulos_de_impressao</vt:lpstr>
      <vt:lpstr>HE2pleito!Titulos_de_impressao</vt:lpstr>
      <vt:lpstr>resumoHE!Titulos_de_impressao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revision>19</cp:revision>
  <cp:lastPrinted>2022-03-31T12:23:34Z</cp:lastPrinted>
  <dcterms:created xsi:type="dcterms:W3CDTF">2019-01-29T18:54:26Z</dcterms:created>
  <dcterms:modified xsi:type="dcterms:W3CDTF">2022-07-08T13:36:51Z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