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99" activeTab="33"/>
  </bookViews>
  <sheets>
    <sheet name="Item1" sheetId="1" r:id="rId1"/>
    <sheet name="Item2" sheetId="2" r:id="rId2"/>
    <sheet name="Item3" sheetId="3" r:id="rId3"/>
    <sheet name="Item4" sheetId="5" r:id="rId4"/>
    <sheet name="Item5" sheetId="6" r:id="rId5"/>
    <sheet name="Item6" sheetId="7" r:id="rId6"/>
    <sheet name="Item7" sheetId="9" r:id="rId7"/>
    <sheet name="Item25" sheetId="25" state="hidden" r:id="rId8"/>
    <sheet name="Item26" sheetId="26" state="hidden" r:id="rId9"/>
    <sheet name="Item27" sheetId="27" state="hidden" r:id="rId10"/>
    <sheet name="Item28" sheetId="28" state="hidden" r:id="rId11"/>
    <sheet name="Item29" sheetId="29" state="hidden" r:id="rId12"/>
    <sheet name="Item30" sheetId="30" state="hidden" r:id="rId13"/>
    <sheet name="Item31" sheetId="31" state="hidden" r:id="rId14"/>
    <sheet name="Item32" sheetId="32" state="hidden" r:id="rId15"/>
    <sheet name="Item33" sheetId="33" state="hidden" r:id="rId16"/>
    <sheet name="Item34" sheetId="34" state="hidden" r:id="rId17"/>
    <sheet name="Item35" sheetId="35" state="hidden" r:id="rId18"/>
    <sheet name="Item36" sheetId="36" state="hidden" r:id="rId19"/>
    <sheet name="Item37" sheetId="37" state="hidden" r:id="rId20"/>
    <sheet name="Item38" sheetId="38" state="hidden" r:id="rId21"/>
    <sheet name="Item39" sheetId="39" state="hidden" r:id="rId22"/>
    <sheet name="Item40" sheetId="40" state="hidden" r:id="rId23"/>
    <sheet name="Item41" sheetId="41" state="hidden" r:id="rId24"/>
    <sheet name="Item42" sheetId="42" state="hidden" r:id="rId25"/>
    <sheet name="Item43" sheetId="43" state="hidden" r:id="rId26"/>
    <sheet name="Item44" sheetId="44" state="hidden" r:id="rId27"/>
    <sheet name="Item45" sheetId="45" state="hidden" r:id="rId28"/>
    <sheet name="Item46" sheetId="46" state="hidden" r:id="rId29"/>
    <sheet name="Item47" sheetId="47" state="hidden" r:id="rId30"/>
    <sheet name="Item48" sheetId="48" state="hidden" r:id="rId31"/>
    <sheet name="Item49" sheetId="49" state="hidden" r:id="rId32"/>
    <sheet name="Item50" sheetId="50" state="hidden" r:id="rId33"/>
    <sheet name="TOTAL" sheetId="51" r:id="rId34"/>
  </sheets>
  <definedNames>
    <definedName name="_xlnm.Print_Area" localSheetId="33">TOTAL!$A$1:$F$18</definedName>
    <definedName name="Print_Area_0" localSheetId="33">TOTAL!$A$8:$F$18</definedName>
    <definedName name="_xlnm.Print_Titles" localSheetId="33">TOTAL!$1:$9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" i="51" l="1"/>
  <c r="F10" i="51"/>
  <c r="D16" i="51"/>
  <c r="D15" i="51"/>
  <c r="E16" i="51"/>
  <c r="E15" i="51"/>
  <c r="E14" i="51"/>
  <c r="E13" i="51"/>
  <c r="D14" i="51"/>
  <c r="D13" i="51"/>
  <c r="C14" i="51"/>
  <c r="C13" i="51"/>
  <c r="B16" i="51"/>
  <c r="B15" i="51"/>
  <c r="B14" i="51"/>
  <c r="B13" i="51"/>
  <c r="I18" i="7" l="1"/>
  <c r="F3" i="7" l="1"/>
  <c r="F20" i="7"/>
  <c r="B20" i="6"/>
  <c r="A20" i="6" s="1"/>
  <c r="D20" i="1"/>
  <c r="B20" i="1"/>
  <c r="C16" i="51"/>
  <c r="C15" i="51"/>
  <c r="D12" i="51"/>
  <c r="C12" i="51"/>
  <c r="B12" i="51"/>
  <c r="D11" i="51"/>
  <c r="C11" i="51"/>
  <c r="B11" i="51"/>
  <c r="C10" i="51"/>
  <c r="B10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/>
  <c r="F20" i="49"/>
  <c r="D20" i="49"/>
  <c r="B20" i="49"/>
  <c r="A20" i="49"/>
  <c r="C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/>
  <c r="F20" i="47"/>
  <c r="D20" i="47"/>
  <c r="B20" i="47"/>
  <c r="A20" i="47"/>
  <c r="C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/>
  <c r="F20" i="45"/>
  <c r="D20" i="45"/>
  <c r="B20" i="45"/>
  <c r="A20" i="45"/>
  <c r="C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/>
  <c r="F20" i="43"/>
  <c r="D20" i="43"/>
  <c r="B20" i="43"/>
  <c r="A20" i="43"/>
  <c r="C20" i="43" s="1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A20" i="42" s="1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H20" i="41"/>
  <c r="G20" i="41"/>
  <c r="F20" i="41"/>
  <c r="D20" i="41"/>
  <c r="B20" i="41"/>
  <c r="A20" i="41"/>
  <c r="C20" i="41" s="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/>
  <c r="F20" i="40"/>
  <c r="D20" i="40"/>
  <c r="B20" i="40"/>
  <c r="A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/>
  <c r="F20" i="39"/>
  <c r="D20" i="39"/>
  <c r="B20" i="39"/>
  <c r="A20" i="39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B20" i="38"/>
  <c r="A20" i="38"/>
  <c r="C20" i="38" s="1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/>
  <c r="F20" i="37"/>
  <c r="D20" i="37"/>
  <c r="B20" i="37"/>
  <c r="A20" i="37"/>
  <c r="C20" i="37" s="1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B20" i="36"/>
  <c r="A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/>
  <c r="F20" i="35"/>
  <c r="D20" i="35"/>
  <c r="B20" i="35"/>
  <c r="A20" i="35"/>
  <c r="C20" i="35" s="1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B20" i="34"/>
  <c r="A20" i="34"/>
  <c r="C20" i="34" s="1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/>
  <c r="F20" i="33"/>
  <c r="D20" i="33"/>
  <c r="B20" i="33"/>
  <c r="A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/>
  <c r="F20" i="31"/>
  <c r="D20" i="31"/>
  <c r="B20" i="31"/>
  <c r="A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B20" i="30"/>
  <c r="A20" i="30"/>
  <c r="C20" i="30" s="1"/>
  <c r="I17" i="30"/>
  <c r="I16" i="30"/>
  <c r="I15" i="30"/>
  <c r="I14" i="30"/>
  <c r="I13" i="30"/>
  <c r="I12" i="30"/>
  <c r="I11" i="30"/>
  <c r="I10" i="30"/>
  <c r="I9" i="30"/>
  <c r="I8" i="30"/>
  <c r="I7" i="30"/>
  <c r="I6" i="30"/>
  <c r="F3" i="30"/>
  <c r="H20" i="29"/>
  <c r="G20" i="29"/>
  <c r="F20" i="29"/>
  <c r="D20" i="29"/>
  <c r="B20" i="29"/>
  <c r="A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/>
  <c r="F20" i="27"/>
  <c r="D20" i="27"/>
  <c r="B20" i="27"/>
  <c r="A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B20" i="26"/>
  <c r="A20" i="26"/>
  <c r="C20" i="26" s="1"/>
  <c r="I17" i="26"/>
  <c r="I16" i="26"/>
  <c r="I15" i="26"/>
  <c r="I14" i="26"/>
  <c r="I13" i="26"/>
  <c r="I12" i="26"/>
  <c r="I11" i="26"/>
  <c r="I10" i="26"/>
  <c r="I9" i="26"/>
  <c r="I8" i="26"/>
  <c r="I7" i="26"/>
  <c r="I6" i="26"/>
  <c r="F3" i="26"/>
  <c r="H20" i="25"/>
  <c r="G20" i="25"/>
  <c r="F20" i="25"/>
  <c r="D20" i="25"/>
  <c r="B20" i="25"/>
  <c r="A20" i="25"/>
  <c r="C20" i="25" s="1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9"/>
  <c r="G20" i="9" s="1"/>
  <c r="B20" i="9"/>
  <c r="A20" i="9" s="1"/>
  <c r="I17" i="9"/>
  <c r="I16" i="9"/>
  <c r="I15" i="9"/>
  <c r="I14" i="9"/>
  <c r="I13" i="9"/>
  <c r="I12" i="9"/>
  <c r="I17" i="6"/>
  <c r="I16" i="6"/>
  <c r="I15" i="6"/>
  <c r="H20" i="5"/>
  <c r="G20" i="5" s="1"/>
  <c r="F3" i="5"/>
  <c r="F20" i="3"/>
  <c r="D20" i="3"/>
  <c r="B20" i="3"/>
  <c r="A20" i="3" s="1"/>
  <c r="I17" i="3"/>
  <c r="I16" i="3"/>
  <c r="I15" i="3"/>
  <c r="I14" i="3"/>
  <c r="I13" i="3"/>
  <c r="F3" i="3"/>
  <c r="I17" i="2"/>
  <c r="I16" i="2"/>
  <c r="I15" i="2"/>
  <c r="I14" i="2"/>
  <c r="I13" i="2"/>
  <c r="I12" i="2"/>
  <c r="I11" i="2"/>
  <c r="I10" i="2"/>
  <c r="I9" i="2"/>
  <c r="F20" i="1"/>
  <c r="I17" i="1"/>
  <c r="I16" i="1"/>
  <c r="I15" i="1"/>
  <c r="I14" i="1"/>
  <c r="I13" i="1"/>
  <c r="I12" i="1"/>
  <c r="I11" i="1"/>
  <c r="I10" i="1"/>
  <c r="I9" i="1"/>
  <c r="I8" i="1"/>
  <c r="F3" i="1"/>
  <c r="D10" i="51"/>
  <c r="F20" i="9" l="1"/>
  <c r="D20" i="9"/>
  <c r="C20" i="9" s="1"/>
  <c r="I7" i="9" s="1"/>
  <c r="F3" i="9"/>
  <c r="H20" i="7"/>
  <c r="G20" i="7" s="1"/>
  <c r="D20" i="7"/>
  <c r="B20" i="7"/>
  <c r="H20" i="6"/>
  <c r="G20" i="6" s="1"/>
  <c r="F3" i="6"/>
  <c r="D20" i="6"/>
  <c r="C20" i="6" s="1"/>
  <c r="F20" i="6"/>
  <c r="F20" i="5"/>
  <c r="D20" i="5"/>
  <c r="B20" i="5"/>
  <c r="A20" i="5" s="1"/>
  <c r="H20" i="3"/>
  <c r="G20" i="3" s="1"/>
  <c r="C20" i="3"/>
  <c r="I12" i="3" s="1"/>
  <c r="F3" i="2"/>
  <c r="B20" i="2"/>
  <c r="A20" i="2" s="1"/>
  <c r="H20" i="2"/>
  <c r="G20" i="2" s="1"/>
  <c r="D20" i="2"/>
  <c r="F20" i="2"/>
  <c r="H20" i="1"/>
  <c r="G20" i="1" s="1"/>
  <c r="A20" i="1"/>
  <c r="C20" i="1" s="1"/>
  <c r="I5" i="41"/>
  <c r="I4" i="41"/>
  <c r="I3" i="41"/>
  <c r="I5" i="43"/>
  <c r="I4" i="43"/>
  <c r="I3" i="43"/>
  <c r="E20" i="43" s="1"/>
  <c r="I5" i="47"/>
  <c r="I4" i="47"/>
  <c r="I3" i="47"/>
  <c r="E20" i="47" s="1"/>
  <c r="I4" i="30"/>
  <c r="I3" i="30"/>
  <c r="E20" i="30" s="1"/>
  <c r="I5" i="30"/>
  <c r="E20" i="41"/>
  <c r="H22" i="41" s="1"/>
  <c r="H23" i="41" s="1"/>
  <c r="I4" i="42"/>
  <c r="I3" i="42"/>
  <c r="I5" i="42"/>
  <c r="E20" i="42" s="1"/>
  <c r="I4" i="28"/>
  <c r="I3" i="28"/>
  <c r="E20" i="28" s="1"/>
  <c r="I5" i="28"/>
  <c r="I4" i="40"/>
  <c r="I3" i="40"/>
  <c r="E20" i="40" s="1"/>
  <c r="I5" i="40"/>
  <c r="I5" i="35"/>
  <c r="I4" i="35"/>
  <c r="I3" i="35"/>
  <c r="E20" i="35" s="1"/>
  <c r="I5" i="45"/>
  <c r="I4" i="45"/>
  <c r="I3" i="45"/>
  <c r="E20" i="45" s="1"/>
  <c r="I5" i="49"/>
  <c r="I4" i="49"/>
  <c r="I3" i="49"/>
  <c r="E20" i="49" s="1"/>
  <c r="I5" i="25"/>
  <c r="E20" i="25" s="1"/>
  <c r="I4" i="25"/>
  <c r="I3" i="25"/>
  <c r="I5" i="37"/>
  <c r="I4" i="37"/>
  <c r="I3" i="37"/>
  <c r="E20" i="37" s="1"/>
  <c r="I4" i="34"/>
  <c r="I3" i="34"/>
  <c r="I5" i="34"/>
  <c r="E20" i="34" s="1"/>
  <c r="I4" i="26"/>
  <c r="E20" i="26" s="1"/>
  <c r="I3" i="26"/>
  <c r="I5" i="26"/>
  <c r="E20" i="32"/>
  <c r="E3" i="32" s="1"/>
  <c r="I4" i="32"/>
  <c r="I3" i="32"/>
  <c r="I5" i="32"/>
  <c r="I4" i="38"/>
  <c r="E20" i="38" s="1"/>
  <c r="I3" i="38"/>
  <c r="I5" i="38"/>
  <c r="I5" i="39"/>
  <c r="I4" i="39"/>
  <c r="I3" i="39"/>
  <c r="E20" i="39" s="1"/>
  <c r="C20" i="27"/>
  <c r="C20" i="29"/>
  <c r="C20" i="31"/>
  <c r="C20" i="33"/>
  <c r="A20" i="44"/>
  <c r="C20" i="44" s="1"/>
  <c r="A20" i="46"/>
  <c r="A20" i="48"/>
  <c r="C20" i="48" s="1"/>
  <c r="A20" i="50"/>
  <c r="C20" i="36"/>
  <c r="C20" i="46"/>
  <c r="C20" i="50"/>
  <c r="F14" i="51" l="1"/>
  <c r="I13" i="6"/>
  <c r="I14" i="6"/>
  <c r="I10" i="6"/>
  <c r="I12" i="6"/>
  <c r="I9" i="6"/>
  <c r="I11" i="6"/>
  <c r="I4" i="1"/>
  <c r="I7" i="1"/>
  <c r="I10" i="3"/>
  <c r="I11" i="3"/>
  <c r="I6" i="3"/>
  <c r="I9" i="3"/>
  <c r="I3" i="9"/>
  <c r="I9" i="9"/>
  <c r="I11" i="9"/>
  <c r="I5" i="9"/>
  <c r="I4" i="9"/>
  <c r="I6" i="9"/>
  <c r="I10" i="9"/>
  <c r="I8" i="9"/>
  <c r="A20" i="7"/>
  <c r="C20" i="7" s="1"/>
  <c r="I17" i="7" s="1"/>
  <c r="C20" i="5"/>
  <c r="I17" i="5" s="1"/>
  <c r="I8" i="3"/>
  <c r="I5" i="3"/>
  <c r="I3" i="3"/>
  <c r="I7" i="3"/>
  <c r="I4" i="3"/>
  <c r="C20" i="2"/>
  <c r="I5" i="1"/>
  <c r="I6" i="1"/>
  <c r="I3" i="1"/>
  <c r="H22" i="30"/>
  <c r="H23" i="30" s="1"/>
  <c r="E3" i="30"/>
  <c r="E3" i="25"/>
  <c r="H22" i="25"/>
  <c r="H23" i="25" s="1"/>
  <c r="E3" i="42"/>
  <c r="H22" i="42"/>
  <c r="H23" i="42" s="1"/>
  <c r="H22" i="37"/>
  <c r="H23" i="37" s="1"/>
  <c r="E3" i="37"/>
  <c r="H22" i="43"/>
  <c r="H23" i="43" s="1"/>
  <c r="E3" i="43"/>
  <c r="I4" i="48"/>
  <c r="I3" i="48"/>
  <c r="I5" i="48"/>
  <c r="E20" i="48"/>
  <c r="H22" i="48" s="1"/>
  <c r="H23" i="48" s="1"/>
  <c r="H22" i="38"/>
  <c r="H23" i="38" s="1"/>
  <c r="E3" i="38"/>
  <c r="H22" i="26"/>
  <c r="H23" i="26" s="1"/>
  <c r="E3" i="26"/>
  <c r="H22" i="45"/>
  <c r="H23" i="45" s="1"/>
  <c r="E3" i="45"/>
  <c r="H22" i="28"/>
  <c r="H23" i="28" s="1"/>
  <c r="E3" i="28"/>
  <c r="H22" i="49"/>
  <c r="H23" i="49" s="1"/>
  <c r="E3" i="49"/>
  <c r="H22" i="35"/>
  <c r="H23" i="35" s="1"/>
  <c r="E3" i="35"/>
  <c r="E20" i="29"/>
  <c r="H22" i="29" s="1"/>
  <c r="H23" i="29" s="1"/>
  <c r="H22" i="47"/>
  <c r="H23" i="47" s="1"/>
  <c r="E3" i="47"/>
  <c r="H22" i="39"/>
  <c r="H23" i="39" s="1"/>
  <c r="E3" i="39"/>
  <c r="E3" i="34"/>
  <c r="H22" i="34"/>
  <c r="H23" i="34" s="1"/>
  <c r="H22" i="40"/>
  <c r="H23" i="40" s="1"/>
  <c r="E3" i="40"/>
  <c r="I4" i="36"/>
  <c r="E20" i="36" s="1"/>
  <c r="I3" i="36"/>
  <c r="I5" i="36"/>
  <c r="I5" i="33"/>
  <c r="I4" i="33"/>
  <c r="I3" i="33"/>
  <c r="I4" i="50"/>
  <c r="I3" i="50"/>
  <c r="H22" i="50"/>
  <c r="H23" i="50" s="1"/>
  <c r="I5" i="50"/>
  <c r="H22" i="32"/>
  <c r="H23" i="32" s="1"/>
  <c r="E20" i="50"/>
  <c r="E3" i="50" s="1"/>
  <c r="I5" i="27"/>
  <c r="I4" i="27"/>
  <c r="I3" i="27"/>
  <c r="E20" i="27" s="1"/>
  <c r="E3" i="27" s="1"/>
  <c r="H22" i="27"/>
  <c r="H23" i="27" s="1"/>
  <c r="I5" i="29"/>
  <c r="I4" i="29"/>
  <c r="I3" i="29"/>
  <c r="I4" i="46"/>
  <c r="E20" i="46" s="1"/>
  <c r="I3" i="46"/>
  <c r="I5" i="46"/>
  <c r="I4" i="44"/>
  <c r="I3" i="44"/>
  <c r="I5" i="44"/>
  <c r="I5" i="6"/>
  <c r="I4" i="6"/>
  <c r="I6" i="6"/>
  <c r="I3" i="6"/>
  <c r="I8" i="6"/>
  <c r="I7" i="6"/>
  <c r="E20" i="44"/>
  <c r="H22" i="44" s="1"/>
  <c r="H23" i="44" s="1"/>
  <c r="E3" i="41"/>
  <c r="I5" i="31"/>
  <c r="I4" i="31"/>
  <c r="I3" i="31"/>
  <c r="E20" i="31" s="1"/>
  <c r="H22" i="31" s="1"/>
  <c r="H23" i="31" s="1"/>
  <c r="E20" i="33"/>
  <c r="H22" i="33" s="1"/>
  <c r="H23" i="33" s="1"/>
  <c r="I15" i="7" l="1"/>
  <c r="I16" i="7"/>
  <c r="I13" i="7"/>
  <c r="I14" i="7"/>
  <c r="I11" i="7"/>
  <c r="I12" i="7"/>
  <c r="I9" i="7"/>
  <c r="I10" i="7"/>
  <c r="I15" i="5"/>
  <c r="I16" i="5"/>
  <c r="I10" i="5"/>
  <c r="I14" i="5"/>
  <c r="I7" i="7"/>
  <c r="I8" i="7"/>
  <c r="I7" i="2"/>
  <c r="I8" i="2"/>
  <c r="I12" i="5"/>
  <c r="I13" i="5"/>
  <c r="I9" i="5"/>
  <c r="I11" i="5"/>
  <c r="I4" i="5"/>
  <c r="I3" i="5"/>
  <c r="E20" i="9"/>
  <c r="E3" i="9" s="1"/>
  <c r="I6" i="7"/>
  <c r="I3" i="7"/>
  <c r="I5" i="7"/>
  <c r="I4" i="7"/>
  <c r="E20" i="6"/>
  <c r="E3" i="6" s="1"/>
  <c r="I5" i="5"/>
  <c r="I6" i="5"/>
  <c r="I8" i="5"/>
  <c r="I7" i="5"/>
  <c r="E20" i="3"/>
  <c r="E3" i="3" s="1"/>
  <c r="E12" i="51" s="1"/>
  <c r="F12" i="51" s="1"/>
  <c r="I5" i="2"/>
  <c r="I6" i="2"/>
  <c r="I4" i="2"/>
  <c r="E20" i="2"/>
  <c r="E3" i="2" s="1"/>
  <c r="E11" i="51" s="1"/>
  <c r="F11" i="51" s="1"/>
  <c r="I3" i="2"/>
  <c r="E20" i="1"/>
  <c r="H22" i="46"/>
  <c r="H23" i="46" s="1"/>
  <c r="E3" i="46"/>
  <c r="H22" i="36"/>
  <c r="H23" i="36" s="1"/>
  <c r="E3" i="36"/>
  <c r="E3" i="33"/>
  <c r="E3" i="48"/>
  <c r="E3" i="31"/>
  <c r="E3" i="44"/>
  <c r="E3" i="29"/>
  <c r="F16" i="51" l="1"/>
  <c r="E20" i="7"/>
  <c r="E3" i="7" s="1"/>
  <c r="H22" i="2"/>
  <c r="H23" i="2" s="1"/>
  <c r="E20" i="5"/>
  <c r="E3" i="5" s="1"/>
  <c r="H22" i="9"/>
  <c r="H23" i="9" s="1"/>
  <c r="H22" i="6"/>
  <c r="H23" i="6" s="1"/>
  <c r="H22" i="3"/>
  <c r="H23" i="3" s="1"/>
  <c r="H22" i="1"/>
  <c r="H23" i="1" s="1"/>
  <c r="E3" i="1"/>
  <c r="E10" i="51" s="1"/>
  <c r="H22" i="7" l="1"/>
  <c r="H23" i="7" s="1"/>
  <c r="F15" i="51"/>
  <c r="F13" i="51"/>
  <c r="H22" i="5"/>
  <c r="H23" i="5" s="1"/>
</calcChain>
</file>

<file path=xl/sharedStrings.xml><?xml version="1.0" encoding="utf-8"?>
<sst xmlns="http://schemas.openxmlformats.org/spreadsheetml/2006/main" count="1070" uniqueCount="129">
  <si>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</si>
  <si>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</si>
  <si>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</si>
  <si>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</si>
  <si>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</si>
  <si>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</si>
  <si>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</si>
  <si>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</si>
  <si>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</si>
  <si>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</si>
  <si>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</si>
  <si>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</si>
  <si>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</si>
  <si>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</si>
  <si>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</si>
  <si>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</si>
  <si>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</si>
  <si>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</si>
  <si>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</si>
  <si>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</si>
  <si>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</si>
  <si>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</si>
  <si>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</si>
  <si>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</si>
  <si>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</si>
  <si>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</si>
  <si>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</si>
  <si>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</si>
  <si>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unidade</t>
  </si>
  <si>
    <t>ITEM 5</t>
  </si>
  <si>
    <t>ITEM 6</t>
  </si>
  <si>
    <t>ITEM 7</t>
  </si>
  <si>
    <t>ITEM 9</t>
  </si>
  <si>
    <t>ITEM 25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</si>
  <si>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</si>
  <si>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</si>
  <si>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</si>
  <si>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</si>
  <si>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</si>
  <si>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</si>
  <si>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</si>
  <si>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</si>
  <si>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</si>
  <si>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</si>
  <si>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</si>
  <si>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</si>
  <si>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</si>
  <si>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</si>
  <si>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</si>
  <si>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</si>
  <si>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</si>
  <si>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</si>
  <si>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</si>
  <si>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</si>
  <si>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</si>
  <si>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</si>
  <si>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</si>
  <si>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</si>
  <si>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</si>
  <si>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</si>
  <si>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</si>
  <si>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</si>
  <si>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</si>
  <si>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</si>
  <si>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</si>
  <si>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</si>
  <si>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</si>
  <si>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</si>
  <si>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</si>
  <si>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</si>
  <si>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</si>
  <si>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CARTUCHO DE TONER COMPATÍVEL COM IMPRESSORA OKIDATA B410</t>
  </si>
  <si>
    <t xml:space="preserve">MOUSE OPTICO </t>
  </si>
  <si>
    <t>FILTRO DE LINHA</t>
  </si>
  <si>
    <t xml:space="preserve">PILHA ALCALINA PEQUENA Tipo AA </t>
  </si>
  <si>
    <t>Embalagem</t>
  </si>
  <si>
    <t>PILHA ALCALINA PALITO Tipo AAA</t>
  </si>
  <si>
    <t>PILHA 9V</t>
  </si>
  <si>
    <t xml:space="preserve">MICROFILME </t>
  </si>
  <si>
    <t>CARTUCHONET</t>
  </si>
  <si>
    <t>CARUCHO &amp; CIA</t>
  </si>
  <si>
    <t>KABUM</t>
  </si>
  <si>
    <t>PRINT LOJA</t>
  </si>
  <si>
    <t>VALEJET</t>
  </si>
  <si>
    <t>AMAZON</t>
  </si>
  <si>
    <t>AMERICANAS</t>
  </si>
  <si>
    <t>EFACIL</t>
  </si>
  <si>
    <t>EFFICIENT IMPORT</t>
  </si>
  <si>
    <t>KALUNGA</t>
  </si>
  <si>
    <t>ACFU MONITORAMENTO</t>
  </si>
  <si>
    <t>MUNDOWARE</t>
  </si>
  <si>
    <t>NET ALARMES</t>
  </si>
  <si>
    <t>PAULO BRUNO</t>
  </si>
  <si>
    <t>DROGARIA SÃO PAULO</t>
  </si>
  <si>
    <t>GIMBA</t>
  </si>
  <si>
    <t>MAGAZINE LUIZA</t>
  </si>
  <si>
    <t>NAGEM</t>
  </si>
  <si>
    <t>A TENDA</t>
  </si>
  <si>
    <t>MARCIUS MAGAZINE</t>
  </si>
  <si>
    <t>LE BISCUIT</t>
  </si>
  <si>
    <t>SUPRI MEIER</t>
  </si>
  <si>
    <t>ELETROGATE</t>
  </si>
  <si>
    <t>MAGAZINE MÉDICA</t>
  </si>
  <si>
    <t>OCEANO B2B</t>
  </si>
  <si>
    <t>SDB ON LINE</t>
  </si>
  <si>
    <t>TEK DISTRIBUIDOR</t>
  </si>
  <si>
    <t>MS MÁQUINAS</t>
  </si>
  <si>
    <t>NAVISYSTEM</t>
  </si>
  <si>
    <t>RBX XAVIER COMERCIO ( Pailnel Preços)</t>
  </si>
  <si>
    <t>ROSENEIDE DA SILVA  (Painel de Preços)</t>
  </si>
  <si>
    <t>CRISTINA FELISMINO (Painel de Preços)</t>
  </si>
  <si>
    <t>BRUNO EDUARDO  (Painel de Preços)</t>
  </si>
  <si>
    <t>DUCS COMERCIO (Painel de Preços)</t>
  </si>
  <si>
    <t>REGINA CELIA (Painel de Preços)</t>
  </si>
  <si>
    <t>MARIA CONSUELO (Painel de Preços)</t>
  </si>
  <si>
    <t>SJ COMERCIO  (Painel de Preços)</t>
  </si>
  <si>
    <t>EMMENSA VAREJISTA (Painel de preços)</t>
  </si>
  <si>
    <t>RBX XAVIER COMERCIO  (Painel de preços)</t>
  </si>
  <si>
    <t>ROSENEIDE DA SILVA (Painel de Preços)</t>
  </si>
  <si>
    <t>LIVRARIA PRATICA (Painel de Preços)</t>
  </si>
  <si>
    <t>SPORT FASHION(Painel de Preços)</t>
  </si>
  <si>
    <t>CIRO CAMPOS CHAVES (Painel de Preços)</t>
  </si>
  <si>
    <t>AURINO DOS SANTOS(Painel de Preços)</t>
  </si>
  <si>
    <t>RRA COMERCIO(Painel de Preços)</t>
  </si>
  <si>
    <t>DUCS COMERCIO  (Painel de Preços)</t>
  </si>
  <si>
    <t>SUPERMERCADO CICONATO (Painel de Preços)</t>
  </si>
  <si>
    <t>CRYSTHOFER PYL(Painel de Preços)</t>
  </si>
  <si>
    <t>VITORIA ELETRO(Painel de Preços)</t>
  </si>
  <si>
    <t>EMMENSA VAREJISTA(Painel de Preços)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</si>
</sst>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7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2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3" fillId="0" borderId="2" xfId="0" applyNumberFormat="1" applyFont="1" applyBorder="1" applyAlignment="1" applyProtection="1">
      <alignment horizont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3" fillId="0" borderId="0" xfId="0" applyNumberFormat="1" applyFont="1" applyBorder="1" applyAlignment="1" applyProtection="1">
      <alignment horizontal="center"/>
      <protection locked="0"/>
    </xf>
    <xf numFmtId="0" fontId="13" fillId="10" borderId="2" xfId="0" applyFont="1" applyFill="1" applyBorder="1" applyAlignment="1" applyProtection="1">
      <alignment horizontal="center" vertical="center"/>
    </xf>
    <xf numFmtId="0" fontId="13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4" fillId="10" borderId="4" xfId="0" applyNumberFormat="1" applyFont="1" applyFill="1" applyBorder="1" applyAlignment="1" applyProtection="1">
      <alignment horizontal="center" shrinkToFi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4" fillId="0" borderId="0" xfId="0" applyNumberFormat="1" applyFont="1" applyBorder="1" applyAlignment="1" applyProtection="1">
      <protection locked="0"/>
    </xf>
    <xf numFmtId="164" fontId="13" fillId="10" borderId="2" xfId="0" applyNumberFormat="1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right" shrinkToFit="1"/>
    </xf>
    <xf numFmtId="164" fontId="13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9" borderId="2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2" fillId="10" borderId="2" xfId="1" applyFont="1" applyFill="1" applyBorder="1" applyAlignment="1" applyProtection="1">
      <alignment vertical="center" wrapText="1"/>
    </xf>
    <xf numFmtId="165" fontId="11" fillId="9" borderId="2" xfId="0" applyNumberFormat="1" applyFont="1" applyFill="1" applyBorder="1" applyAlignment="1">
      <alignment wrapText="1"/>
    </xf>
    <xf numFmtId="0" fontId="10" fillId="10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4" fillId="0" borderId="2" xfId="0" applyFont="1" applyBorder="1" applyAlignment="1" applyProtection="1">
      <alignment vertical="top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3000375</xdr:colOff>
      <xdr:row>0</xdr:row>
      <xdr:rowOff>1</xdr:rowOff>
    </xdr:from>
    <xdr:to>
      <xdr:col>2</xdr:col>
      <xdr:colOff>104775</xdr:colOff>
      <xdr:row>6</xdr:row>
      <xdr:rowOff>129925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9975" y="1"/>
          <a:ext cx="2895600" cy="110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71</v>
      </c>
      <c r="C3" s="52" t="s">
        <v>28</v>
      </c>
      <c r="D3" s="53">
        <v>70</v>
      </c>
      <c r="E3" s="54">
        <f>IF(C20&lt;=25%,D20,MIN(E20:F20))</f>
        <v>45.61</v>
      </c>
      <c r="F3" s="54">
        <f>MIN(H3:H17)</f>
        <v>41.5</v>
      </c>
      <c r="G3" s="6" t="s">
        <v>79</v>
      </c>
      <c r="H3" s="7">
        <v>44.55</v>
      </c>
      <c r="I3" s="8" t="str">
        <f t="shared" ref="I3:I17" si="0">IF(H3="","",(IF($C$20&lt;25%,"N/A",IF(H3&lt;=($D$20+$A$20),H3,"Descartado"))))</f>
        <v>N/A</v>
      </c>
    </row>
    <row r="4" spans="1:9">
      <c r="A4" s="50"/>
      <c r="B4" s="51"/>
      <c r="C4" s="52"/>
      <c r="D4" s="53"/>
      <c r="E4" s="54"/>
      <c r="F4" s="54"/>
      <c r="G4" s="6" t="s">
        <v>80</v>
      </c>
      <c r="H4" s="7">
        <v>44</v>
      </c>
      <c r="I4" s="8" t="str">
        <f t="shared" si="0"/>
        <v>N/A</v>
      </c>
    </row>
    <row r="5" spans="1:9">
      <c r="A5" s="50"/>
      <c r="B5" s="51"/>
      <c r="C5" s="52"/>
      <c r="D5" s="53"/>
      <c r="E5" s="54"/>
      <c r="F5" s="54"/>
      <c r="G5" s="6" t="s">
        <v>81</v>
      </c>
      <c r="H5" s="7">
        <v>41.5</v>
      </c>
      <c r="I5" s="8" t="str">
        <f t="shared" si="0"/>
        <v>N/A</v>
      </c>
    </row>
    <row r="6" spans="1:9">
      <c r="A6" s="50"/>
      <c r="B6" s="51"/>
      <c r="C6" s="52"/>
      <c r="D6" s="53"/>
      <c r="E6" s="54"/>
      <c r="F6" s="54"/>
      <c r="G6" s="6" t="s">
        <v>82</v>
      </c>
      <c r="H6" s="7">
        <v>49.5</v>
      </c>
      <c r="I6" s="8" t="str">
        <f t="shared" si="0"/>
        <v>N/A</v>
      </c>
    </row>
    <row r="7" spans="1:9">
      <c r="A7" s="50"/>
      <c r="B7" s="51"/>
      <c r="C7" s="52"/>
      <c r="D7" s="53"/>
      <c r="E7" s="54"/>
      <c r="F7" s="54"/>
      <c r="G7" s="6" t="s">
        <v>83</v>
      </c>
      <c r="H7" s="7">
        <v>48.49</v>
      </c>
      <c r="I7" s="8" t="str">
        <f t="shared" si="0"/>
        <v>N/A</v>
      </c>
    </row>
    <row r="8" spans="1:9">
      <c r="A8" s="50"/>
      <c r="B8" s="51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1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1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1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1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1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1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1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3.3179165149231835</v>
      </c>
      <c r="B20" s="19">
        <f>COUNT(H3:H17)</f>
        <v>5</v>
      </c>
      <c r="C20" s="20">
        <f>IF(B20&lt;2,"N/A",(A20/D20))</f>
        <v>7.2745374148721412E-2</v>
      </c>
      <c r="D20" s="21">
        <f>ROUND(AVERAGE(H3:H17),2)</f>
        <v>45.61</v>
      </c>
      <c r="E20" s="22" t="str">
        <f>IFERROR(ROUND(IF(B20&lt;2,"N/A",(IF(C20&lt;=25%,"N/A",AVERAGE(I3:I17)))),2),"N/A")</f>
        <v>N/A</v>
      </c>
      <c r="F20" s="22">
        <f>ROUND(MEDIAN(H3:H17),2)</f>
        <v>44.55</v>
      </c>
      <c r="G20" s="23" t="str">
        <f>INDEX(G3:G17,MATCH(H20,H3:H17,0))</f>
        <v>KABUM</v>
      </c>
      <c r="H20" s="24">
        <f>MIN(H3:H17)</f>
        <v>41.5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45.61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3192.7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J2" sqref="J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72</v>
      </c>
      <c r="C3" s="52" t="s">
        <v>28</v>
      </c>
      <c r="D3" s="53">
        <v>200</v>
      </c>
      <c r="E3" s="54">
        <f>IF(C20&lt;=25%,D20,MIN(E20:F20))</f>
        <v>52.01</v>
      </c>
      <c r="F3" s="54">
        <f>MIN(H3:H17)</f>
        <v>42.9</v>
      </c>
      <c r="G3" s="6" t="s">
        <v>84</v>
      </c>
      <c r="H3" s="7">
        <v>61.96</v>
      </c>
      <c r="I3" s="8" t="str">
        <f t="shared" ref="I3:I17" si="0">IF(H3="","",(IF($C$20&lt;25%,"N/A",IF(H3&lt;=($D$20+$A$20),H3,"Descartado"))))</f>
        <v>N/A</v>
      </c>
    </row>
    <row r="4" spans="1:9">
      <c r="A4" s="50"/>
      <c r="B4" s="59"/>
      <c r="C4" s="52"/>
      <c r="D4" s="53"/>
      <c r="E4" s="54"/>
      <c r="F4" s="54"/>
      <c r="G4" s="6" t="s">
        <v>85</v>
      </c>
      <c r="H4" s="7">
        <v>61.11</v>
      </c>
      <c r="I4" s="8" t="str">
        <f t="shared" si="0"/>
        <v>N/A</v>
      </c>
    </row>
    <row r="5" spans="1:9">
      <c r="A5" s="50"/>
      <c r="B5" s="59"/>
      <c r="C5" s="52"/>
      <c r="D5" s="53"/>
      <c r="E5" s="54"/>
      <c r="F5" s="54"/>
      <c r="G5" s="6" t="s">
        <v>86</v>
      </c>
      <c r="H5" s="7">
        <v>53.2</v>
      </c>
      <c r="I5" s="8" t="str">
        <f t="shared" si="0"/>
        <v>N/A</v>
      </c>
    </row>
    <row r="6" spans="1:9">
      <c r="A6" s="50"/>
      <c r="B6" s="59"/>
      <c r="C6" s="52"/>
      <c r="D6" s="53"/>
      <c r="E6" s="54"/>
      <c r="F6" s="54"/>
      <c r="G6" s="6" t="s">
        <v>87</v>
      </c>
      <c r="H6" s="7">
        <v>42.9</v>
      </c>
      <c r="I6" s="8" t="str">
        <f t="shared" si="0"/>
        <v>N/A</v>
      </c>
    </row>
    <row r="7" spans="1:9">
      <c r="A7" s="50"/>
      <c r="B7" s="59"/>
      <c r="C7" s="52"/>
      <c r="D7" s="53"/>
      <c r="E7" s="54"/>
      <c r="F7" s="54"/>
      <c r="G7" s="6" t="s">
        <v>81</v>
      </c>
      <c r="H7" s="7">
        <v>42.9</v>
      </c>
      <c r="I7" s="8" t="str">
        <f t="shared" si="0"/>
        <v>N/A</v>
      </c>
    </row>
    <row r="8" spans="1:9">
      <c r="A8" s="50"/>
      <c r="B8" s="59"/>
      <c r="C8" s="52"/>
      <c r="D8" s="53"/>
      <c r="E8" s="54"/>
      <c r="F8" s="54"/>
      <c r="G8" s="6" t="s">
        <v>88</v>
      </c>
      <c r="H8" s="7">
        <v>49.99</v>
      </c>
      <c r="I8" s="8" t="str">
        <f t="shared" si="0"/>
        <v>N/A</v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8.4058693780001352</v>
      </c>
      <c r="B20" s="19">
        <f>COUNT(H3:H17)</f>
        <v>6</v>
      </c>
      <c r="C20" s="20">
        <f>IF(B20&lt;2,"N/A",(A20/D20))</f>
        <v>0.16162025337435371</v>
      </c>
      <c r="D20" s="21">
        <f>ROUND(AVERAGE(H3:H17),2)</f>
        <v>52.01</v>
      </c>
      <c r="E20" s="22" t="str">
        <f>IFERROR(ROUND(IF(B20&lt;2,"N/A",(IF(C20&lt;=25%,"N/A",AVERAGE(I3:I17)))),2),"N/A")</f>
        <v>N/A</v>
      </c>
      <c r="F20" s="22">
        <f>ROUND(MEDIAN(H3:H17),2)</f>
        <v>51.6</v>
      </c>
      <c r="G20" s="23" t="str">
        <f>INDEX(G3:G17,MATCH(H20,H3:H17,0))</f>
        <v>EFFICIENT IMPORT</v>
      </c>
      <c r="H20" s="24">
        <f>MIN(H3:H17)</f>
        <v>42.9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52.01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10402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2" sqref="A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73</v>
      </c>
      <c r="C3" s="52" t="s">
        <v>28</v>
      </c>
      <c r="D3" s="53">
        <v>500</v>
      </c>
      <c r="E3" s="54">
        <f>IF(C20&lt;=25%,D20,MIN(E20:F20))</f>
        <v>51.33</v>
      </c>
      <c r="F3" s="54">
        <f>MIN(H3:H17)</f>
        <v>37.9</v>
      </c>
      <c r="G3" s="6" t="s">
        <v>84</v>
      </c>
      <c r="H3" s="7">
        <v>37.9</v>
      </c>
      <c r="I3" s="8" t="str">
        <f t="shared" ref="I3:I17" si="0">IF(H3="","",(IF($C$20&lt;25%,"N/A",IF(H3&lt;=($D$20+$A$20),H3,"Descartado"))))</f>
        <v>N/A</v>
      </c>
    </row>
    <row r="4" spans="1:9">
      <c r="A4" s="50"/>
      <c r="B4" s="59"/>
      <c r="C4" s="52"/>
      <c r="D4" s="53"/>
      <c r="E4" s="54"/>
      <c r="F4" s="54"/>
      <c r="G4" s="6" t="s">
        <v>88</v>
      </c>
      <c r="H4" s="7">
        <v>54.6</v>
      </c>
      <c r="I4" s="8" t="str">
        <f t="shared" si="0"/>
        <v>N/A</v>
      </c>
    </row>
    <row r="5" spans="1:9">
      <c r="A5" s="50"/>
      <c r="B5" s="59"/>
      <c r="C5" s="52"/>
      <c r="D5" s="53"/>
      <c r="E5" s="54"/>
      <c r="F5" s="54"/>
      <c r="G5" s="6" t="s">
        <v>89</v>
      </c>
      <c r="H5" s="7">
        <v>50</v>
      </c>
      <c r="I5" s="8" t="str">
        <f t="shared" si="0"/>
        <v>N/A</v>
      </c>
    </row>
    <row r="6" spans="1:9">
      <c r="A6" s="50"/>
      <c r="B6" s="59"/>
      <c r="C6" s="52"/>
      <c r="D6" s="53"/>
      <c r="E6" s="54"/>
      <c r="F6" s="54"/>
      <c r="G6" s="6" t="s">
        <v>90</v>
      </c>
      <c r="H6" s="7">
        <v>58.81</v>
      </c>
      <c r="I6" s="8" t="str">
        <f t="shared" si="0"/>
        <v>N/A</v>
      </c>
    </row>
    <row r="7" spans="1:9">
      <c r="A7" s="50"/>
      <c r="B7" s="59"/>
      <c r="C7" s="52"/>
      <c r="D7" s="53"/>
      <c r="E7" s="54"/>
      <c r="F7" s="54"/>
      <c r="G7" s="6" t="s">
        <v>91</v>
      </c>
      <c r="H7" s="7">
        <v>55.34</v>
      </c>
      <c r="I7" s="8" t="str">
        <f t="shared" si="0"/>
        <v>N/A</v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8.1372169689642995</v>
      </c>
      <c r="B20" s="19">
        <f>COUNT(H3:H17)</f>
        <v>5</v>
      </c>
      <c r="C20" s="20">
        <f>IF(B20&lt;2,"N/A",(A20/D20))</f>
        <v>0.1585275076751276</v>
      </c>
      <c r="D20" s="21">
        <f>ROUND(AVERAGE(H3:H17),2)</f>
        <v>51.33</v>
      </c>
      <c r="E20" s="22" t="str">
        <f>IFERROR(ROUND(IF(B20&lt;2,"N/A",(IF(C20&lt;=25%,"N/A",AVERAGE(I3:I17)))),2),"N/A")</f>
        <v>N/A</v>
      </c>
      <c r="F20" s="22">
        <f>ROUND(MEDIAN(H3:H17),2)</f>
        <v>54.6</v>
      </c>
      <c r="G20" s="23" t="str">
        <f>INDEX(G3:G17,MATCH(H20,H3:H17,0))</f>
        <v>AMAZON</v>
      </c>
      <c r="H20" s="24">
        <f>MIN(H3:H17)</f>
        <v>37.9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51.33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25665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59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60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61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tabSelected="1" view="pageBreakPreview" zoomScaleNormal="100" workbookViewId="0">
      <selection activeCell="F19" sqref="F19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36"/>
      <c r="B1" s="36"/>
      <c r="C1" s="36"/>
      <c r="D1" s="36"/>
      <c r="E1" s="36"/>
      <c r="F1" s="36"/>
    </row>
    <row r="2" spans="1:7" ht="12.75" customHeight="1">
      <c r="A2" s="36"/>
      <c r="B2" s="36"/>
      <c r="C2" s="36"/>
      <c r="D2" s="36"/>
      <c r="E2" s="36"/>
      <c r="F2" s="36"/>
    </row>
    <row r="3" spans="1:7" ht="12.75" customHeight="1">
      <c r="A3" s="36"/>
      <c r="B3" s="36"/>
      <c r="C3" s="36"/>
      <c r="D3" s="36"/>
      <c r="E3" s="36"/>
      <c r="F3" s="36"/>
    </row>
    <row r="4" spans="1:7" ht="12.75" customHeight="1">
      <c r="A4" s="36"/>
      <c r="B4" s="36"/>
      <c r="C4" s="36"/>
      <c r="D4" s="36"/>
      <c r="E4" s="36"/>
      <c r="F4" s="36"/>
    </row>
    <row r="5" spans="1:7" ht="12.75" customHeight="1">
      <c r="A5" s="60"/>
      <c r="B5" s="60"/>
      <c r="C5" s="60"/>
      <c r="D5" s="60"/>
      <c r="E5" s="60"/>
      <c r="F5" s="60"/>
    </row>
    <row r="6" spans="1:7" ht="12.75" customHeight="1">
      <c r="A6" s="60"/>
      <c r="B6" s="60"/>
      <c r="C6" s="60"/>
      <c r="D6" s="60"/>
      <c r="E6" s="60"/>
      <c r="F6" s="60"/>
    </row>
    <row r="7" spans="1:7" ht="12.75" customHeight="1">
      <c r="A7" s="37"/>
      <c r="B7" s="37"/>
      <c r="C7" s="37"/>
      <c r="D7" s="37"/>
      <c r="E7" s="37"/>
      <c r="F7" s="37"/>
    </row>
    <row r="8" spans="1:7" ht="15.75" customHeight="1">
      <c r="A8" s="61" t="s">
        <v>63</v>
      </c>
      <c r="B8" s="61"/>
      <c r="C8" s="61"/>
      <c r="D8" s="61"/>
      <c r="E8" s="61"/>
      <c r="F8" s="61"/>
    </row>
    <row r="9" spans="1:7" ht="25.5">
      <c r="A9" s="39" t="s">
        <v>64</v>
      </c>
      <c r="B9" s="39" t="s">
        <v>65</v>
      </c>
      <c r="C9" s="39" t="s">
        <v>66</v>
      </c>
      <c r="D9" s="39" t="s">
        <v>67</v>
      </c>
      <c r="E9" s="39" t="s">
        <v>68</v>
      </c>
      <c r="F9" s="39" t="s">
        <v>69</v>
      </c>
    </row>
    <row r="10" spans="1:7">
      <c r="A10" s="40">
        <v>1</v>
      </c>
      <c r="B10" s="41" t="str">
        <f>Item1!B3</f>
        <v>CARTUCHO DE TONER COMPATÍVEL COM IMPRESSORA OKIDATA B410</v>
      </c>
      <c r="C10" s="40" t="str">
        <f>Item1!C3</f>
        <v>unidade</v>
      </c>
      <c r="D10" s="40">
        <f>Item1!D3</f>
        <v>70</v>
      </c>
      <c r="E10" s="42">
        <f>IFERROR(Item1!E3,"sem propostas")</f>
        <v>45.61</v>
      </c>
      <c r="F10" s="42">
        <f>IFERROR((ROUND(E10,2)*D10),"sem propostas")</f>
        <v>3192.7</v>
      </c>
      <c r="G10" s="43"/>
    </row>
    <row r="11" spans="1:7">
      <c r="A11" s="40">
        <v>2</v>
      </c>
      <c r="B11" s="41" t="str">
        <f>Item2!B3</f>
        <v xml:space="preserve">MOUSE OPTICO </v>
      </c>
      <c r="C11" s="40" t="str">
        <f>Item2!C3</f>
        <v>unidade</v>
      </c>
      <c r="D11" s="40">
        <f>Item2!D3</f>
        <v>200</v>
      </c>
      <c r="E11" s="42">
        <f>Item2!E3</f>
        <v>52.01</v>
      </c>
      <c r="F11" s="42">
        <f t="shared" ref="F11:F16" si="0">IFERROR((ROUND(E11,2)*D11),"sem propostas")</f>
        <v>10402</v>
      </c>
    </row>
    <row r="12" spans="1:7">
      <c r="A12" s="40">
        <v>3</v>
      </c>
      <c r="B12" s="41" t="str">
        <f>Item3!B3</f>
        <v>FILTRO DE LINHA</v>
      </c>
      <c r="C12" s="40" t="str">
        <f>Item3!C3</f>
        <v>unidade</v>
      </c>
      <c r="D12" s="40">
        <f>Item3!D3</f>
        <v>500</v>
      </c>
      <c r="E12" s="42">
        <f>Item3!E3</f>
        <v>51.33</v>
      </c>
      <c r="F12" s="42">
        <f t="shared" si="0"/>
        <v>25665</v>
      </c>
    </row>
    <row r="13" spans="1:7">
      <c r="A13" s="40">
        <v>4</v>
      </c>
      <c r="B13" s="41" t="str">
        <f>Item4!B3</f>
        <v xml:space="preserve">PILHA ALCALINA PEQUENA Tipo AA </v>
      </c>
      <c r="C13" s="40" t="str">
        <f>Item4!C3</f>
        <v>Embalagem</v>
      </c>
      <c r="D13" s="40">
        <f>Item4!D3</f>
        <v>600</v>
      </c>
      <c r="E13" s="42">
        <f>Item4!E3</f>
        <v>7.65</v>
      </c>
      <c r="F13" s="42">
        <f t="shared" si="0"/>
        <v>4590</v>
      </c>
    </row>
    <row r="14" spans="1:7">
      <c r="A14" s="40">
        <v>5</v>
      </c>
      <c r="B14" s="41" t="str">
        <f>Item5!B3</f>
        <v>PILHA ALCALINA PALITO Tipo AAA</v>
      </c>
      <c r="C14" s="40" t="str">
        <f>Item5!C3</f>
        <v>Embalagem</v>
      </c>
      <c r="D14" s="40">
        <f>Item5!D3</f>
        <v>800</v>
      </c>
      <c r="E14" s="42">
        <f>Item5!E3</f>
        <v>9.8699999999999992</v>
      </c>
      <c r="F14" s="42">
        <f t="shared" ref="F14" si="1">IFERROR((ROUND(E14,2)*D14),"sem propostas")</f>
        <v>7895.9999999999991</v>
      </c>
    </row>
    <row r="15" spans="1:7">
      <c r="A15" s="40">
        <v>6</v>
      </c>
      <c r="B15" s="41" t="str">
        <f>Item6!B3</f>
        <v>PILHA 9V</v>
      </c>
      <c r="C15" s="40" t="str">
        <f>Item4!C3</f>
        <v>Embalagem</v>
      </c>
      <c r="D15" s="40">
        <f>Item6!D3</f>
        <v>200</v>
      </c>
      <c r="E15" s="42">
        <f>Item6!E3</f>
        <v>9</v>
      </c>
      <c r="F15" s="42">
        <f t="shared" si="0"/>
        <v>1800</v>
      </c>
    </row>
    <row r="16" spans="1:7">
      <c r="A16" s="40">
        <v>7</v>
      </c>
      <c r="B16" s="41" t="str">
        <f>Item7!B3</f>
        <v xml:space="preserve">MICROFILME </v>
      </c>
      <c r="C16" s="40" t="str">
        <f>Item5!C3</f>
        <v>Embalagem</v>
      </c>
      <c r="D16" s="40">
        <f>Item7!D3</f>
        <v>300</v>
      </c>
      <c r="E16" s="42">
        <f>Item7!E3</f>
        <v>165</v>
      </c>
      <c r="F16" s="42">
        <f t="shared" si="0"/>
        <v>49500</v>
      </c>
    </row>
    <row r="17" spans="1:6">
      <c r="A17" s="47"/>
      <c r="B17" s="48"/>
      <c r="C17" s="40"/>
      <c r="D17" s="40"/>
      <c r="E17" s="42"/>
      <c r="F17" s="42"/>
    </row>
    <row r="18" spans="1:6" ht="15.75" customHeight="1">
      <c r="A18" s="44"/>
      <c r="B18" s="44"/>
      <c r="C18" s="61" t="s">
        <v>70</v>
      </c>
      <c r="D18" s="61"/>
      <c r="E18" s="61"/>
      <c r="F18" s="45">
        <f>SUM(F10:F16)</f>
        <v>103045.7</v>
      </c>
    </row>
    <row r="57" spans="1:6" ht="15.75" customHeight="1">
      <c r="A57" s="44"/>
      <c r="B57" s="44"/>
      <c r="C57" s="38"/>
      <c r="D57" s="38"/>
      <c r="E57" s="38"/>
      <c r="F57" s="46"/>
    </row>
  </sheetData>
  <mergeCells count="4">
    <mergeCell ref="A5:F5"/>
    <mergeCell ref="A6:F6"/>
    <mergeCell ref="A8:F8"/>
    <mergeCell ref="C18:E18"/>
  </mergeCells>
  <pageMargins left="0.51181102362204722" right="0.51181102362204722" top="0.78740157480314965" bottom="0.94488188976377963" header="0.51181102362204722" footer="0.78740157480314965"/>
  <pageSetup paperSize="9" scale="91" firstPageNumber="0" fitToHeight="0" orientation="landscape" horizontalDpi="300" verticalDpi="300" r:id="rId1"/>
  <headerFooter>
    <oddFooter>&amp;L&amp;"Times New Roman,Normal"&amp;12Estimativa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74</v>
      </c>
      <c r="C3" s="52" t="s">
        <v>75</v>
      </c>
      <c r="D3" s="53">
        <v>600</v>
      </c>
      <c r="E3" s="54">
        <f>IF(C20&lt;=25%,D20,MIN(E20:F20))</f>
        <v>7.65</v>
      </c>
      <c r="F3" s="54">
        <f>MIN(H3:H17)</f>
        <v>3</v>
      </c>
      <c r="G3" s="6" t="s">
        <v>92</v>
      </c>
      <c r="H3" s="7">
        <v>29</v>
      </c>
      <c r="I3" s="8" t="str">
        <f t="shared" ref="I3:I17" si="0">IF(H3="","",(IF($C$20&lt;25%,"N/A",IF(H3&lt;=($D$20+$A$20),H3,"Descartado"))))</f>
        <v>Descartado</v>
      </c>
    </row>
    <row r="4" spans="1:9">
      <c r="A4" s="50"/>
      <c r="B4" s="59"/>
      <c r="C4" s="52"/>
      <c r="D4" s="53"/>
      <c r="E4" s="54"/>
      <c r="F4" s="54"/>
      <c r="G4" s="6" t="s">
        <v>93</v>
      </c>
      <c r="H4" s="7">
        <v>22.67</v>
      </c>
      <c r="I4" s="8" t="str">
        <f t="shared" si="0"/>
        <v>Descartado</v>
      </c>
    </row>
    <row r="5" spans="1:9">
      <c r="A5" s="50"/>
      <c r="B5" s="59"/>
      <c r="C5" s="52"/>
      <c r="D5" s="53"/>
      <c r="E5" s="54"/>
      <c r="F5" s="54"/>
      <c r="G5" s="6" t="s">
        <v>94</v>
      </c>
      <c r="H5" s="7">
        <v>25.7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 t="s">
        <v>88</v>
      </c>
      <c r="H6" s="7">
        <v>26.8</v>
      </c>
      <c r="I6" s="8" t="str">
        <f t="shared" si="0"/>
        <v>Descartado</v>
      </c>
    </row>
    <row r="7" spans="1:9">
      <c r="A7" s="50"/>
      <c r="B7" s="59"/>
      <c r="C7" s="52"/>
      <c r="D7" s="53"/>
      <c r="E7" s="54"/>
      <c r="F7" s="54"/>
      <c r="G7" s="6" t="s">
        <v>95</v>
      </c>
      <c r="H7" s="7">
        <v>9.99</v>
      </c>
      <c r="I7" s="8">
        <f t="shared" si="0"/>
        <v>9.99</v>
      </c>
    </row>
    <row r="8" spans="1:9">
      <c r="A8" s="50"/>
      <c r="B8" s="59"/>
      <c r="C8" s="52"/>
      <c r="D8" s="53"/>
      <c r="E8" s="54"/>
      <c r="F8" s="54"/>
      <c r="G8" s="6" t="s">
        <v>96</v>
      </c>
      <c r="H8" s="7">
        <v>10.69</v>
      </c>
      <c r="I8" s="8">
        <f t="shared" si="0"/>
        <v>10.69</v>
      </c>
    </row>
    <row r="9" spans="1:9">
      <c r="A9" s="50"/>
      <c r="B9" s="59"/>
      <c r="C9" s="52"/>
      <c r="D9" s="53"/>
      <c r="E9" s="54"/>
      <c r="F9" s="54"/>
      <c r="G9" s="6" t="s">
        <v>97</v>
      </c>
      <c r="H9" s="7">
        <v>20.05</v>
      </c>
      <c r="I9" s="8">
        <f t="shared" si="0"/>
        <v>20.05</v>
      </c>
    </row>
    <row r="10" spans="1:9">
      <c r="A10" s="50"/>
      <c r="B10" s="59"/>
      <c r="C10" s="52"/>
      <c r="D10" s="53"/>
      <c r="E10" s="54"/>
      <c r="F10" s="54"/>
      <c r="G10" s="6" t="s">
        <v>108</v>
      </c>
      <c r="H10" s="7">
        <v>3</v>
      </c>
      <c r="I10" s="8">
        <f t="shared" si="0"/>
        <v>3</v>
      </c>
    </row>
    <row r="11" spans="1:9">
      <c r="A11" s="50"/>
      <c r="B11" s="59"/>
      <c r="C11" s="52"/>
      <c r="D11" s="53"/>
      <c r="E11" s="54"/>
      <c r="F11" s="54"/>
      <c r="G11" s="6" t="s">
        <v>109</v>
      </c>
      <c r="H11" s="7">
        <v>4.1500000000000004</v>
      </c>
      <c r="I11" s="8">
        <f t="shared" si="0"/>
        <v>4.1500000000000004</v>
      </c>
    </row>
    <row r="12" spans="1:9">
      <c r="A12" s="50"/>
      <c r="B12" s="59"/>
      <c r="C12" s="52"/>
      <c r="D12" s="53"/>
      <c r="E12" s="54"/>
      <c r="F12" s="54"/>
      <c r="G12" s="6" t="s">
        <v>110</v>
      </c>
      <c r="H12" s="7">
        <v>4.58</v>
      </c>
      <c r="I12" s="8">
        <f t="shared" si="0"/>
        <v>4.58</v>
      </c>
    </row>
    <row r="13" spans="1:9">
      <c r="A13" s="50"/>
      <c r="B13" s="59"/>
      <c r="C13" s="52"/>
      <c r="D13" s="53"/>
      <c r="E13" s="54"/>
      <c r="F13" s="54"/>
      <c r="G13" s="6" t="s">
        <v>111</v>
      </c>
      <c r="H13" s="7">
        <v>5</v>
      </c>
      <c r="I13" s="8">
        <f t="shared" si="0"/>
        <v>5</v>
      </c>
    </row>
    <row r="14" spans="1:9">
      <c r="A14" s="50"/>
      <c r="B14" s="59"/>
      <c r="C14" s="52"/>
      <c r="D14" s="53"/>
      <c r="E14" s="54"/>
      <c r="F14" s="54"/>
      <c r="G14" s="6" t="s">
        <v>112</v>
      </c>
      <c r="H14" s="7">
        <v>5.2</v>
      </c>
      <c r="I14" s="8">
        <f t="shared" si="0"/>
        <v>5.2</v>
      </c>
    </row>
    <row r="15" spans="1:9">
      <c r="A15" s="50"/>
      <c r="B15" s="59"/>
      <c r="C15" s="52"/>
      <c r="D15" s="53"/>
      <c r="E15" s="54"/>
      <c r="F15" s="54"/>
      <c r="G15" s="6" t="s">
        <v>113</v>
      </c>
      <c r="H15" s="7">
        <v>5.97</v>
      </c>
      <c r="I15" s="8">
        <f t="shared" si="0"/>
        <v>5.97</v>
      </c>
    </row>
    <row r="16" spans="1:9">
      <c r="A16" s="50"/>
      <c r="B16" s="59"/>
      <c r="C16" s="52"/>
      <c r="D16" s="53"/>
      <c r="E16" s="54"/>
      <c r="F16" s="54"/>
      <c r="G16" s="6" t="s">
        <v>114</v>
      </c>
      <c r="H16" s="7">
        <v>6.98</v>
      </c>
      <c r="I16" s="8">
        <f t="shared" si="0"/>
        <v>6.98</v>
      </c>
    </row>
    <row r="17" spans="1:11">
      <c r="A17" s="50"/>
      <c r="B17" s="59"/>
      <c r="C17" s="52"/>
      <c r="D17" s="53"/>
      <c r="E17" s="54"/>
      <c r="F17" s="54"/>
      <c r="G17" s="6" t="s">
        <v>115</v>
      </c>
      <c r="H17" s="7">
        <v>8.5299999999999994</v>
      </c>
      <c r="I17" s="8">
        <f t="shared" si="0"/>
        <v>8.5299999999999994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9.4190345274115774</v>
      </c>
      <c r="B20" s="19">
        <f>COUNT(H3:H17)</f>
        <v>15</v>
      </c>
      <c r="C20" s="20">
        <f>IF(B20&lt;2,"N/A",(A20/D20))</f>
        <v>0.7505206794750261</v>
      </c>
      <c r="D20" s="21">
        <f>ROUND(AVERAGE(H3:H17),2)</f>
        <v>12.55</v>
      </c>
      <c r="E20" s="22">
        <f>IFERROR(ROUND(IF(B20&lt;2,"N/A",(IF(C20&lt;=25%,"N/A",AVERAGE(I3:I17)))),2),"N/A")</f>
        <v>7.65</v>
      </c>
      <c r="F20" s="22">
        <f>ROUND(MEDIAN(H3:H17),2)</f>
        <v>8.5299999999999994</v>
      </c>
      <c r="G20" s="23" t="str">
        <f>INDEX(G3:G17,MATCH(H20,H3:H17,0))</f>
        <v>RBX XAVIER COMERCIO ( Pailnel Preços)</v>
      </c>
      <c r="H20" s="24">
        <f>MIN(H3:H17)</f>
        <v>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7.65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4590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3" sqref="D3:D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76</v>
      </c>
      <c r="C3" s="52" t="s">
        <v>75</v>
      </c>
      <c r="D3" s="53">
        <v>800</v>
      </c>
      <c r="E3" s="54">
        <f>IF(C20&lt;=25%,D20,MIN(E20:F20))</f>
        <v>9.8699999999999992</v>
      </c>
      <c r="F3" s="54">
        <f>MIN(H3:H17)</f>
        <v>5</v>
      </c>
      <c r="G3" s="6" t="s">
        <v>98</v>
      </c>
      <c r="H3" s="7">
        <v>12.9</v>
      </c>
      <c r="I3" s="8">
        <f t="shared" ref="I3:I17" si="0">IF(H3="","",(IF($C$20&lt;25%,"N/A",IF(H3&lt;=($D$20+$A$20),H3,"Descartado"))))</f>
        <v>12.9</v>
      </c>
    </row>
    <row r="4" spans="1:9">
      <c r="A4" s="50"/>
      <c r="B4" s="59"/>
      <c r="C4" s="52"/>
      <c r="D4" s="53"/>
      <c r="E4" s="54"/>
      <c r="F4" s="54"/>
      <c r="G4" s="6" t="s">
        <v>93</v>
      </c>
      <c r="H4" s="7">
        <v>17.41</v>
      </c>
      <c r="I4" s="8">
        <f t="shared" si="0"/>
        <v>17.41</v>
      </c>
    </row>
    <row r="5" spans="1:9">
      <c r="A5" s="50"/>
      <c r="B5" s="59"/>
      <c r="C5" s="52"/>
      <c r="D5" s="53"/>
      <c r="E5" s="54"/>
      <c r="F5" s="54"/>
      <c r="G5" s="6" t="s">
        <v>94</v>
      </c>
      <c r="H5" s="7">
        <v>19.75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 t="s">
        <v>88</v>
      </c>
      <c r="H6" s="7">
        <v>26.8</v>
      </c>
      <c r="I6" s="8" t="str">
        <f t="shared" si="0"/>
        <v>Descartado</v>
      </c>
    </row>
    <row r="7" spans="1:9">
      <c r="A7" s="50"/>
      <c r="B7" s="59"/>
      <c r="C7" s="52"/>
      <c r="D7" s="53"/>
      <c r="E7" s="54"/>
      <c r="F7" s="54"/>
      <c r="G7" s="6" t="s">
        <v>99</v>
      </c>
      <c r="H7" s="7">
        <v>19.989999999999998</v>
      </c>
      <c r="I7" s="8" t="str">
        <f t="shared" si="0"/>
        <v>Descartado</v>
      </c>
    </row>
    <row r="8" spans="1:9">
      <c r="A8" s="50"/>
      <c r="B8" s="59"/>
      <c r="C8" s="52"/>
      <c r="D8" s="53"/>
      <c r="E8" s="54"/>
      <c r="F8" s="54"/>
      <c r="G8" s="6" t="s">
        <v>100</v>
      </c>
      <c r="H8" s="7">
        <v>7.44</v>
      </c>
      <c r="I8" s="8">
        <f t="shared" si="0"/>
        <v>7.44</v>
      </c>
    </row>
    <row r="9" spans="1:9">
      <c r="A9" s="50"/>
      <c r="B9" s="59"/>
      <c r="C9" s="52"/>
      <c r="D9" s="53"/>
      <c r="E9" s="54"/>
      <c r="F9" s="54"/>
      <c r="G9" s="6" t="s">
        <v>109</v>
      </c>
      <c r="H9" s="7">
        <v>5</v>
      </c>
      <c r="I9" s="8">
        <f t="shared" si="0"/>
        <v>5</v>
      </c>
    </row>
    <row r="10" spans="1:9">
      <c r="A10" s="50"/>
      <c r="B10" s="59"/>
      <c r="C10" s="52"/>
      <c r="D10" s="53"/>
      <c r="E10" s="54"/>
      <c r="F10" s="54"/>
      <c r="G10" s="6" t="s">
        <v>124</v>
      </c>
      <c r="H10" s="7">
        <v>6.33</v>
      </c>
      <c r="I10" s="8">
        <f t="shared" si="0"/>
        <v>6.33</v>
      </c>
    </row>
    <row r="11" spans="1:9">
      <c r="A11" s="50"/>
      <c r="B11" s="59"/>
      <c r="C11" s="52"/>
      <c r="D11" s="53"/>
      <c r="E11" s="54"/>
      <c r="F11" s="54"/>
      <c r="G11" s="6" t="s">
        <v>125</v>
      </c>
      <c r="H11" s="7">
        <v>7.67</v>
      </c>
      <c r="I11" s="8">
        <f t="shared" si="0"/>
        <v>7.67</v>
      </c>
    </row>
    <row r="12" spans="1:9">
      <c r="A12" s="50"/>
      <c r="B12" s="59"/>
      <c r="C12" s="52"/>
      <c r="D12" s="53"/>
      <c r="E12" s="54"/>
      <c r="F12" s="54"/>
      <c r="G12" s="6" t="s">
        <v>126</v>
      </c>
      <c r="H12" s="7">
        <v>8.7899999999999991</v>
      </c>
      <c r="I12" s="8">
        <f t="shared" si="0"/>
        <v>8.7899999999999991</v>
      </c>
    </row>
    <row r="13" spans="1:9">
      <c r="A13" s="50"/>
      <c r="B13" s="59"/>
      <c r="C13" s="52"/>
      <c r="D13" s="53"/>
      <c r="E13" s="54"/>
      <c r="F13" s="54"/>
      <c r="G13" s="6" t="s">
        <v>127</v>
      </c>
      <c r="H13" s="7">
        <v>9.4499999999999993</v>
      </c>
      <c r="I13" s="8">
        <f t="shared" si="0"/>
        <v>9.4499999999999993</v>
      </c>
    </row>
    <row r="14" spans="1:9">
      <c r="A14" s="50"/>
      <c r="B14" s="59"/>
      <c r="C14" s="52"/>
      <c r="D14" s="53"/>
      <c r="E14" s="54"/>
      <c r="F14" s="54"/>
      <c r="G14" s="6" t="s">
        <v>128</v>
      </c>
      <c r="H14" s="7">
        <v>13.8</v>
      </c>
      <c r="I14" s="8">
        <f t="shared" si="0"/>
        <v>13.8</v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6.7626063538379739</v>
      </c>
      <c r="B20" s="19">
        <f>COUNT(H3:H17)</f>
        <v>12</v>
      </c>
      <c r="C20" s="20">
        <f>IF(B20&lt;2,"N/A",(A20/D20))</f>
        <v>0.52261254666444934</v>
      </c>
      <c r="D20" s="21">
        <f>ROUND(AVERAGE(H3:H17),2)</f>
        <v>12.94</v>
      </c>
      <c r="E20" s="22">
        <f>IFERROR(ROUND(IF(B20&lt;2,"N/A",(IF(C20&lt;=25%,"N/A",AVERAGE(I3:I17)))),2),"N/A")</f>
        <v>9.8699999999999992</v>
      </c>
      <c r="F20" s="22">
        <f>ROUND(MEDIAN(H3:H17),2)</f>
        <v>11.18</v>
      </c>
      <c r="G20" s="23" t="str">
        <f>INDEX(G3:G17,MATCH(H20,H3:H17,0))</f>
        <v>ROSENEIDE DA SILVA  (Painel de Preços)</v>
      </c>
      <c r="H20" s="24">
        <f>MIN(H3:H17)</f>
        <v>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9.8699999999999992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7895.9999999999991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I19" sqref="I1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77</v>
      </c>
      <c r="C3" s="52" t="s">
        <v>28</v>
      </c>
      <c r="D3" s="53">
        <v>200</v>
      </c>
      <c r="E3" s="54">
        <f>IF(C20&lt;=25%,D20,MIN(E20:F20))</f>
        <v>9</v>
      </c>
      <c r="F3" s="54">
        <f>MIN(H3:H17)</f>
        <v>2.1800000000000002</v>
      </c>
      <c r="G3" s="6" t="s">
        <v>101</v>
      </c>
      <c r="H3" s="7">
        <v>28.9</v>
      </c>
      <c r="I3" s="8" t="str">
        <f t="shared" ref="I3:I18" si="0">IF(H3="","",(IF($C$20&lt;25%,"N/A",IF(H3&lt;=($D$20+$A$20),H3,"Descartado"))))</f>
        <v>Descartado</v>
      </c>
    </row>
    <row r="4" spans="1:9">
      <c r="A4" s="50"/>
      <c r="B4" s="59"/>
      <c r="C4" s="52"/>
      <c r="D4" s="53"/>
      <c r="E4" s="54"/>
      <c r="F4" s="54"/>
      <c r="G4" s="6" t="s">
        <v>94</v>
      </c>
      <c r="H4" s="7">
        <v>12.6</v>
      </c>
      <c r="I4" s="8">
        <f t="shared" si="0"/>
        <v>12.6</v>
      </c>
    </row>
    <row r="5" spans="1:9">
      <c r="A5" s="50"/>
      <c r="B5" s="59"/>
      <c r="C5" s="52"/>
      <c r="D5" s="53"/>
      <c r="E5" s="54"/>
      <c r="F5" s="54"/>
      <c r="G5" s="6" t="s">
        <v>102</v>
      </c>
      <c r="H5" s="7">
        <v>13.86</v>
      </c>
      <c r="I5" s="8">
        <f t="shared" si="0"/>
        <v>13.86</v>
      </c>
    </row>
    <row r="6" spans="1:9">
      <c r="A6" s="50"/>
      <c r="B6" s="59"/>
      <c r="C6" s="52"/>
      <c r="D6" s="53"/>
      <c r="E6" s="54"/>
      <c r="F6" s="54"/>
      <c r="G6" s="6" t="s">
        <v>103</v>
      </c>
      <c r="H6" s="7">
        <v>9.9</v>
      </c>
      <c r="I6" s="8">
        <f t="shared" si="0"/>
        <v>9.9</v>
      </c>
    </row>
    <row r="7" spans="1:9">
      <c r="A7" s="50"/>
      <c r="B7" s="59"/>
      <c r="C7" s="52"/>
      <c r="D7" s="53"/>
      <c r="E7" s="54"/>
      <c r="F7" s="54"/>
      <c r="G7" s="6" t="s">
        <v>104</v>
      </c>
      <c r="H7" s="7">
        <v>15.01</v>
      </c>
      <c r="I7" s="8">
        <f t="shared" si="0"/>
        <v>15.01</v>
      </c>
    </row>
    <row r="8" spans="1:9">
      <c r="A8" s="50"/>
      <c r="B8" s="59"/>
      <c r="C8" s="52"/>
      <c r="D8" s="53"/>
      <c r="E8" s="54"/>
      <c r="F8" s="54"/>
      <c r="G8" s="6" t="s">
        <v>105</v>
      </c>
      <c r="H8" s="7">
        <v>14.41</v>
      </c>
      <c r="I8" s="8">
        <f t="shared" si="0"/>
        <v>14.41</v>
      </c>
    </row>
    <row r="9" spans="1:9">
      <c r="A9" s="50"/>
      <c r="B9" s="59"/>
      <c r="C9" s="52"/>
      <c r="D9" s="53"/>
      <c r="E9" s="54"/>
      <c r="F9" s="54"/>
      <c r="G9" s="6" t="s">
        <v>116</v>
      </c>
      <c r="H9" s="7">
        <v>2.1800000000000002</v>
      </c>
      <c r="I9" s="8">
        <f t="shared" si="0"/>
        <v>2.1800000000000002</v>
      </c>
    </row>
    <row r="10" spans="1:9">
      <c r="A10" s="50"/>
      <c r="B10" s="59"/>
      <c r="C10" s="52"/>
      <c r="D10" s="53"/>
      <c r="E10" s="54"/>
      <c r="F10" s="54"/>
      <c r="G10" s="6" t="s">
        <v>117</v>
      </c>
      <c r="H10" s="7">
        <v>6</v>
      </c>
      <c r="I10" s="8">
        <f t="shared" si="0"/>
        <v>6</v>
      </c>
    </row>
    <row r="11" spans="1:9">
      <c r="A11" s="50"/>
      <c r="B11" s="59"/>
      <c r="C11" s="52"/>
      <c r="D11" s="53"/>
      <c r="E11" s="54"/>
      <c r="F11" s="54"/>
      <c r="G11" s="6" t="s">
        <v>118</v>
      </c>
      <c r="H11" s="7">
        <v>6.9</v>
      </c>
      <c r="I11" s="8">
        <f t="shared" si="0"/>
        <v>6.9</v>
      </c>
    </row>
    <row r="12" spans="1:9">
      <c r="A12" s="50"/>
      <c r="B12" s="59"/>
      <c r="C12" s="52"/>
      <c r="D12" s="53"/>
      <c r="E12" s="54"/>
      <c r="F12" s="54"/>
      <c r="G12" s="6" t="s">
        <v>119</v>
      </c>
      <c r="H12" s="7">
        <v>7</v>
      </c>
      <c r="I12" s="8">
        <f t="shared" si="0"/>
        <v>7</v>
      </c>
    </row>
    <row r="13" spans="1:9">
      <c r="A13" s="50"/>
      <c r="B13" s="59"/>
      <c r="C13" s="52"/>
      <c r="D13" s="53"/>
      <c r="E13" s="54"/>
      <c r="F13" s="54"/>
      <c r="G13" s="6" t="s">
        <v>120</v>
      </c>
      <c r="H13" s="7">
        <v>7.84</v>
      </c>
      <c r="I13" s="8">
        <f t="shared" si="0"/>
        <v>7.84</v>
      </c>
    </row>
    <row r="14" spans="1:9">
      <c r="A14" s="50"/>
      <c r="B14" s="59"/>
      <c r="C14" s="52"/>
      <c r="D14" s="53"/>
      <c r="E14" s="54"/>
      <c r="F14" s="54"/>
      <c r="G14" s="6" t="s">
        <v>113</v>
      </c>
      <c r="H14" s="7">
        <v>7.89</v>
      </c>
      <c r="I14" s="8">
        <f t="shared" si="0"/>
        <v>7.89</v>
      </c>
    </row>
    <row r="15" spans="1:9">
      <c r="A15" s="50"/>
      <c r="B15" s="59"/>
      <c r="C15" s="52"/>
      <c r="D15" s="53"/>
      <c r="E15" s="54"/>
      <c r="F15" s="54"/>
      <c r="G15" s="6" t="s">
        <v>121</v>
      </c>
      <c r="H15" s="7">
        <v>8</v>
      </c>
      <c r="I15" s="8">
        <f t="shared" si="0"/>
        <v>8</v>
      </c>
    </row>
    <row r="16" spans="1:9">
      <c r="A16" s="50"/>
      <c r="B16" s="59"/>
      <c r="C16" s="52"/>
      <c r="D16" s="53"/>
      <c r="E16" s="54"/>
      <c r="F16" s="54"/>
      <c r="G16" s="6" t="s">
        <v>122</v>
      </c>
      <c r="H16" s="7">
        <v>9</v>
      </c>
      <c r="I16" s="8">
        <f t="shared" si="0"/>
        <v>9</v>
      </c>
    </row>
    <row r="17" spans="1:11">
      <c r="A17" s="50"/>
      <c r="B17" s="59"/>
      <c r="C17" s="52"/>
      <c r="D17" s="53"/>
      <c r="E17" s="54"/>
      <c r="F17" s="54"/>
      <c r="G17" s="6" t="s">
        <v>123</v>
      </c>
      <c r="H17" s="7">
        <v>9.1</v>
      </c>
      <c r="I17" s="8">
        <f t="shared" si="0"/>
        <v>9.1</v>
      </c>
    </row>
    <row r="18" spans="1:11">
      <c r="A18" s="9"/>
      <c r="B18" s="10"/>
      <c r="C18" s="11"/>
      <c r="D18" s="11"/>
      <c r="E18" s="12"/>
      <c r="F18" s="12"/>
      <c r="G18" s="6"/>
      <c r="H18" s="13"/>
      <c r="I18" s="14" t="str">
        <f t="shared" si="0"/>
        <v/>
      </c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6.1481628692371713</v>
      </c>
      <c r="B20" s="19">
        <f>COUNT(H3:H17)</f>
        <v>15</v>
      </c>
      <c r="C20" s="20">
        <f>IF(B20&lt;2,"N/A",(A20/D20))</f>
        <v>0.58166157703284493</v>
      </c>
      <c r="D20" s="21">
        <f>ROUND(AVERAGE(H3:H17),2)</f>
        <v>10.57</v>
      </c>
      <c r="E20" s="22">
        <f>IFERROR(ROUND(IF(B20&lt;2,"N/A",(IF(C20&lt;=25%,"N/A",AVERAGE(I3:I17)))),2),"N/A")</f>
        <v>9.26</v>
      </c>
      <c r="F20" s="22">
        <f>ROUND(MEDIAN(H3:H17),2)</f>
        <v>9</v>
      </c>
      <c r="G20" s="23" t="str">
        <f>INDEX(G3:G17,MATCH(H20,H3:H17,0))</f>
        <v>EMMENSA VAREJISTA (Painel de preços)</v>
      </c>
      <c r="H20" s="24">
        <f>MIN(H3:H17)</f>
        <v>2.1800000000000002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9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1800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78</v>
      </c>
      <c r="C3" s="52" t="s">
        <v>28</v>
      </c>
      <c r="D3" s="53">
        <v>300</v>
      </c>
      <c r="E3" s="54">
        <f>IF(C20&lt;=25%,D20,MIN(E20:F20))</f>
        <v>165</v>
      </c>
      <c r="F3" s="54">
        <f>MIN(H3:H17)</f>
        <v>135</v>
      </c>
      <c r="G3" s="6" t="s">
        <v>106</v>
      </c>
      <c r="H3" s="7">
        <v>195</v>
      </c>
      <c r="I3" s="8">
        <f t="shared" ref="I3:I17" si="0">IF(H3="","",(IF($C$20&lt;25%,"N/A",IF(H3&lt;=($D$20+$A$20),H3,"Descartado"))))</f>
        <v>195</v>
      </c>
    </row>
    <row r="4" spans="1:9">
      <c r="A4" s="50"/>
      <c r="B4" s="59"/>
      <c r="C4" s="52"/>
      <c r="D4" s="53"/>
      <c r="E4" s="54"/>
      <c r="F4" s="54"/>
      <c r="G4" s="6" t="s">
        <v>107</v>
      </c>
      <c r="H4" s="7">
        <v>135</v>
      </c>
      <c r="I4" s="8">
        <f t="shared" si="0"/>
        <v>135</v>
      </c>
    </row>
    <row r="5" spans="1:9">
      <c r="A5" s="50"/>
      <c r="B5" s="59"/>
      <c r="C5" s="52"/>
      <c r="D5" s="53"/>
      <c r="E5" s="54"/>
      <c r="F5" s="54"/>
      <c r="G5" s="6"/>
      <c r="H5" s="7"/>
      <c r="I5" s="8" t="str">
        <f t="shared" si="0"/>
        <v/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42.426406871192853</v>
      </c>
      <c r="B20" s="19">
        <f>COUNT(H3:H17)</f>
        <v>2</v>
      </c>
      <c r="C20" s="20">
        <f>IF(B20&lt;2,"N/A",(A20/D20))</f>
        <v>0.25712973861329003</v>
      </c>
      <c r="D20" s="21">
        <f>ROUND(AVERAGE(H3:H17),2)</f>
        <v>165</v>
      </c>
      <c r="E20" s="22">
        <f>IFERROR(ROUND(IF(B20&lt;2,"N/A",(IF(C20&lt;=25%,"N/A",AVERAGE(I3:I17)))),2),"N/A")</f>
        <v>165</v>
      </c>
      <c r="F20" s="22">
        <f>ROUND(MEDIAN(H3:H17),2)</f>
        <v>165</v>
      </c>
      <c r="G20" s="23" t="str">
        <f>INDEX(G3:G17,MATCH(H20,H3:H17,0))</f>
        <v>NAVISYSTEM</v>
      </c>
      <c r="H20" s="24">
        <f>MIN(H3:H17)</f>
        <v>135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165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49500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J2" sqref="J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9" t="s">
        <v>34</v>
      </c>
      <c r="C3" s="52" t="s">
        <v>28</v>
      </c>
      <c r="D3" s="53">
        <v>10</v>
      </c>
      <c r="E3" s="54">
        <f>IF(C20&lt;=25%,D20,MIN(E20:F20))</f>
        <v>757.25</v>
      </c>
      <c r="F3" s="54">
        <f>MIN(H3:H17)</f>
        <v>697.5</v>
      </c>
      <c r="G3" s="6" t="s">
        <v>35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0"/>
      <c r="B4" s="59"/>
      <c r="C4" s="52"/>
      <c r="D4" s="53"/>
      <c r="E4" s="54"/>
      <c r="F4" s="54"/>
      <c r="G4" s="6" t="s">
        <v>36</v>
      </c>
      <c r="H4" s="7">
        <v>817</v>
      </c>
      <c r="I4" s="8">
        <f t="shared" si="0"/>
        <v>817</v>
      </c>
    </row>
    <row r="5" spans="1:9">
      <c r="A5" s="50"/>
      <c r="B5" s="59"/>
      <c r="C5" s="52"/>
      <c r="D5" s="53"/>
      <c r="E5" s="54"/>
      <c r="F5" s="54"/>
      <c r="G5" s="6" t="s">
        <v>37</v>
      </c>
      <c r="H5" s="7">
        <v>1125</v>
      </c>
      <c r="I5" s="8" t="str">
        <f t="shared" si="0"/>
        <v>Descartado</v>
      </c>
    </row>
    <row r="6" spans="1:9">
      <c r="A6" s="50"/>
      <c r="B6" s="59"/>
      <c r="C6" s="52"/>
      <c r="D6" s="53"/>
      <c r="E6" s="54"/>
      <c r="F6" s="54"/>
      <c r="G6" s="6"/>
      <c r="H6" s="7"/>
      <c r="I6" s="8" t="str">
        <f t="shared" si="0"/>
        <v/>
      </c>
    </row>
    <row r="7" spans="1:9">
      <c r="A7" s="50"/>
      <c r="B7" s="59"/>
      <c r="C7" s="52"/>
      <c r="D7" s="53"/>
      <c r="E7" s="54"/>
      <c r="F7" s="54"/>
      <c r="G7" s="6"/>
      <c r="H7" s="7"/>
      <c r="I7" s="8" t="str">
        <f t="shared" si="0"/>
        <v/>
      </c>
    </row>
    <row r="8" spans="1:9">
      <c r="A8" s="50"/>
      <c r="B8" s="59"/>
      <c r="C8" s="52"/>
      <c r="D8" s="53"/>
      <c r="E8" s="54"/>
      <c r="F8" s="54"/>
      <c r="G8" s="6"/>
      <c r="H8" s="7"/>
      <c r="I8" s="8" t="str">
        <f t="shared" si="0"/>
        <v/>
      </c>
    </row>
    <row r="9" spans="1:9">
      <c r="A9" s="50"/>
      <c r="B9" s="59"/>
      <c r="C9" s="52"/>
      <c r="D9" s="53"/>
      <c r="E9" s="54"/>
      <c r="F9" s="54"/>
      <c r="G9" s="6"/>
      <c r="H9" s="7"/>
      <c r="I9" s="8" t="str">
        <f t="shared" si="0"/>
        <v/>
      </c>
    </row>
    <row r="10" spans="1:9">
      <c r="A10" s="50"/>
      <c r="B10" s="59"/>
      <c r="C10" s="52"/>
      <c r="D10" s="53"/>
      <c r="E10" s="54"/>
      <c r="F10" s="54"/>
      <c r="G10" s="6"/>
      <c r="H10" s="7"/>
      <c r="I10" s="8" t="str">
        <f t="shared" si="0"/>
        <v/>
      </c>
    </row>
    <row r="11" spans="1:9">
      <c r="A11" s="50"/>
      <c r="B11" s="59"/>
      <c r="C11" s="52"/>
      <c r="D11" s="53"/>
      <c r="E11" s="54"/>
      <c r="F11" s="54"/>
      <c r="G11" s="6"/>
      <c r="H11" s="7"/>
      <c r="I11" s="8" t="str">
        <f t="shared" si="0"/>
        <v/>
      </c>
    </row>
    <row r="12" spans="1:9">
      <c r="A12" s="50"/>
      <c r="B12" s="59"/>
      <c r="C12" s="52"/>
      <c r="D12" s="53"/>
      <c r="E12" s="54"/>
      <c r="F12" s="54"/>
      <c r="G12" s="6"/>
      <c r="H12" s="7"/>
      <c r="I12" s="8" t="str">
        <f t="shared" si="0"/>
        <v/>
      </c>
    </row>
    <row r="13" spans="1:9">
      <c r="A13" s="50"/>
      <c r="B13" s="59"/>
      <c r="C13" s="52"/>
      <c r="D13" s="53"/>
      <c r="E13" s="54"/>
      <c r="F13" s="54"/>
      <c r="G13" s="6"/>
      <c r="H13" s="7"/>
      <c r="I13" s="8" t="str">
        <f t="shared" si="0"/>
        <v/>
      </c>
    </row>
    <row r="14" spans="1:9">
      <c r="A14" s="50"/>
      <c r="B14" s="59"/>
      <c r="C14" s="52"/>
      <c r="D14" s="53"/>
      <c r="E14" s="54"/>
      <c r="F14" s="54"/>
      <c r="G14" s="6"/>
      <c r="H14" s="7"/>
      <c r="I14" s="8" t="str">
        <f t="shared" si="0"/>
        <v/>
      </c>
    </row>
    <row r="15" spans="1:9">
      <c r="A15" s="50"/>
      <c r="B15" s="59"/>
      <c r="C15" s="52"/>
      <c r="D15" s="53"/>
      <c r="E15" s="54"/>
      <c r="F15" s="54"/>
      <c r="G15" s="6"/>
      <c r="H15" s="7"/>
      <c r="I15" s="8" t="str">
        <f t="shared" si="0"/>
        <v/>
      </c>
    </row>
    <row r="16" spans="1:9">
      <c r="A16" s="50"/>
      <c r="B16" s="59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9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5" t="s">
        <v>16</v>
      </c>
      <c r="H19" s="55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6"/>
      <c r="E22" s="56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6"/>
      <c r="E23" s="56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7" t="s">
        <v>19</v>
      </c>
      <c r="B26" s="57"/>
      <c r="C26" s="57"/>
      <c r="D26" s="57"/>
      <c r="E26" s="57"/>
      <c r="F26" s="57"/>
      <c r="G26" s="57"/>
      <c r="H26" s="57"/>
      <c r="I26" s="57"/>
    </row>
    <row r="27" spans="1:11" ht="12.75" customHeight="1">
      <c r="A27" s="57" t="s">
        <v>20</v>
      </c>
      <c r="B27" s="57"/>
      <c r="C27" s="57"/>
      <c r="D27" s="57"/>
      <c r="E27" s="57"/>
      <c r="F27" s="57"/>
      <c r="G27" s="57"/>
      <c r="H27" s="57"/>
      <c r="I27" s="57"/>
    </row>
    <row r="28" spans="1:11" ht="12.75" customHeight="1">
      <c r="A28" s="57" t="s">
        <v>21</v>
      </c>
      <c r="B28" s="57"/>
      <c r="C28" s="57"/>
      <c r="D28" s="57"/>
      <c r="E28" s="57"/>
      <c r="F28" s="57"/>
      <c r="G28" s="57"/>
      <c r="H28" s="57"/>
      <c r="I28" s="57"/>
    </row>
    <row r="29" spans="1:11" ht="12.75" customHeight="1">
      <c r="A29" s="57" t="s">
        <v>22</v>
      </c>
      <c r="B29" s="57"/>
      <c r="C29" s="57"/>
      <c r="D29" s="57"/>
      <c r="E29" s="57"/>
      <c r="F29" s="57"/>
      <c r="G29" s="57"/>
      <c r="H29" s="57"/>
      <c r="I29" s="57"/>
    </row>
    <row r="30" spans="1:11" ht="12.75" customHeight="1">
      <c r="A30" s="57" t="s">
        <v>23</v>
      </c>
      <c r="B30" s="57"/>
      <c r="C30" s="57"/>
      <c r="D30" s="57"/>
      <c r="E30" s="57"/>
      <c r="F30" s="57"/>
      <c r="G30" s="57"/>
      <c r="H30" s="57"/>
      <c r="I30" s="57"/>
    </row>
    <row r="31" spans="1:11" ht="12.75" customHeight="1">
      <c r="A31" s="57" t="s">
        <v>24</v>
      </c>
      <c r="B31" s="57"/>
      <c r="C31" s="57"/>
      <c r="D31" s="57"/>
      <c r="E31" s="57"/>
      <c r="F31" s="57"/>
      <c r="G31" s="57"/>
      <c r="H31" s="57"/>
      <c r="I31" s="57"/>
    </row>
    <row r="32" spans="1:11" ht="24.75" customHeight="1">
      <c r="A32" s="58" t="s">
        <v>25</v>
      </c>
      <c r="B32" s="58"/>
      <c r="C32" s="58"/>
      <c r="D32" s="58"/>
      <c r="E32" s="58"/>
      <c r="F32" s="58"/>
      <c r="G32" s="58"/>
      <c r="H32" s="58"/>
      <c r="I32" s="58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34</vt:i4>
      </vt:variant>
      <vt:variant>
        <vt:lpstr>Intervalos nomeados</vt:lpstr>
      </vt:variant>
      <vt:variant>
        <vt:i4>3</vt:i4>
      </vt:variant>
    </vt:vector>
  </HeadingPairs>
  <TitlesOfParts>
    <vt:vector size="37" baseType="lpstr">
      <vt:lpstr>Item1</vt:lpstr>
      <vt:lpstr>Item2</vt:lpstr>
      <vt:lpstr>Item3</vt:lpstr>
      <vt:lpstr>Item4</vt:lpstr>
      <vt:lpstr>Item5</vt:lpstr>
      <vt:lpstr>Item6</vt:lpstr>
      <vt:lpstr>Item7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Carlos Alberto Rocha de Almeida</cp:lastModifiedBy>
  <cp:revision>64</cp:revision>
  <cp:lastPrinted>2022-05-05T17:02:16Z</cp:lastPrinted>
  <dcterms:created xsi:type="dcterms:W3CDTF">2019-01-16T20:04:04Z</dcterms:created>
  <dcterms:modified xsi:type="dcterms:W3CDTF">2022-05-24T18:33:18Z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