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39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r:id="rId8"/>
    <sheet name="Item9" sheetId="9" r:id="rId9"/>
    <sheet name="Item10" sheetId="10" r:id="rId10"/>
    <sheet name="Item11" sheetId="11" r:id="rId11"/>
    <sheet name="Item12" sheetId="12" r:id="rId12"/>
    <sheet name="Item13" sheetId="13" r:id="rId13"/>
    <sheet name="Item14" sheetId="14" r:id="rId14"/>
    <sheet name="Item15" sheetId="15" r:id="rId15"/>
    <sheet name="Item16" sheetId="16" r:id="rId16"/>
    <sheet name="Item17" sheetId="17" r:id="rId17"/>
    <sheet name="Item18" sheetId="18" r:id="rId18"/>
    <sheet name="Item19" sheetId="19" r:id="rId19"/>
    <sheet name="Item20" sheetId="20" r:id="rId20"/>
    <sheet name="Item21" sheetId="21" r:id="rId21"/>
    <sheet name="Item22" sheetId="22" r:id="rId22"/>
    <sheet name="Item23" sheetId="23" r:id="rId23"/>
    <sheet name="Item24" sheetId="24" r:id="rId24"/>
    <sheet name="Item25" sheetId="25" r:id="rId25"/>
    <sheet name="Item26" sheetId="26" r:id="rId26"/>
    <sheet name="Item27" sheetId="27" r:id="rId27"/>
    <sheet name="Item28" sheetId="28" r:id="rId28"/>
    <sheet name="Item29" sheetId="29" r:id="rId29"/>
    <sheet name="Item30" sheetId="30" r:id="rId30"/>
    <sheet name="Item31" sheetId="31" r:id="rId31"/>
    <sheet name="Item32" sheetId="32" r:id="rId32"/>
    <sheet name="Item33" sheetId="33" r:id="rId33"/>
    <sheet name="Item34" sheetId="34" r:id="rId34"/>
    <sheet name="Item35" sheetId="35" r:id="rId35"/>
    <sheet name="Item36" sheetId="36" r:id="rId36"/>
    <sheet name="Item37" sheetId="37" r:id="rId37"/>
    <sheet name="Item38" sheetId="38" r:id="rId38"/>
    <sheet name="Item39" sheetId="39" r:id="rId39"/>
    <sheet name="Item40" sheetId="40" r:id="rId40"/>
    <sheet name="Item41" sheetId="41" state="hidden" r:id="rId41"/>
    <sheet name="Item42" sheetId="42" state="hidden" r:id="rId42"/>
    <sheet name="Item43" sheetId="43" state="hidden" r:id="rId43"/>
    <sheet name="Item44" sheetId="44" state="hidden" r:id="rId44"/>
    <sheet name="Item45" sheetId="45" state="hidden" r:id="rId45"/>
    <sheet name="Item46" sheetId="46" state="hidden" r:id="rId46"/>
    <sheet name="Item47" sheetId="47" state="hidden" r:id="rId47"/>
    <sheet name="Item48" sheetId="48" state="hidden" r:id="rId48"/>
    <sheet name="Item49" sheetId="49" state="hidden" r:id="rId49"/>
    <sheet name="Item50" sheetId="50" state="hidden" r:id="rId50"/>
    <sheet name="TOTAL" sheetId="51" r:id="rId51"/>
    <sheet name="menores" sheetId="52" r:id="rId52"/>
  </sheets>
  <definedNames>
    <definedName name="_xlnm.Print_Area" localSheetId="51">menores!$A$1:$F$83</definedName>
    <definedName name="_xlnm.Print_Area" localSheetId="50">TOTAL!$A$1:$H$50</definedName>
    <definedName name="Print_Area_0" localSheetId="50">TOTAL!$A$1:$G$50</definedName>
    <definedName name="Print_Area_0_0" localSheetId="50">TOTAL!$A$8:$G$50</definedName>
    <definedName name="Print_Area_0_0_0" localSheetId="50">TOTAL!$B$8:$G$50</definedName>
    <definedName name="_xlnm.Print_Titles" localSheetId="50">TOTAL!$8:$9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82" i="52" l="1"/>
  <c r="C82" i="52"/>
  <c r="B82" i="52"/>
  <c r="D80" i="52"/>
  <c r="C80" i="52"/>
  <c r="B80" i="52"/>
  <c r="D78" i="52"/>
  <c r="C78" i="52"/>
  <c r="B78" i="52"/>
  <c r="D76" i="52"/>
  <c r="C76" i="52"/>
  <c r="B76" i="52"/>
  <c r="D74" i="52"/>
  <c r="C74" i="52"/>
  <c r="B74" i="52"/>
  <c r="D72" i="52"/>
  <c r="C72" i="52"/>
  <c r="B72" i="52"/>
  <c r="D70" i="52"/>
  <c r="C70" i="52"/>
  <c r="B70" i="52"/>
  <c r="D68" i="52"/>
  <c r="C68" i="52"/>
  <c r="B68" i="52"/>
  <c r="D66" i="52"/>
  <c r="C66" i="52"/>
  <c r="B66" i="52"/>
  <c r="D64" i="52"/>
  <c r="C64" i="52"/>
  <c r="B64" i="52"/>
  <c r="D62" i="52"/>
  <c r="C62" i="52"/>
  <c r="B62" i="52"/>
  <c r="D60" i="52"/>
  <c r="C60" i="52"/>
  <c r="B60" i="52"/>
  <c r="D58" i="52"/>
  <c r="C58" i="52"/>
  <c r="B58" i="52"/>
  <c r="D56" i="52"/>
  <c r="C56" i="52"/>
  <c r="B56" i="52"/>
  <c r="D54" i="52"/>
  <c r="C54" i="52"/>
  <c r="B54" i="52"/>
  <c r="D52" i="52"/>
  <c r="C52" i="52"/>
  <c r="B52" i="52"/>
  <c r="D50" i="52"/>
  <c r="C50" i="52"/>
  <c r="B50" i="52"/>
  <c r="D48" i="52"/>
  <c r="C48" i="52"/>
  <c r="B48" i="52"/>
  <c r="D46" i="52"/>
  <c r="C46" i="52"/>
  <c r="B46" i="52"/>
  <c r="D44" i="52"/>
  <c r="C44" i="52"/>
  <c r="B44" i="52"/>
  <c r="D42" i="52"/>
  <c r="C42" i="52"/>
  <c r="B42" i="52"/>
  <c r="D40" i="52"/>
  <c r="C40" i="52"/>
  <c r="B40" i="52"/>
  <c r="D38" i="52"/>
  <c r="C38" i="52"/>
  <c r="B38" i="52"/>
  <c r="D36" i="52"/>
  <c r="C36" i="52"/>
  <c r="B36" i="52"/>
  <c r="D34" i="52"/>
  <c r="C34" i="52"/>
  <c r="B34" i="52"/>
  <c r="D32" i="52"/>
  <c r="C32" i="52"/>
  <c r="B32" i="52"/>
  <c r="D30" i="52"/>
  <c r="C30" i="52"/>
  <c r="B30" i="52"/>
  <c r="D28" i="52"/>
  <c r="C28" i="52"/>
  <c r="B28" i="52"/>
  <c r="D26" i="52"/>
  <c r="C26" i="52"/>
  <c r="B26" i="52"/>
  <c r="D24" i="52"/>
  <c r="C24" i="52"/>
  <c r="B24" i="52"/>
  <c r="D22" i="52"/>
  <c r="C22" i="52"/>
  <c r="B22" i="52"/>
  <c r="D20" i="52"/>
  <c r="C20" i="52"/>
  <c r="B20" i="52"/>
  <c r="D18" i="52"/>
  <c r="C18" i="52"/>
  <c r="B18" i="52"/>
  <c r="D16" i="52"/>
  <c r="C16" i="52"/>
  <c r="B16" i="52"/>
  <c r="D14" i="52"/>
  <c r="C14" i="52"/>
  <c r="B14" i="52"/>
  <c r="D12" i="52"/>
  <c r="C12" i="52"/>
  <c r="B12" i="52"/>
  <c r="D10" i="52"/>
  <c r="C10" i="52"/>
  <c r="B10" i="52"/>
  <c r="D8" i="52"/>
  <c r="C8" i="52"/>
  <c r="B8" i="52"/>
  <c r="D6" i="52"/>
  <c r="C6" i="52"/>
  <c r="B6" i="52"/>
  <c r="D4" i="52"/>
  <c r="C4" i="52"/>
  <c r="B4" i="52"/>
  <c r="E49" i="51"/>
  <c r="D49" i="51"/>
  <c r="C49" i="51"/>
  <c r="E48" i="51"/>
  <c r="D48" i="51"/>
  <c r="C48" i="51"/>
  <c r="E47" i="51"/>
  <c r="D47" i="51"/>
  <c r="C47" i="51"/>
  <c r="E46" i="51"/>
  <c r="D46" i="51"/>
  <c r="C46" i="51"/>
  <c r="E45" i="51"/>
  <c r="D45" i="51"/>
  <c r="C45" i="51"/>
  <c r="E44" i="51"/>
  <c r="D44" i="51"/>
  <c r="C44" i="51"/>
  <c r="E43" i="51"/>
  <c r="D43" i="51"/>
  <c r="C43" i="51"/>
  <c r="E42" i="51"/>
  <c r="D42" i="51"/>
  <c r="C42" i="51"/>
  <c r="E41" i="51"/>
  <c r="D41" i="51"/>
  <c r="C41" i="51"/>
  <c r="E40" i="51"/>
  <c r="D40" i="51"/>
  <c r="C40" i="51"/>
  <c r="E39" i="51"/>
  <c r="D39" i="51"/>
  <c r="C39" i="51"/>
  <c r="E38" i="51"/>
  <c r="D38" i="51"/>
  <c r="C38" i="51"/>
  <c r="E37" i="51"/>
  <c r="D37" i="51"/>
  <c r="C37" i="51"/>
  <c r="E36" i="51"/>
  <c r="D36" i="51"/>
  <c r="C36" i="51"/>
  <c r="E35" i="51"/>
  <c r="D35" i="51"/>
  <c r="C35" i="51"/>
  <c r="E34" i="51"/>
  <c r="D34" i="51"/>
  <c r="C34" i="51"/>
  <c r="E33" i="51"/>
  <c r="D33" i="51"/>
  <c r="C33" i="51"/>
  <c r="E32" i="51"/>
  <c r="D32" i="51"/>
  <c r="C32" i="51"/>
  <c r="E31" i="51"/>
  <c r="D31" i="51"/>
  <c r="C31" i="51"/>
  <c r="E30" i="51"/>
  <c r="D30" i="51"/>
  <c r="C30" i="51"/>
  <c r="E29" i="51"/>
  <c r="D29" i="51"/>
  <c r="C29" i="51"/>
  <c r="E28" i="51"/>
  <c r="D28" i="51"/>
  <c r="C28" i="51"/>
  <c r="E27" i="51"/>
  <c r="D27" i="51"/>
  <c r="C27" i="51"/>
  <c r="E26" i="51"/>
  <c r="D26" i="51"/>
  <c r="C26" i="51"/>
  <c r="E25" i="51"/>
  <c r="D25" i="51"/>
  <c r="C25" i="51"/>
  <c r="E24" i="51"/>
  <c r="D24" i="51"/>
  <c r="C24" i="51"/>
  <c r="E23" i="51"/>
  <c r="D23" i="51"/>
  <c r="C23" i="51"/>
  <c r="E22" i="51"/>
  <c r="D22" i="51"/>
  <c r="C22" i="51"/>
  <c r="E21" i="51"/>
  <c r="D21" i="51"/>
  <c r="C21" i="51"/>
  <c r="E20" i="51"/>
  <c r="D20" i="51"/>
  <c r="C20" i="51"/>
  <c r="E19" i="51"/>
  <c r="D19" i="51"/>
  <c r="C19" i="51"/>
  <c r="E18" i="51"/>
  <c r="D18" i="51"/>
  <c r="C18" i="51"/>
  <c r="E17" i="51"/>
  <c r="D17" i="51"/>
  <c r="C17" i="51"/>
  <c r="E16" i="51"/>
  <c r="D16" i="51"/>
  <c r="C16" i="51"/>
  <c r="E15" i="51"/>
  <c r="D15" i="51"/>
  <c r="C15" i="51"/>
  <c r="E14" i="51"/>
  <c r="D14" i="51"/>
  <c r="C14" i="51"/>
  <c r="E13" i="51"/>
  <c r="D13" i="51"/>
  <c r="C13" i="51"/>
  <c r="E12" i="51"/>
  <c r="D12" i="51"/>
  <c r="C12" i="51"/>
  <c r="E11" i="51"/>
  <c r="D11" i="51"/>
  <c r="C11" i="51"/>
  <c r="E10" i="51"/>
  <c r="D10" i="51"/>
  <c r="C10" i="51"/>
  <c r="H20" i="50"/>
  <c r="G20" i="50"/>
  <c r="F20" i="50"/>
  <c r="D20" i="50"/>
  <c r="B20" i="50"/>
  <c r="E20" i="50" s="1"/>
  <c r="A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I5" i="50"/>
  <c r="I4" i="50"/>
  <c r="I3" i="50"/>
  <c r="F3" i="50"/>
  <c r="H20" i="49"/>
  <c r="G20" i="49" s="1"/>
  <c r="F20" i="49"/>
  <c r="E20" i="49"/>
  <c r="D20" i="49"/>
  <c r="C20" i="49"/>
  <c r="E3" i="49" s="1"/>
  <c r="B20" i="49"/>
  <c r="A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I5" i="49"/>
  <c r="I4" i="49"/>
  <c r="I3" i="49"/>
  <c r="F3" i="49"/>
  <c r="H20" i="48"/>
  <c r="G20" i="48"/>
  <c r="F20" i="48"/>
  <c r="D20" i="48"/>
  <c r="B20" i="48"/>
  <c r="A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I5" i="48"/>
  <c r="I4" i="48"/>
  <c r="I3" i="48"/>
  <c r="F3" i="48"/>
  <c r="H20" i="47"/>
  <c r="G20" i="47" s="1"/>
  <c r="F20" i="47"/>
  <c r="E20" i="47"/>
  <c r="D20" i="47"/>
  <c r="C20" i="47"/>
  <c r="B20" i="47"/>
  <c r="A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I5" i="47"/>
  <c r="I4" i="47"/>
  <c r="I3" i="47"/>
  <c r="F3" i="47"/>
  <c r="H20" i="46"/>
  <c r="G20" i="46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I5" i="46"/>
  <c r="I4" i="46"/>
  <c r="I3" i="46"/>
  <c r="F3" i="46"/>
  <c r="H20" i="45"/>
  <c r="G20" i="45" s="1"/>
  <c r="F20" i="45"/>
  <c r="E20" i="45"/>
  <c r="D20" i="45"/>
  <c r="C20" i="45"/>
  <c r="H22" i="45" s="1"/>
  <c r="H23" i="45" s="1"/>
  <c r="B20" i="45"/>
  <c r="A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I5" i="45"/>
  <c r="I4" i="45"/>
  <c r="I3" i="45"/>
  <c r="F3" i="45"/>
  <c r="H20" i="44"/>
  <c r="G20" i="44"/>
  <c r="F20" i="44"/>
  <c r="D20" i="44"/>
  <c r="C20" i="44"/>
  <c r="H22" i="44" s="1"/>
  <c r="H23" i="44" s="1"/>
  <c r="B20" i="44"/>
  <c r="E20" i="44" s="1"/>
  <c r="I17" i="44"/>
  <c r="I16" i="44"/>
  <c r="I15" i="44"/>
  <c r="I14" i="44"/>
  <c r="I13" i="44"/>
  <c r="I12" i="44"/>
  <c r="I11" i="44"/>
  <c r="I10" i="44"/>
  <c r="I9" i="44"/>
  <c r="I8" i="44"/>
  <c r="I7" i="44"/>
  <c r="I6" i="44"/>
  <c r="I5" i="44"/>
  <c r="I4" i="44"/>
  <c r="I3" i="44"/>
  <c r="F3" i="44"/>
  <c r="H20" i="43"/>
  <c r="G20" i="43"/>
  <c r="F20" i="43"/>
  <c r="E20" i="43"/>
  <c r="D20" i="43"/>
  <c r="C20" i="43"/>
  <c r="B20" i="43"/>
  <c r="A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H20" i="42"/>
  <c r="G20" i="42" s="1"/>
  <c r="F20" i="42"/>
  <c r="D20" i="42"/>
  <c r="B20" i="42"/>
  <c r="E20" i="42" s="1"/>
  <c r="A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I5" i="42"/>
  <c r="I4" i="42"/>
  <c r="I3" i="42"/>
  <c r="F3" i="42"/>
  <c r="H20" i="41"/>
  <c r="G20" i="41"/>
  <c r="F20" i="41"/>
  <c r="E20" i="41"/>
  <c r="D20" i="41"/>
  <c r="C20" i="41"/>
  <c r="B20" i="41"/>
  <c r="A20" i="41"/>
  <c r="I17" i="41"/>
  <c r="I16" i="41"/>
  <c r="I15" i="41"/>
  <c r="I14" i="41"/>
  <c r="I13" i="41"/>
  <c r="I12" i="41"/>
  <c r="I11" i="41"/>
  <c r="I10" i="41"/>
  <c r="I9" i="41"/>
  <c r="I8" i="41"/>
  <c r="I7" i="41"/>
  <c r="I6" i="41"/>
  <c r="I5" i="41"/>
  <c r="I4" i="41"/>
  <c r="I3" i="41"/>
  <c r="F3" i="41"/>
  <c r="H20" i="40"/>
  <c r="G20" i="40" s="1"/>
  <c r="B81" i="52" s="1"/>
  <c r="F20" i="40"/>
  <c r="D20" i="40"/>
  <c r="B20" i="40"/>
  <c r="A20" i="40" s="1"/>
  <c r="I17" i="40"/>
  <c r="I16" i="40"/>
  <c r="I15" i="40"/>
  <c r="I14" i="40"/>
  <c r="I13" i="40"/>
  <c r="F3" i="40"/>
  <c r="E82" i="52" s="1"/>
  <c r="F82" i="52" s="1"/>
  <c r="H20" i="39"/>
  <c r="G20" i="39" s="1"/>
  <c r="B79" i="52" s="1"/>
  <c r="F20" i="39"/>
  <c r="D20" i="39"/>
  <c r="B20" i="39"/>
  <c r="A20" i="39" s="1"/>
  <c r="I17" i="39"/>
  <c r="I16" i="39"/>
  <c r="I15" i="39"/>
  <c r="I14" i="39"/>
  <c r="I13" i="39"/>
  <c r="F3" i="39"/>
  <c r="E80" i="52" s="1"/>
  <c r="F80" i="52" s="1"/>
  <c r="H20" i="38"/>
  <c r="G20" i="38" s="1"/>
  <c r="B77" i="52" s="1"/>
  <c r="F20" i="38"/>
  <c r="D20" i="38"/>
  <c r="B20" i="38"/>
  <c r="A20" i="38" s="1"/>
  <c r="I17" i="38"/>
  <c r="I16" i="38"/>
  <c r="I15" i="38"/>
  <c r="I14" i="38"/>
  <c r="I13" i="38"/>
  <c r="F3" i="38"/>
  <c r="E78" i="52" s="1"/>
  <c r="F78" i="52" s="1"/>
  <c r="H20" i="37"/>
  <c r="G20" i="37" s="1"/>
  <c r="B75" i="52" s="1"/>
  <c r="F20" i="37"/>
  <c r="D20" i="37"/>
  <c r="B20" i="37"/>
  <c r="A20" i="37"/>
  <c r="I17" i="37"/>
  <c r="I16" i="37"/>
  <c r="I15" i="37"/>
  <c r="I14" i="37"/>
  <c r="I13" i="37"/>
  <c r="F3" i="37"/>
  <c r="E76" i="52" s="1"/>
  <c r="H20" i="36"/>
  <c r="G20" i="36" s="1"/>
  <c r="B73" i="52" s="1"/>
  <c r="F20" i="36"/>
  <c r="D20" i="36"/>
  <c r="B20" i="36"/>
  <c r="A20" i="36" s="1"/>
  <c r="F3" i="36"/>
  <c r="E74" i="52" s="1"/>
  <c r="F74" i="52" s="1"/>
  <c r="I17" i="35"/>
  <c r="I16" i="35"/>
  <c r="I15" i="35"/>
  <c r="I14" i="35"/>
  <c r="I13" i="35"/>
  <c r="H20" i="34"/>
  <c r="G20" i="34" s="1"/>
  <c r="B69" i="52" s="1"/>
  <c r="F20" i="34"/>
  <c r="D20" i="34"/>
  <c r="B20" i="34"/>
  <c r="A20" i="34" s="1"/>
  <c r="I13" i="34"/>
  <c r="F3" i="34"/>
  <c r="E70" i="52" s="1"/>
  <c r="F70" i="52" s="1"/>
  <c r="H20" i="33"/>
  <c r="G20" i="33" s="1"/>
  <c r="B67" i="52" s="1"/>
  <c r="F20" i="33"/>
  <c r="D20" i="33"/>
  <c r="B20" i="33"/>
  <c r="F3" i="33"/>
  <c r="E68" i="52" s="1"/>
  <c r="F68" i="52" s="1"/>
  <c r="H20" i="32"/>
  <c r="G20" i="32" s="1"/>
  <c r="B65" i="52" s="1"/>
  <c r="F20" i="32"/>
  <c r="D20" i="32"/>
  <c r="B20" i="32"/>
  <c r="I17" i="32"/>
  <c r="I16" i="32"/>
  <c r="I15" i="32"/>
  <c r="F3" i="32"/>
  <c r="E66" i="52" s="1"/>
  <c r="F66" i="52" s="1"/>
  <c r="H20" i="31"/>
  <c r="G20" i="31" s="1"/>
  <c r="B63" i="52" s="1"/>
  <c r="F20" i="31"/>
  <c r="D20" i="31"/>
  <c r="B20" i="31"/>
  <c r="I17" i="31"/>
  <c r="I16" i="31"/>
  <c r="I15" i="31"/>
  <c r="I14" i="31"/>
  <c r="I13" i="31"/>
  <c r="F3" i="31"/>
  <c r="E64" i="52" s="1"/>
  <c r="F64" i="52" s="1"/>
  <c r="H20" i="30"/>
  <c r="G20" i="30" s="1"/>
  <c r="B61" i="52" s="1"/>
  <c r="F20" i="30"/>
  <c r="D20" i="30"/>
  <c r="B20" i="30"/>
  <c r="I17" i="30"/>
  <c r="I16" i="30"/>
  <c r="I15" i="30"/>
  <c r="I14" i="30"/>
  <c r="I13" i="30"/>
  <c r="F3" i="30"/>
  <c r="E62" i="52" s="1"/>
  <c r="F62" i="52" s="1"/>
  <c r="H20" i="29"/>
  <c r="G20" i="29" s="1"/>
  <c r="B59" i="52" s="1"/>
  <c r="F20" i="29"/>
  <c r="D20" i="29"/>
  <c r="B20" i="29"/>
  <c r="I17" i="29"/>
  <c r="I16" i="29"/>
  <c r="I15" i="29"/>
  <c r="I14" i="29"/>
  <c r="I13" i="29"/>
  <c r="F3" i="29"/>
  <c r="E60" i="52" s="1"/>
  <c r="F60" i="52" s="1"/>
  <c r="H20" i="28"/>
  <c r="G20" i="28" s="1"/>
  <c r="B57" i="52" s="1"/>
  <c r="F20" i="28"/>
  <c r="D20" i="28"/>
  <c r="B20" i="28"/>
  <c r="I17" i="28"/>
  <c r="I16" i="28"/>
  <c r="I15" i="28"/>
  <c r="I14" i="28"/>
  <c r="I13" i="28"/>
  <c r="F3" i="28"/>
  <c r="E58" i="52" s="1"/>
  <c r="F58" i="52" s="1"/>
  <c r="H20" i="27"/>
  <c r="G20" i="27" s="1"/>
  <c r="B55" i="52" s="1"/>
  <c r="F20" i="27"/>
  <c r="D20" i="27"/>
  <c r="B20" i="27"/>
  <c r="F3" i="27"/>
  <c r="E56" i="52" s="1"/>
  <c r="F56" i="52" s="1"/>
  <c r="H20" i="26"/>
  <c r="G20" i="26" s="1"/>
  <c r="B53" i="52" s="1"/>
  <c r="F20" i="26"/>
  <c r="D20" i="26"/>
  <c r="B20" i="26"/>
  <c r="I17" i="26"/>
  <c r="I16" i="26"/>
  <c r="I15" i="26"/>
  <c r="I14" i="26"/>
  <c r="I13" i="26"/>
  <c r="F3" i="26"/>
  <c r="E54" i="52" s="1"/>
  <c r="F54" i="52" s="1"/>
  <c r="F3" i="25"/>
  <c r="E52" i="52" s="1"/>
  <c r="F52" i="52" s="1"/>
  <c r="H20" i="24"/>
  <c r="G20" i="24" s="1"/>
  <c r="B49" i="52" s="1"/>
  <c r="F20" i="24"/>
  <c r="D20" i="24"/>
  <c r="B20" i="24"/>
  <c r="I17" i="24"/>
  <c r="I16" i="24"/>
  <c r="I15" i="24"/>
  <c r="I14" i="24"/>
  <c r="I13" i="24"/>
  <c r="F3" i="24"/>
  <c r="E50" i="52" s="1"/>
  <c r="F50" i="52" s="1"/>
  <c r="H20" i="23"/>
  <c r="G20" i="23" s="1"/>
  <c r="B47" i="52" s="1"/>
  <c r="F20" i="23"/>
  <c r="D20" i="23"/>
  <c r="B20" i="23"/>
  <c r="A20" i="23" s="1"/>
  <c r="F3" i="23"/>
  <c r="E48" i="52" s="1"/>
  <c r="F48" i="52" s="1"/>
  <c r="H20" i="22"/>
  <c r="G20" i="22"/>
  <c r="B45" i="52" s="1"/>
  <c r="F20" i="22"/>
  <c r="D20" i="22"/>
  <c r="B20" i="22"/>
  <c r="I17" i="22"/>
  <c r="I16" i="22"/>
  <c r="I15" i="22"/>
  <c r="I14" i="22"/>
  <c r="F3" i="22"/>
  <c r="E46" i="52" s="1"/>
  <c r="F46" i="52" s="1"/>
  <c r="H20" i="21"/>
  <c r="G20" i="21" s="1"/>
  <c r="B43" i="52" s="1"/>
  <c r="F20" i="21"/>
  <c r="D20" i="21"/>
  <c r="B20" i="21"/>
  <c r="A20" i="21" s="1"/>
  <c r="I17" i="21"/>
  <c r="F3" i="21"/>
  <c r="E44" i="52" s="1"/>
  <c r="F44" i="52" s="1"/>
  <c r="H20" i="20"/>
  <c r="G20" i="20" s="1"/>
  <c r="B41" i="52" s="1"/>
  <c r="F20" i="20"/>
  <c r="D20" i="20"/>
  <c r="B20" i="20"/>
  <c r="I17" i="20"/>
  <c r="F3" i="20"/>
  <c r="E42" i="52" s="1"/>
  <c r="F42" i="52" s="1"/>
  <c r="H20" i="19"/>
  <c r="G20" i="19" s="1"/>
  <c r="B39" i="52" s="1"/>
  <c r="F20" i="19"/>
  <c r="D20" i="19"/>
  <c r="B20" i="19"/>
  <c r="A20" i="19" s="1"/>
  <c r="I17" i="19"/>
  <c r="I16" i="19"/>
  <c r="I15" i="19"/>
  <c r="F3" i="19"/>
  <c r="E40" i="52" s="1"/>
  <c r="F40" i="52" s="1"/>
  <c r="D20" i="18"/>
  <c r="H20" i="17"/>
  <c r="G20" i="17" s="1"/>
  <c r="B35" i="52" s="1"/>
  <c r="F20" i="17"/>
  <c r="D20" i="17"/>
  <c r="B20" i="17"/>
  <c r="A20" i="17" s="1"/>
  <c r="I17" i="17"/>
  <c r="I16" i="17"/>
  <c r="I15" i="17"/>
  <c r="I14" i="17"/>
  <c r="F3" i="17"/>
  <c r="E36" i="52" s="1"/>
  <c r="F36" i="52" s="1"/>
  <c r="H20" i="16"/>
  <c r="G20" i="16" s="1"/>
  <c r="B33" i="52" s="1"/>
  <c r="F20" i="16"/>
  <c r="D20" i="16"/>
  <c r="B20" i="16"/>
  <c r="A20" i="16" s="1"/>
  <c r="I17" i="16"/>
  <c r="I16" i="16"/>
  <c r="I15" i="16"/>
  <c r="I14" i="16"/>
  <c r="I13" i="16"/>
  <c r="I12" i="16"/>
  <c r="F3" i="16"/>
  <c r="E34" i="52" s="1"/>
  <c r="F34" i="52" s="1"/>
  <c r="H20" i="15"/>
  <c r="G20" i="15" s="1"/>
  <c r="B31" i="52" s="1"/>
  <c r="F20" i="15"/>
  <c r="D20" i="15"/>
  <c r="B20" i="15"/>
  <c r="A20" i="15" s="1"/>
  <c r="I17" i="15"/>
  <c r="I16" i="15"/>
  <c r="I15" i="15"/>
  <c r="I14" i="15"/>
  <c r="I13" i="15"/>
  <c r="F3" i="15"/>
  <c r="E32" i="52" s="1"/>
  <c r="F32" i="52" s="1"/>
  <c r="H20" i="13"/>
  <c r="G20" i="13" s="1"/>
  <c r="B27" i="52" s="1"/>
  <c r="F20" i="13"/>
  <c r="D20" i="13"/>
  <c r="B20" i="13"/>
  <c r="I17" i="13"/>
  <c r="I16" i="13"/>
  <c r="I15" i="13"/>
  <c r="I14" i="13"/>
  <c r="I13" i="13"/>
  <c r="F3" i="13"/>
  <c r="E28" i="52" s="1"/>
  <c r="F28" i="52" s="1"/>
  <c r="B20" i="12"/>
  <c r="I17" i="12"/>
  <c r="I16" i="12"/>
  <c r="I15" i="12"/>
  <c r="I14" i="12"/>
  <c r="H20" i="12"/>
  <c r="G20" i="12" s="1"/>
  <c r="B25" i="52" s="1"/>
  <c r="F20" i="12"/>
  <c r="D20" i="12"/>
  <c r="F3" i="12"/>
  <c r="E26" i="52" s="1"/>
  <c r="F26" i="52" s="1"/>
  <c r="H20" i="11"/>
  <c r="G20" i="11" s="1"/>
  <c r="B23" i="52" s="1"/>
  <c r="F20" i="11"/>
  <c r="D20" i="11"/>
  <c r="B20" i="11"/>
  <c r="A20" i="11" s="1"/>
  <c r="I17" i="11"/>
  <c r="I16" i="11"/>
  <c r="I15" i="11"/>
  <c r="I14" i="11"/>
  <c r="I13" i="11"/>
  <c r="F3" i="11"/>
  <c r="E24" i="52" s="1"/>
  <c r="F24" i="52" s="1"/>
  <c r="H20" i="10"/>
  <c r="G20" i="10" s="1"/>
  <c r="B21" i="52" s="1"/>
  <c r="F20" i="10"/>
  <c r="D20" i="10"/>
  <c r="B20" i="10"/>
  <c r="A20" i="10" s="1"/>
  <c r="C20" i="10" s="1"/>
  <c r="I11" i="10" s="1"/>
  <c r="I17" i="10"/>
  <c r="I16" i="10"/>
  <c r="F3" i="10"/>
  <c r="E22" i="52" s="1"/>
  <c r="F22" i="52" s="1"/>
  <c r="H20" i="8"/>
  <c r="G20" i="8" s="1"/>
  <c r="B17" i="52" s="1"/>
  <c r="F20" i="8"/>
  <c r="D20" i="8"/>
  <c r="B20" i="8"/>
  <c r="A20" i="8" s="1"/>
  <c r="I17" i="8"/>
  <c r="I16" i="8"/>
  <c r="I15" i="8"/>
  <c r="F3" i="8"/>
  <c r="E18" i="52" s="1"/>
  <c r="F18" i="52" s="1"/>
  <c r="H20" i="7"/>
  <c r="G20" i="7" s="1"/>
  <c r="B15" i="52" s="1"/>
  <c r="D20" i="7"/>
  <c r="B20" i="7"/>
  <c r="I17" i="7"/>
  <c r="I16" i="7"/>
  <c r="I15" i="7"/>
  <c r="F20" i="7"/>
  <c r="F3" i="7"/>
  <c r="E16" i="52" s="1"/>
  <c r="F16" i="52" s="1"/>
  <c r="I17" i="6"/>
  <c r="I16" i="6"/>
  <c r="I15" i="6"/>
  <c r="H20" i="5"/>
  <c r="G20" i="5" s="1"/>
  <c r="B11" i="52" s="1"/>
  <c r="F20" i="5"/>
  <c r="D20" i="5"/>
  <c r="B20" i="5"/>
  <c r="A20" i="5" s="1"/>
  <c r="C20" i="5" s="1"/>
  <c r="I5" i="5" s="1"/>
  <c r="I17" i="5"/>
  <c r="I16" i="5"/>
  <c r="F3" i="5"/>
  <c r="E12" i="52" s="1"/>
  <c r="F12" i="52" s="1"/>
  <c r="H20" i="4"/>
  <c r="G20" i="4" s="1"/>
  <c r="B9" i="52" s="1"/>
  <c r="F20" i="4"/>
  <c r="D20" i="4"/>
  <c r="B20" i="4"/>
  <c r="A20" i="4" s="1"/>
  <c r="I17" i="4"/>
  <c r="I16" i="4"/>
  <c r="I15" i="4"/>
  <c r="I14" i="4"/>
  <c r="I13" i="4"/>
  <c r="F3" i="4"/>
  <c r="E10" i="52" s="1"/>
  <c r="F10" i="52" s="1"/>
  <c r="F20" i="3"/>
  <c r="D20" i="3"/>
  <c r="H20" i="3"/>
  <c r="G20" i="3" s="1"/>
  <c r="B7" i="52" s="1"/>
  <c r="H20" i="2"/>
  <c r="G20" i="2" s="1"/>
  <c r="B5" i="52" s="1"/>
  <c r="F20" i="2"/>
  <c r="D20" i="2"/>
  <c r="B20" i="2"/>
  <c r="A20" i="2" s="1"/>
  <c r="I17" i="2"/>
  <c r="I16" i="2"/>
  <c r="I15" i="2"/>
  <c r="I14" i="2"/>
  <c r="I13" i="2"/>
  <c r="F3" i="2"/>
  <c r="E6" i="52" s="1"/>
  <c r="F6" i="52" s="1"/>
  <c r="H20" i="1"/>
  <c r="G20" i="1" s="1"/>
  <c r="B3" i="52" s="1"/>
  <c r="D20" i="1"/>
  <c r="B20" i="1"/>
  <c r="I17" i="1"/>
  <c r="I16" i="1"/>
  <c r="I15" i="1"/>
  <c r="F20" i="1"/>
  <c r="F3" i="1"/>
  <c r="E4" i="52" s="1"/>
  <c r="F4" i="52" s="1"/>
  <c r="C20" i="23" l="1"/>
  <c r="I17" i="23" s="1"/>
  <c r="C20" i="11"/>
  <c r="I12" i="11" s="1"/>
  <c r="C20" i="39"/>
  <c r="I3" i="39" s="1"/>
  <c r="C20" i="37"/>
  <c r="C20" i="34"/>
  <c r="I10" i="34" s="1"/>
  <c r="A20" i="24"/>
  <c r="C20" i="24" s="1"/>
  <c r="A20" i="22"/>
  <c r="C20" i="22" s="1"/>
  <c r="I12" i="22" s="1"/>
  <c r="C20" i="21"/>
  <c r="I4" i="21" s="1"/>
  <c r="A20" i="20"/>
  <c r="C20" i="20" s="1"/>
  <c r="I7" i="20" s="1"/>
  <c r="C20" i="19"/>
  <c r="C20" i="15"/>
  <c r="C20" i="8"/>
  <c r="C20" i="4"/>
  <c r="I10" i="4" s="1"/>
  <c r="C20" i="2"/>
  <c r="I11" i="2" s="1"/>
  <c r="F76" i="52"/>
  <c r="I13" i="5"/>
  <c r="I7" i="5"/>
  <c r="I10" i="5"/>
  <c r="I4" i="5"/>
  <c r="I14" i="5"/>
  <c r="I8" i="5"/>
  <c r="I12" i="5"/>
  <c r="I6" i="5"/>
  <c r="I11" i="5"/>
  <c r="I9" i="10"/>
  <c r="A20" i="28"/>
  <c r="C20" i="28" s="1"/>
  <c r="I15" i="5"/>
  <c r="F20" i="6"/>
  <c r="D20" i="6"/>
  <c r="H20" i="6"/>
  <c r="G20" i="6" s="1"/>
  <c r="B13" i="52" s="1"/>
  <c r="B20" i="6"/>
  <c r="I10" i="11"/>
  <c r="I8" i="11"/>
  <c r="F20" i="35"/>
  <c r="A20" i="1"/>
  <c r="C20" i="1" s="1"/>
  <c r="I6" i="1" s="1"/>
  <c r="I3" i="5"/>
  <c r="A20" i="7"/>
  <c r="C20" i="7" s="1"/>
  <c r="I6" i="7" s="1"/>
  <c r="I14" i="8"/>
  <c r="I8" i="8"/>
  <c r="I13" i="8"/>
  <c r="I11" i="8"/>
  <c r="I13" i="10"/>
  <c r="I7" i="10"/>
  <c r="I12" i="10"/>
  <c r="I6" i="10"/>
  <c r="I10" i="10"/>
  <c r="I4" i="10"/>
  <c r="I15" i="10"/>
  <c r="I3" i="10"/>
  <c r="I14" i="10"/>
  <c r="I8" i="10"/>
  <c r="H20" i="14"/>
  <c r="G20" i="14" s="1"/>
  <c r="B29" i="52" s="1"/>
  <c r="I13" i="23"/>
  <c r="I6" i="23"/>
  <c r="I16" i="23"/>
  <c r="I10" i="23"/>
  <c r="I15" i="23"/>
  <c r="I9" i="23"/>
  <c r="I14" i="23"/>
  <c r="I11" i="23"/>
  <c r="I8" i="23"/>
  <c r="I8" i="4"/>
  <c r="I9" i="5"/>
  <c r="F3" i="6"/>
  <c r="E14" i="52" s="1"/>
  <c r="F14" i="52" s="1"/>
  <c r="I12" i="8"/>
  <c r="I5" i="10"/>
  <c r="I13" i="19"/>
  <c r="I12" i="19"/>
  <c r="I10" i="19"/>
  <c r="I14" i="19"/>
  <c r="I13" i="21"/>
  <c r="I7" i="21"/>
  <c r="I12" i="21"/>
  <c r="I16" i="21"/>
  <c r="I10" i="21"/>
  <c r="I15" i="21"/>
  <c r="I14" i="21"/>
  <c r="I11" i="21"/>
  <c r="F20" i="9"/>
  <c r="A20" i="12"/>
  <c r="C20" i="12" s="1"/>
  <c r="F20" i="14"/>
  <c r="B20" i="14"/>
  <c r="A20" i="26"/>
  <c r="C20" i="26" s="1"/>
  <c r="A20" i="27"/>
  <c r="C20" i="27" s="1"/>
  <c r="A20" i="29"/>
  <c r="C20" i="29" s="1"/>
  <c r="A20" i="31"/>
  <c r="C20" i="31" s="1"/>
  <c r="H20" i="35"/>
  <c r="G20" i="35" s="1"/>
  <c r="B71" i="52" s="1"/>
  <c r="B20" i="35"/>
  <c r="F3" i="35"/>
  <c r="E72" i="52" s="1"/>
  <c r="F72" i="52" s="1"/>
  <c r="D20" i="35"/>
  <c r="F20" i="25"/>
  <c r="H20" i="25"/>
  <c r="G20" i="25" s="1"/>
  <c r="B51" i="52" s="1"/>
  <c r="I11" i="34"/>
  <c r="I17" i="34"/>
  <c r="I15" i="34"/>
  <c r="I14" i="34"/>
  <c r="D20" i="14"/>
  <c r="C20" i="17"/>
  <c r="F3" i="3"/>
  <c r="E8" i="52" s="1"/>
  <c r="F8" i="52" s="1"/>
  <c r="F3" i="9"/>
  <c r="E20" i="52" s="1"/>
  <c r="F20" i="52" s="1"/>
  <c r="B20" i="9"/>
  <c r="H20" i="9"/>
  <c r="G20" i="9" s="1"/>
  <c r="B19" i="52" s="1"/>
  <c r="A20" i="32"/>
  <c r="C20" i="32" s="1"/>
  <c r="A20" i="33"/>
  <c r="C20" i="33" s="1"/>
  <c r="F20" i="18"/>
  <c r="I16" i="20"/>
  <c r="I15" i="20"/>
  <c r="I9" i="20"/>
  <c r="I13" i="20"/>
  <c r="I12" i="20"/>
  <c r="I11" i="39"/>
  <c r="I10" i="39"/>
  <c r="D20" i="9"/>
  <c r="A20" i="13"/>
  <c r="C20" i="13" s="1"/>
  <c r="B20" i="3"/>
  <c r="F3" i="14"/>
  <c r="E30" i="52" s="1"/>
  <c r="F30" i="52" s="1"/>
  <c r="I11" i="20"/>
  <c r="D20" i="25"/>
  <c r="B20" i="25"/>
  <c r="A20" i="30"/>
  <c r="C20" i="30" s="1"/>
  <c r="I16" i="34"/>
  <c r="E20" i="46"/>
  <c r="C20" i="46"/>
  <c r="C20" i="16"/>
  <c r="F3" i="18"/>
  <c r="E38" i="52" s="1"/>
  <c r="F38" i="52" s="1"/>
  <c r="B20" i="18"/>
  <c r="H20" i="18"/>
  <c r="G20" i="18" s="1"/>
  <c r="B37" i="52" s="1"/>
  <c r="C20" i="38"/>
  <c r="C20" i="42"/>
  <c r="E3" i="43"/>
  <c r="H22" i="43"/>
  <c r="H23" i="43" s="1"/>
  <c r="C20" i="40"/>
  <c r="I12" i="40" s="1"/>
  <c r="A20" i="44"/>
  <c r="E3" i="47"/>
  <c r="E20" i="48"/>
  <c r="C20" i="48"/>
  <c r="C20" i="36"/>
  <c r="E3" i="41"/>
  <c r="H22" i="41"/>
  <c r="H23" i="41" s="1"/>
  <c r="E3" i="44"/>
  <c r="E3" i="45"/>
  <c r="A20" i="46"/>
  <c r="H22" i="47"/>
  <c r="H23" i="47" s="1"/>
  <c r="H22" i="49"/>
  <c r="H23" i="49" s="1"/>
  <c r="C20" i="50"/>
  <c r="I12" i="2" l="1"/>
  <c r="I11" i="30"/>
  <c r="I12" i="30"/>
  <c r="I10" i="40"/>
  <c r="I11" i="40"/>
  <c r="I12" i="39"/>
  <c r="I9" i="39"/>
  <c r="I8" i="39"/>
  <c r="I11" i="38"/>
  <c r="I12" i="38"/>
  <c r="I9" i="38"/>
  <c r="I10" i="38"/>
  <c r="I7" i="38"/>
  <c r="I8" i="38"/>
  <c r="I9" i="37"/>
  <c r="I10" i="37"/>
  <c r="I11" i="37"/>
  <c r="I12" i="37"/>
  <c r="I3" i="37"/>
  <c r="I8" i="37"/>
  <c r="I12" i="34"/>
  <c r="I4" i="34"/>
  <c r="I9" i="34"/>
  <c r="I8" i="34"/>
  <c r="I6" i="34"/>
  <c r="I5" i="34"/>
  <c r="I3" i="34"/>
  <c r="I11" i="31"/>
  <c r="I12" i="31"/>
  <c r="I8" i="31"/>
  <c r="I10" i="31"/>
  <c r="I9" i="31"/>
  <c r="I9" i="29"/>
  <c r="I12" i="29"/>
  <c r="I11" i="29"/>
  <c r="I10" i="29"/>
  <c r="I7" i="29"/>
  <c r="I8" i="29"/>
  <c r="I11" i="28"/>
  <c r="I12" i="28"/>
  <c r="I9" i="28"/>
  <c r="I10" i="28"/>
  <c r="I7" i="28"/>
  <c r="I8" i="28"/>
  <c r="I9" i="26"/>
  <c r="I11" i="26"/>
  <c r="I10" i="26"/>
  <c r="I12" i="26"/>
  <c r="I7" i="26"/>
  <c r="I8" i="26"/>
  <c r="I11" i="24"/>
  <c r="I12" i="24"/>
  <c r="I12" i="23"/>
  <c r="I11" i="22"/>
  <c r="I13" i="22"/>
  <c r="I9" i="21"/>
  <c r="I8" i="21"/>
  <c r="I5" i="21"/>
  <c r="I6" i="21"/>
  <c r="I3" i="21"/>
  <c r="E20" i="21" s="1"/>
  <c r="I10" i="20"/>
  <c r="I6" i="20"/>
  <c r="I6" i="19"/>
  <c r="I11" i="19"/>
  <c r="I9" i="19"/>
  <c r="I8" i="19"/>
  <c r="I9" i="16"/>
  <c r="I11" i="16"/>
  <c r="I10" i="16"/>
  <c r="I7" i="16"/>
  <c r="I8" i="16"/>
  <c r="I11" i="15"/>
  <c r="I12" i="15"/>
  <c r="I9" i="15"/>
  <c r="I10" i="15"/>
  <c r="I7" i="15"/>
  <c r="I8" i="15"/>
  <c r="I5" i="20"/>
  <c r="I8" i="20"/>
  <c r="I12" i="13"/>
  <c r="I11" i="13"/>
  <c r="I10" i="13"/>
  <c r="I9" i="11"/>
  <c r="I4" i="11"/>
  <c r="I11" i="11"/>
  <c r="E20" i="10"/>
  <c r="H22" i="10" s="1"/>
  <c r="H23" i="10" s="1"/>
  <c r="I5" i="8"/>
  <c r="I10" i="8"/>
  <c r="I9" i="8"/>
  <c r="I11" i="4"/>
  <c r="I12" i="4"/>
  <c r="I9" i="4"/>
  <c r="I9" i="1"/>
  <c r="I4" i="2"/>
  <c r="I10" i="2"/>
  <c r="I6" i="2"/>
  <c r="I9" i="2"/>
  <c r="I8" i="2"/>
  <c r="I7" i="2"/>
  <c r="I5" i="23"/>
  <c r="I3" i="23"/>
  <c r="I4" i="23"/>
  <c r="I7" i="23"/>
  <c r="I7" i="19"/>
  <c r="I4" i="15"/>
  <c r="I7" i="11"/>
  <c r="I6" i="11"/>
  <c r="I3" i="11"/>
  <c r="I5" i="11"/>
  <c r="I5" i="39"/>
  <c r="I4" i="39"/>
  <c r="I6" i="39"/>
  <c r="I7" i="39"/>
  <c r="I5" i="38"/>
  <c r="I6" i="38"/>
  <c r="I6" i="37"/>
  <c r="I7" i="37"/>
  <c r="I4" i="37"/>
  <c r="I5" i="37"/>
  <c r="I7" i="34"/>
  <c r="I5" i="29"/>
  <c r="I6" i="29"/>
  <c r="I5" i="28"/>
  <c r="I6" i="28"/>
  <c r="I4" i="28"/>
  <c r="I5" i="26"/>
  <c r="I6" i="26"/>
  <c r="I8" i="24"/>
  <c r="I4" i="24"/>
  <c r="I9" i="24"/>
  <c r="I3" i="24"/>
  <c r="I7" i="24"/>
  <c r="I6" i="24"/>
  <c r="I10" i="24"/>
  <c r="I5" i="24"/>
  <c r="I8" i="22"/>
  <c r="I4" i="22"/>
  <c r="I9" i="22"/>
  <c r="I3" i="22"/>
  <c r="I5" i="22"/>
  <c r="I7" i="22"/>
  <c r="I6" i="22"/>
  <c r="I10" i="22"/>
  <c r="I14" i="20"/>
  <c r="I3" i="20"/>
  <c r="I4" i="20"/>
  <c r="I3" i="19"/>
  <c r="I4" i="19"/>
  <c r="I5" i="19"/>
  <c r="E20" i="19" s="1"/>
  <c r="I5" i="16"/>
  <c r="I6" i="16"/>
  <c r="I3" i="15"/>
  <c r="I5" i="15"/>
  <c r="I6" i="15"/>
  <c r="I6" i="8"/>
  <c r="I4" i="8"/>
  <c r="I7" i="8"/>
  <c r="I3" i="8"/>
  <c r="E20" i="5"/>
  <c r="H22" i="5" s="1"/>
  <c r="H23" i="5" s="1"/>
  <c r="I5" i="2"/>
  <c r="I3" i="2"/>
  <c r="I6" i="4"/>
  <c r="I7" i="4"/>
  <c r="I3" i="4"/>
  <c r="E20" i="4" s="1"/>
  <c r="I4" i="4"/>
  <c r="I5" i="4"/>
  <c r="F83" i="52"/>
  <c r="I3" i="29"/>
  <c r="I4" i="29"/>
  <c r="I9" i="30"/>
  <c r="I3" i="30"/>
  <c r="I8" i="30"/>
  <c r="I6" i="30"/>
  <c r="I5" i="30"/>
  <c r="I7" i="30"/>
  <c r="I4" i="30"/>
  <c r="I10" i="30"/>
  <c r="I9" i="32"/>
  <c r="I3" i="32"/>
  <c r="E20" i="32" s="1"/>
  <c r="I14" i="32"/>
  <c r="I8" i="32"/>
  <c r="I12" i="32"/>
  <c r="I6" i="32"/>
  <c r="I11" i="32"/>
  <c r="I5" i="32"/>
  <c r="I13" i="32"/>
  <c r="I7" i="32"/>
  <c r="I4" i="32"/>
  <c r="I10" i="32"/>
  <c r="I6" i="31"/>
  <c r="I5" i="31"/>
  <c r="I3" i="31"/>
  <c r="I7" i="31"/>
  <c r="I4" i="31"/>
  <c r="I12" i="27"/>
  <c r="I6" i="27"/>
  <c r="I17" i="27"/>
  <c r="I11" i="27"/>
  <c r="I5" i="27"/>
  <c r="I15" i="27"/>
  <c r="I9" i="27"/>
  <c r="I3" i="27"/>
  <c r="I14" i="27"/>
  <c r="I8" i="27"/>
  <c r="I16" i="27"/>
  <c r="I13" i="27"/>
  <c r="I7" i="27"/>
  <c r="I4" i="27"/>
  <c r="I10" i="27"/>
  <c r="H22" i="48"/>
  <c r="H23" i="48" s="1"/>
  <c r="E3" i="48"/>
  <c r="E3" i="10"/>
  <c r="F19" i="51" s="1"/>
  <c r="G19" i="51" s="1"/>
  <c r="I3" i="26"/>
  <c r="I4" i="26"/>
  <c r="I4" i="16"/>
  <c r="E20" i="16" s="1"/>
  <c r="I3" i="16"/>
  <c r="A20" i="3"/>
  <c r="C20" i="3" s="1"/>
  <c r="I12" i="33"/>
  <c r="I6" i="33"/>
  <c r="I17" i="33"/>
  <c r="I11" i="33"/>
  <c r="I5" i="33"/>
  <c r="I15" i="33"/>
  <c r="I9" i="33"/>
  <c r="I3" i="33"/>
  <c r="E20" i="33" s="1"/>
  <c r="I14" i="33"/>
  <c r="I8" i="33"/>
  <c r="I10" i="33"/>
  <c r="I7" i="33"/>
  <c r="I16" i="33"/>
  <c r="I13" i="33"/>
  <c r="I4" i="33"/>
  <c r="I3" i="7"/>
  <c r="E20" i="7" s="1"/>
  <c r="I14" i="7"/>
  <c r="I13" i="7"/>
  <c r="I5" i="7"/>
  <c r="I8" i="7"/>
  <c r="I11" i="7"/>
  <c r="I4" i="7"/>
  <c r="I7" i="7"/>
  <c r="I10" i="7"/>
  <c r="I3" i="1"/>
  <c r="E20" i="1" s="1"/>
  <c r="I14" i="1"/>
  <c r="I13" i="1"/>
  <c r="I5" i="1"/>
  <c r="I8" i="1"/>
  <c r="I11" i="1"/>
  <c r="I7" i="1"/>
  <c r="I10" i="1"/>
  <c r="I4" i="1"/>
  <c r="H22" i="50"/>
  <c r="H23" i="50" s="1"/>
  <c r="E3" i="50"/>
  <c r="H22" i="42"/>
  <c r="H23" i="42" s="1"/>
  <c r="E3" i="42"/>
  <c r="A20" i="9"/>
  <c r="C20" i="9" s="1"/>
  <c r="I3" i="28"/>
  <c r="I8" i="13"/>
  <c r="I6" i="13"/>
  <c r="I5" i="13"/>
  <c r="I4" i="13"/>
  <c r="I9" i="13"/>
  <c r="I7" i="13"/>
  <c r="I3" i="13"/>
  <c r="I8" i="17"/>
  <c r="I13" i="17"/>
  <c r="I7" i="17"/>
  <c r="I11" i="17"/>
  <c r="I5" i="17"/>
  <c r="I10" i="17"/>
  <c r="I4" i="17"/>
  <c r="I3" i="17"/>
  <c r="I12" i="17"/>
  <c r="I9" i="17"/>
  <c r="I6" i="17"/>
  <c r="I4" i="38"/>
  <c r="I3" i="38"/>
  <c r="A20" i="18"/>
  <c r="C20" i="18" s="1"/>
  <c r="A20" i="25"/>
  <c r="C20" i="25" s="1"/>
  <c r="I11" i="12"/>
  <c r="I10" i="12"/>
  <c r="I7" i="12"/>
  <c r="I4" i="12"/>
  <c r="I13" i="12"/>
  <c r="I8" i="12"/>
  <c r="I5" i="12"/>
  <c r="I12" i="12"/>
  <c r="I9" i="12"/>
  <c r="I3" i="12"/>
  <c r="I6" i="12"/>
  <c r="I9" i="7"/>
  <c r="I12" i="7"/>
  <c r="I12" i="1"/>
  <c r="I4" i="40"/>
  <c r="I9" i="40"/>
  <c r="I8" i="40"/>
  <c r="I7" i="40"/>
  <c r="I6" i="40"/>
  <c r="I5" i="40"/>
  <c r="I3" i="40"/>
  <c r="H22" i="46"/>
  <c r="H23" i="46" s="1"/>
  <c r="E3" i="46"/>
  <c r="I16" i="36"/>
  <c r="I10" i="36"/>
  <c r="I4" i="36"/>
  <c r="I13" i="36"/>
  <c r="I6" i="36"/>
  <c r="I12" i="36"/>
  <c r="I5" i="36"/>
  <c r="I17" i="36"/>
  <c r="I9" i="36"/>
  <c r="I15" i="36"/>
  <c r="I8" i="36"/>
  <c r="I14" i="36"/>
  <c r="I7" i="36"/>
  <c r="I3" i="36"/>
  <c r="I11" i="36"/>
  <c r="A20" i="35"/>
  <c r="C20" i="35" s="1"/>
  <c r="A20" i="14"/>
  <c r="C20" i="14" s="1"/>
  <c r="A20" i="6"/>
  <c r="C20" i="6" s="1"/>
  <c r="E20" i="39" l="1"/>
  <c r="H22" i="39"/>
  <c r="H23" i="39" s="1"/>
  <c r="E3" i="39"/>
  <c r="F48" i="51" s="1"/>
  <c r="G48" i="51" s="1"/>
  <c r="E20" i="38"/>
  <c r="E20" i="34"/>
  <c r="H22" i="34" s="1"/>
  <c r="H23" i="34" s="1"/>
  <c r="E3" i="34"/>
  <c r="F43" i="51" s="1"/>
  <c r="G43" i="51" s="1"/>
  <c r="E20" i="28"/>
  <c r="H22" i="28" s="1"/>
  <c r="H23" i="28" s="1"/>
  <c r="E20" i="27"/>
  <c r="E3" i="27" s="1"/>
  <c r="F36" i="51" s="1"/>
  <c r="G36" i="51" s="1"/>
  <c r="E20" i="23"/>
  <c r="E3" i="21"/>
  <c r="F30" i="51" s="1"/>
  <c r="G30" i="51" s="1"/>
  <c r="H22" i="21"/>
  <c r="H23" i="21" s="1"/>
  <c r="E3" i="5"/>
  <c r="F14" i="51" s="1"/>
  <c r="G14" i="51" s="1"/>
  <c r="E20" i="2"/>
  <c r="E20" i="40"/>
  <c r="E3" i="40" s="1"/>
  <c r="F49" i="51" s="1"/>
  <c r="G49" i="51" s="1"/>
  <c r="H22" i="23"/>
  <c r="H23" i="23" s="1"/>
  <c r="E3" i="23"/>
  <c r="F32" i="51" s="1"/>
  <c r="G32" i="51" s="1"/>
  <c r="E20" i="11"/>
  <c r="E3" i="11" s="1"/>
  <c r="F20" i="51" s="1"/>
  <c r="G20" i="51" s="1"/>
  <c r="E20" i="37"/>
  <c r="E3" i="37" s="1"/>
  <c r="F46" i="51" s="1"/>
  <c r="G46" i="51" s="1"/>
  <c r="E20" i="36"/>
  <c r="E3" i="36" s="1"/>
  <c r="F45" i="51" s="1"/>
  <c r="G45" i="51" s="1"/>
  <c r="E20" i="31"/>
  <c r="H22" i="31" s="1"/>
  <c r="H23" i="31" s="1"/>
  <c r="E3" i="31"/>
  <c r="F40" i="51" s="1"/>
  <c r="G40" i="51" s="1"/>
  <c r="E20" i="30"/>
  <c r="E3" i="30" s="1"/>
  <c r="F39" i="51" s="1"/>
  <c r="G39" i="51" s="1"/>
  <c r="E20" i="29"/>
  <c r="H22" i="29" s="1"/>
  <c r="H23" i="29" s="1"/>
  <c r="E20" i="26"/>
  <c r="E3" i="26" s="1"/>
  <c r="F35" i="51" s="1"/>
  <c r="G35" i="51" s="1"/>
  <c r="E20" i="24"/>
  <c r="E20" i="22"/>
  <c r="E20" i="20"/>
  <c r="H22" i="19"/>
  <c r="H23" i="19" s="1"/>
  <c r="E3" i="19"/>
  <c r="F28" i="51" s="1"/>
  <c r="G28" i="51" s="1"/>
  <c r="E20" i="17"/>
  <c r="E3" i="17" s="1"/>
  <c r="F26" i="51" s="1"/>
  <c r="G26" i="51" s="1"/>
  <c r="E20" i="15"/>
  <c r="H22" i="15"/>
  <c r="H23" i="15" s="1"/>
  <c r="E3" i="15"/>
  <c r="F24" i="51" s="1"/>
  <c r="G24" i="51" s="1"/>
  <c r="E20" i="13"/>
  <c r="E3" i="13" s="1"/>
  <c r="F22" i="51" s="1"/>
  <c r="G22" i="51" s="1"/>
  <c r="E20" i="12"/>
  <c r="E20" i="8"/>
  <c r="E3" i="4"/>
  <c r="F13" i="51" s="1"/>
  <c r="G13" i="51" s="1"/>
  <c r="H22" i="4"/>
  <c r="H23" i="4" s="1"/>
  <c r="E3" i="12"/>
  <c r="F21" i="51" s="1"/>
  <c r="G21" i="51" s="1"/>
  <c r="H22" i="12"/>
  <c r="H23" i="12" s="1"/>
  <c r="I14" i="9"/>
  <c r="I17" i="9"/>
  <c r="I3" i="9"/>
  <c r="I6" i="9"/>
  <c r="I9" i="9"/>
  <c r="I12" i="9"/>
  <c r="I5" i="9"/>
  <c r="I8" i="9"/>
  <c r="I15" i="9"/>
  <c r="I11" i="9"/>
  <c r="I4" i="9"/>
  <c r="E20" i="9" s="1"/>
  <c r="E3" i="9" s="1"/>
  <c r="F18" i="51" s="1"/>
  <c r="G18" i="51" s="1"/>
  <c r="I10" i="9"/>
  <c r="I7" i="9"/>
  <c r="I16" i="9"/>
  <c r="I13" i="9"/>
  <c r="I17" i="14"/>
  <c r="I3" i="14"/>
  <c r="I14" i="14"/>
  <c r="I8" i="14"/>
  <c r="I16" i="14"/>
  <c r="I7" i="14"/>
  <c r="I6" i="14"/>
  <c r="I12" i="14"/>
  <c r="I5" i="14"/>
  <c r="I9" i="14"/>
  <c r="I15" i="14"/>
  <c r="I11" i="14"/>
  <c r="I4" i="14"/>
  <c r="I10" i="14"/>
  <c r="I13" i="14"/>
  <c r="I14" i="25"/>
  <c r="I11" i="25"/>
  <c r="I8" i="25"/>
  <c r="I5" i="25"/>
  <c r="I17" i="25"/>
  <c r="I3" i="25"/>
  <c r="I16" i="25"/>
  <c r="I7" i="25"/>
  <c r="I10" i="25"/>
  <c r="I13" i="25"/>
  <c r="I4" i="25"/>
  <c r="I6" i="25"/>
  <c r="I15" i="25"/>
  <c r="I9" i="25"/>
  <c r="I12" i="25"/>
  <c r="H22" i="7"/>
  <c r="H23" i="7" s="1"/>
  <c r="E3" i="7"/>
  <c r="F16" i="51" s="1"/>
  <c r="G16" i="51" s="1"/>
  <c r="E3" i="38"/>
  <c r="F47" i="51" s="1"/>
  <c r="G47" i="51" s="1"/>
  <c r="H22" i="38"/>
  <c r="H23" i="38" s="1"/>
  <c r="I16" i="18"/>
  <c r="I13" i="18"/>
  <c r="I10" i="18"/>
  <c r="I7" i="18"/>
  <c r="I4" i="18"/>
  <c r="I9" i="18"/>
  <c r="I17" i="18"/>
  <c r="I12" i="18"/>
  <c r="I3" i="18"/>
  <c r="I15" i="18"/>
  <c r="I6" i="18"/>
  <c r="I11" i="18"/>
  <c r="I5" i="18"/>
  <c r="I8" i="18"/>
  <c r="I14" i="18"/>
  <c r="H22" i="16"/>
  <c r="H23" i="16" s="1"/>
  <c r="E3" i="16"/>
  <c r="F25" i="51" s="1"/>
  <c r="G25" i="51" s="1"/>
  <c r="H22" i="33"/>
  <c r="H23" i="33" s="1"/>
  <c r="E3" i="33"/>
  <c r="F42" i="51" s="1"/>
  <c r="G42" i="51" s="1"/>
  <c r="H22" i="32"/>
  <c r="H23" i="32" s="1"/>
  <c r="E3" i="32"/>
  <c r="F41" i="51" s="1"/>
  <c r="G41" i="51" s="1"/>
  <c r="H22" i="1"/>
  <c r="H23" i="1" s="1"/>
  <c r="E3" i="1"/>
  <c r="F10" i="51" s="1"/>
  <c r="G10" i="51" s="1"/>
  <c r="I13" i="6"/>
  <c r="I10" i="6"/>
  <c r="I7" i="6"/>
  <c r="I4" i="6"/>
  <c r="I3" i="6"/>
  <c r="I14" i="6"/>
  <c r="I8" i="6"/>
  <c r="I11" i="6"/>
  <c r="I6" i="6"/>
  <c r="I12" i="6"/>
  <c r="E20" i="6" s="1"/>
  <c r="I9" i="6"/>
  <c r="I5" i="6"/>
  <c r="I13" i="3"/>
  <c r="I12" i="3"/>
  <c r="I16" i="3"/>
  <c r="I10" i="3"/>
  <c r="I14" i="3"/>
  <c r="I8" i="3"/>
  <c r="I17" i="3"/>
  <c r="I15" i="3"/>
  <c r="I5" i="3"/>
  <c r="I11" i="3"/>
  <c r="I9" i="3"/>
  <c r="I3" i="3"/>
  <c r="I6" i="3"/>
  <c r="I4" i="3"/>
  <c r="E20" i="3" s="1"/>
  <c r="I7" i="3"/>
  <c r="I3" i="35"/>
  <c r="I12" i="35"/>
  <c r="I7" i="35"/>
  <c r="I5" i="35"/>
  <c r="I4" i="35"/>
  <c r="E20" i="35" s="1"/>
  <c r="I10" i="35"/>
  <c r="I9" i="35"/>
  <c r="I6" i="35"/>
  <c r="I8" i="35"/>
  <c r="I11" i="35"/>
  <c r="H49" i="51" l="1"/>
  <c r="H22" i="37"/>
  <c r="H23" i="37" s="1"/>
  <c r="H22" i="36"/>
  <c r="H23" i="36" s="1"/>
  <c r="E3" i="28"/>
  <c r="F37" i="51" s="1"/>
  <c r="G37" i="51" s="1"/>
  <c r="H22" i="27"/>
  <c r="H23" i="27" s="1"/>
  <c r="H22" i="26"/>
  <c r="H23" i="26" s="1"/>
  <c r="E20" i="25"/>
  <c r="E3" i="25" s="1"/>
  <c r="F34" i="51" s="1"/>
  <c r="G34" i="51" s="1"/>
  <c r="H22" i="17"/>
  <c r="H23" i="17" s="1"/>
  <c r="E20" i="14"/>
  <c r="H22" i="14" s="1"/>
  <c r="H23" i="14" s="1"/>
  <c r="H22" i="2"/>
  <c r="H23" i="2" s="1"/>
  <c r="E3" i="2"/>
  <c r="F11" i="51" s="1"/>
  <c r="G11" i="51" s="1"/>
  <c r="H22" i="40"/>
  <c r="H23" i="40" s="1"/>
  <c r="E3" i="29"/>
  <c r="F38" i="51" s="1"/>
  <c r="G38" i="51" s="1"/>
  <c r="H22" i="11"/>
  <c r="H23" i="11" s="1"/>
  <c r="H22" i="30"/>
  <c r="H23" i="30" s="1"/>
  <c r="H22" i="24"/>
  <c r="H23" i="24" s="1"/>
  <c r="E3" i="24"/>
  <c r="F33" i="51" s="1"/>
  <c r="G33" i="51" s="1"/>
  <c r="H22" i="22"/>
  <c r="H23" i="22" s="1"/>
  <c r="E3" i="22"/>
  <c r="F31" i="51" s="1"/>
  <c r="G31" i="51" s="1"/>
  <c r="E3" i="20"/>
  <c r="F29" i="51" s="1"/>
  <c r="G29" i="51" s="1"/>
  <c r="H22" i="20"/>
  <c r="H23" i="20" s="1"/>
  <c r="E20" i="18"/>
  <c r="H22" i="18" s="1"/>
  <c r="H23" i="18" s="1"/>
  <c r="H22" i="13"/>
  <c r="H23" i="13" s="1"/>
  <c r="E3" i="8"/>
  <c r="F17" i="51" s="1"/>
  <c r="G17" i="51" s="1"/>
  <c r="H22" i="8"/>
  <c r="H23" i="8" s="1"/>
  <c r="E3" i="6"/>
  <c r="F15" i="51" s="1"/>
  <c r="G15" i="51" s="1"/>
  <c r="H22" i="6"/>
  <c r="H23" i="6" s="1"/>
  <c r="E3" i="3"/>
  <c r="F12" i="51" s="1"/>
  <c r="G12" i="51" s="1"/>
  <c r="H22" i="3"/>
  <c r="H23" i="3" s="1"/>
  <c r="H22" i="35"/>
  <c r="H23" i="35" s="1"/>
  <c r="E3" i="35"/>
  <c r="F44" i="51" s="1"/>
  <c r="G44" i="51" s="1"/>
  <c r="H22" i="25"/>
  <c r="H23" i="25" s="1"/>
  <c r="H22" i="9"/>
  <c r="H23" i="9" s="1"/>
  <c r="E3" i="14" l="1"/>
  <c r="F23" i="51" s="1"/>
  <c r="G23" i="51" s="1"/>
  <c r="H24" i="51" s="1"/>
  <c r="E3" i="18"/>
  <c r="F27" i="51" s="1"/>
  <c r="G27" i="51" s="1"/>
  <c r="H46" i="51" s="1"/>
  <c r="G50" i="51" l="1"/>
</calcChain>
</file>

<file path=xl/sharedStrings.xml><?xml version="1.0" encoding="utf-8"?>
<sst xmlns="http://schemas.openxmlformats.org/spreadsheetml/2006/main" count="1853" uniqueCount="230">
  <si>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</si>
  <si>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</si>
  <si>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</si>
  <si>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</si>
  <si>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</si>
  <si>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</si>
  <si>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</si>
  <si>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</si>
  <si>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</si>
  <si>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</si>
  <si>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t>
  </si>
  <si>
    <t>exemplar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</si>
  <si>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</si>
  <si>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</si>
  <si>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</si>
  <si>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</si>
  <si>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</si>
  <si>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</si>
  <si>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</si>
  <si>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</si>
  <si>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</si>
  <si>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</si>
  <si>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</si>
  <si>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</si>
  <si>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</si>
  <si>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</si>
  <si>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</si>
  <si>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</si>
  <si>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</si>
  <si>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</si>
  <si>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t>
  </si>
  <si>
    <t>ITEM 4</t>
  </si>
  <si>
    <t>LIVRO
Capa: • dimensões: 420 mm X 2l0 mm (aberto); • 1 dobra; • impressão 4X0; • papel reciclato 220 g. Miolo: • dimensões: 297 mm X 2l0 mm; • Aproximadamente 60 páginas (30 folhas); • impressão 4X4; • papel reciclato 120 g.</t>
  </si>
  <si>
    <t>ITEM 5</t>
  </si>
  <si>
    <t>LIVRO
Miolo: • dimensões: 210 mm X 297 mm; • aproximadamente 32 páginas (16 folhas); • 4 X 4; • papel reciclato 120 g; • acabamento com 2 grampos. Capa: • dimensões: 420 mm X 210 mm (aberta); • 1 dobra; • 4 X 0; • papel reciclato 220 g.</t>
  </si>
  <si>
    <t>ITEM 6</t>
  </si>
  <si>
    <t>LIVRO
Miolo: • dimensões: 155 mm X 215 mm (fechado); • aproximadamente 150 páginas (75 folhas); • l X 1 preta; papel offset 90 g, branco; • acabamento colado. Capa: • dimensões 155 mm X 215 mm (fechada); • 4 X 0 cores (policromia); • papel 180 g, couche liso.</t>
  </si>
  <si>
    <t>ITEM 7</t>
  </si>
  <si>
    <t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t>
  </si>
  <si>
    <t>ITEM 8</t>
  </si>
  <si>
    <t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t>
  </si>
  <si>
    <t>ITEM 9</t>
  </si>
  <si>
    <t>CARTILHA
Capa e Miolo: • papel couche liso l50 gr, branco; • impressão offset 4 X 4; • acabamento com 2 grampos; • dimensões: l80 mm X l80 mm (fechado) e l80 mm X 360 mm (aberto); • aproximadamente 30 páginas.</t>
  </si>
  <si>
    <t>ITEM 10</t>
  </si>
  <si>
    <t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t>
  </si>
  <si>
    <t>ITEM 11</t>
  </si>
  <si>
    <t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t>
  </si>
  <si>
    <t>unidade</t>
  </si>
  <si>
    <t>ITEM 12</t>
  </si>
  <si>
    <t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t>
  </si>
  <si>
    <t>ITEM 13</t>
  </si>
  <si>
    <t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t>
  </si>
  <si>
    <t>ITEM 14</t>
  </si>
  <si>
    <t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t>
  </si>
  <si>
    <t>ITEM 15</t>
  </si>
  <si>
    <t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t>
  </si>
  <si>
    <t>ITEM 16</t>
  </si>
  <si>
    <t>CARTÃO
• dimensões: 55 mm X 95 mm. • lâmina em 1 X 0 cores em Opaline 180 g.</t>
  </si>
  <si>
    <t>ITEM 17</t>
  </si>
  <si>
    <t xml:space="preserve">CARTÃO
• dimensões: 55 mm X 95 mm. • lâmina em 4 X 0 cores em Opaline 180 g. </t>
  </si>
  <si>
    <t>ITEM 18</t>
  </si>
  <si>
    <t>CARTÃO
• dimensões: 102 mm X 152 mm; • lâminas em 4 X 0 cores em couche fosco 240 g</t>
  </si>
  <si>
    <t>ITEM 19</t>
  </si>
  <si>
    <t>PASTA
• dimensões: 450 mm X 320 mm (aberto); • 1 dobra e bolso interno; • impresso 4 X 0; • cartão supremo 250 g com plastificação.</t>
  </si>
  <si>
    <t>ITEM 20</t>
  </si>
  <si>
    <t>PASTA
• dimensões 325 mm X 474 mm (aberto); • lâminas em 1 X 0 cores em OffSet 280 g; • 1 dobra.</t>
  </si>
  <si>
    <t>ITEM 21</t>
  </si>
  <si>
    <t>CARTAZ
• dimensões: 297 mm X 420 mm; • lâminas em 4 X 0 cores em couche liso 150 g;</t>
  </si>
  <si>
    <t>ITEM 22</t>
  </si>
  <si>
    <t>CARTAZ
• dimensões: 420 mm X 600 mm; • lâminas em 4 X 0 cores em couche liso 150 g;</t>
  </si>
  <si>
    <t>ITEM 23</t>
  </si>
  <si>
    <t>CARTAZ
• dimensões: 285 mm X 410 mm; • lâminas em 4 X 0 cores em couche liso 150 g;</t>
  </si>
  <si>
    <t>ITEM 24</t>
  </si>
  <si>
    <t>CARTAZ
• dimensões: 400 mm X 580 mm; • lâminas em 4 X 0 cores em couche liso 150 g.</t>
  </si>
  <si>
    <t>ITEM 25</t>
  </si>
  <si>
    <t>CARTAZ
• dimensões: 210 mm X 297 mm; • lâminas em 4 X 0 cores em couche liso 150 g.</t>
  </si>
  <si>
    <t>ITEM 26</t>
  </si>
  <si>
    <t>CONVITE
• dimensões: 287 mm X 410 mm; • 2 dobras; • lâminas em 4 X 4 cores em couche fosco 240 g, com laminação fosca; • com verniz localizado.</t>
  </si>
  <si>
    <t>ITEM 27</t>
  </si>
  <si>
    <t>CONVITE
• dimensões: 150 mm X 200 mm; • lâminas em 4 X 0 cores em couche liso 240 g.</t>
  </si>
  <si>
    <t>ITEM 28</t>
  </si>
  <si>
    <t>ENVELOPE
• dimensões: 168 mm X 225 mm; • lâminas em 1 X 0 cores, branco, com brasão em alto relevo 290 g.</t>
  </si>
  <si>
    <t>ITEM 29</t>
  </si>
  <si>
    <t xml:space="preserve">ENVELOPE
• dimensões: 105 mm X 158 mm; • lâminas em 1 X 0 cores, branco, 290 g. </t>
  </si>
  <si>
    <t>ITEM 30</t>
  </si>
  <si>
    <t>FOLDER
• dimensões: 297 mm X 210 mm; • 2 dobras; • lâminas em 4 X 4 cores em offset 240 g.</t>
  </si>
  <si>
    <t>ITEM 31</t>
  </si>
  <si>
    <t>FOLDER
• dimensões: 297 mm X 210 mm; • 2 dobras; • lâminas em 4 X 4 cores em couche 180 g.</t>
  </si>
  <si>
    <t>ITEM 32</t>
  </si>
  <si>
    <t>FOLDER
• dimensões: 297 mm X 210 mm; • 2 dobras; • lâminas em 4 X 4 cores em reciclato 150 g.</t>
  </si>
  <si>
    <t>ITEM 33</t>
  </si>
  <si>
    <t>DIVERSOS
Marcador de Livro • dimensões: 50 mm X 190 mm; • lâminas em 4 X 4 cores em offset 240 g.complastificação.</t>
  </si>
  <si>
    <t>ITEM 34</t>
  </si>
  <si>
    <t>DIVERSOS
Diploma • dimensões: 350 mm X 245 mm; • lâminas em 4 X 0 cores em Opaline 180 g</t>
  </si>
  <si>
    <t>ITEM 35</t>
  </si>
  <si>
    <t>DIVERSOS
Bloco Miolo: • dimensões: 220 mm X 280 mm; • aproximadamente 50 páginas (25 folhas); • páginas em 1 X 0 cores em offset 75. Capa: • dimensões: 220 mm X 280 mm (fechado); • 4 X 0 cores; • cartão supremo 250 g.</t>
  </si>
  <si>
    <t>ITEM 36</t>
  </si>
  <si>
    <t>DIVERSOS
Bloco Miolo: • dimensões: 160 mm X 220 mm; • aproximadamente 50 páginas (25 folhas); • páginas em 1 X 0 cores em papel reciclato 90. Capa: • dimensões: 160 mm X 220 mm (fechado); • 4 X 0 cores; • papel reciclato 150g.</t>
  </si>
  <si>
    <t>ITEM 37</t>
  </si>
  <si>
    <t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t>
  </si>
  <si>
    <t>ITEM 38</t>
  </si>
  <si>
    <t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t>
  </si>
  <si>
    <t>ITEM 39</t>
  </si>
  <si>
    <t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t>
  </si>
  <si>
    <t>ITEM 40</t>
  </si>
  <si>
    <t>DIVERSOS
Crachá • dimensões 110 mm X 150 mm; • lâminas em 4 X 0 cores em Couche fosco 300g. • plastificado; • cordão branco.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</si>
  <si>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</si>
  <si>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</si>
  <si>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</si>
  <si>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</si>
  <si>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</si>
  <si>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</si>
  <si>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</si>
  <si>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</si>
  <si>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</si>
  <si>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</si>
  <si>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</si>
  <si>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</si>
  <si>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</si>
  <si>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</si>
  <si>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</si>
  <si>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</si>
  <si>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</si>
  <si>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</si>
  <si>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</si>
  <si>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LOTE 1 (itens 1 a 15)</t>
  </si>
  <si>
    <t>TOTAL LOTE 1:</t>
  </si>
  <si>
    <t>LOTE 2 (itens 16 a 37)</t>
  </si>
  <si>
    <t>TOTAL LOTE 2:</t>
  </si>
  <si>
    <t>LOTE 3 (itens 38 a 40)</t>
  </si>
  <si>
    <t>TOTAL LOTE 3:</t>
  </si>
  <si>
    <t>VALOR TOTAL ESTIMADO</t>
  </si>
  <si>
    <t>MENORES PREÇOS OFERTADOS</t>
  </si>
  <si>
    <t>Fornec.</t>
  </si>
  <si>
    <t>VALOR TOTAL - MENORES PREÇOS OFERTADOS</t>
  </si>
  <si>
    <t>Menor Preço do  11.114.463/0001-09  atualiz</t>
  </si>
  <si>
    <t>Menor Preço do  11.261.071/0001-64   atualiz</t>
  </si>
  <si>
    <t>Menor Preço do  13.704.494/0001-37   atualiz</t>
  </si>
  <si>
    <t>Menor Preço do  15.261.163/0001-03   atualiz</t>
  </si>
  <si>
    <t>Menor Preço do  16.561.461/0001-73   atualiz</t>
  </si>
  <si>
    <t>Menor Preço do  10.651.441/0001-07   atualiz</t>
  </si>
  <si>
    <t>Menor Preço do  03.930.566/0001-00  atualiz</t>
  </si>
  <si>
    <t>Menor Preço do  08.804.604/0001-00  atualiz</t>
  </si>
  <si>
    <t>Menor Preço do 02.037.507/0001-45   atualiz</t>
  </si>
  <si>
    <t>Menor Preço do  02.472.396/0002-86  atualiz</t>
  </si>
  <si>
    <t>Menor Preço do  24.084.386/0001-25   atualiz</t>
  </si>
  <si>
    <t>Menor Preço do 16.561.461/0001-73  atualiz</t>
  </si>
  <si>
    <t>Menor Preço do  11.261.071/0001-64    atualiz</t>
  </si>
  <si>
    <t>Menor Preço do  05.770.290/0001-76    atualiz</t>
  </si>
  <si>
    <t>Menor Preço do  15.257.819/0001-06  atualiz</t>
  </si>
  <si>
    <t>Menor Preço do 17.615.848/0001-28    atualiz</t>
  </si>
  <si>
    <t>Menor Preço do  11.114.463/0001-09   atualiz</t>
  </si>
  <si>
    <t>Menor Preço do  11.114.463/0001-09    atualiz</t>
  </si>
  <si>
    <t>Menor Preço do 11.261.071/0001-64   atualiz</t>
  </si>
  <si>
    <t>Menor Preço do  02.037.507/0001-45   atualiz</t>
  </si>
  <si>
    <t>Menor Preço do  08.804.604/0001-00    atualiz</t>
  </si>
  <si>
    <t>Menor Preço do 02.472.396/0002-86   atualiz</t>
  </si>
  <si>
    <t>Menor Preço do 03.002.566/0001-40  atualiz</t>
  </si>
  <si>
    <t>Menor Preço do 11.261.071/0001-64    atualiz</t>
  </si>
  <si>
    <t>Menor Preço do  10.651.441/0001-07    atualiz</t>
  </si>
  <si>
    <t>Menor Preço do 03.930.566/0001-00     atualiz</t>
  </si>
  <si>
    <t>Menor Preço do 15.261.163/0001-03    atualiz</t>
  </si>
  <si>
    <t>Menor Preço do  15.257.819/0001-06    atualiz</t>
  </si>
  <si>
    <t>Menor Preço do11.261.071/0001-64     atualiz</t>
  </si>
  <si>
    <t>Menor Preço do 24.084.386/0001-25    atualiz</t>
  </si>
  <si>
    <t>Menor Preço do  11.114.463/0001-09     atualiz</t>
  </si>
  <si>
    <t>Menor Preço do 17.615.848/0001-28     atualiz</t>
  </si>
  <si>
    <t>Menor Preço do 03.930.566/0001-00   atualiz</t>
  </si>
  <si>
    <t>Menor Preço do  09.181.312/0001-13   atualiz</t>
  </si>
  <si>
    <t>Menor Preço do 05.770.290/0001-76   atualiz</t>
  </si>
  <si>
    <t>Menor Preço do 08.804.604/0001-00   atualiz</t>
  </si>
  <si>
    <t>Menor Preço do  17.615.848/0001-28   atualiz</t>
  </si>
  <si>
    <t>Menor Preço do 02.037.507/0001-45    atualiz</t>
  </si>
  <si>
    <t>Menor Preço do 08.804.604/0001-00  atualiz</t>
  </si>
  <si>
    <t>Menor Preço do15.261.163/0001-03    atualiz</t>
  </si>
  <si>
    <t>Menor Preço do  16.561.461/0001-73  atualiz</t>
  </si>
  <si>
    <t>Menor Preço do  11.261.071/0001-64 atualiz</t>
  </si>
  <si>
    <t>Menor Preço do 17.615.848/0001-28   atualiz</t>
  </si>
  <si>
    <t>Menor Preço do  15.261.163/0001-03    atualiz</t>
  </si>
  <si>
    <t>Menor Preço do  03.930.566/0001-00    atualiz</t>
  </si>
  <si>
    <t>Menor Preço do 03.930.566/0001-00    atualiz</t>
  </si>
  <si>
    <t>Menor Preço do 09.181.312/0001-13 atualiz</t>
  </si>
  <si>
    <t>Menor Preço do11.261.071/0001-64   atualiz</t>
  </si>
  <si>
    <t>Menor Preço do 03.002.566/0001-40    atualiz</t>
  </si>
  <si>
    <t>Menor Preço do 03.930.566/0001-00  atualiz</t>
  </si>
  <si>
    <t>Menor Preço do 10.651.441/0001-07 atualiz</t>
  </si>
  <si>
    <t>Menor Preço do15.257.819/0001-06 atualiz</t>
  </si>
  <si>
    <t>Menor Preço do  05.770.290/0001-76  atualiz</t>
  </si>
  <si>
    <t>Menor Preço do  03.930.566/0001-00   atualiz</t>
  </si>
  <si>
    <t>Menor Preço do  03.002.566/0001-40    atualiz</t>
  </si>
  <si>
    <t>Menor Preço do 11.114.463/0001-09   atualiz</t>
  </si>
  <si>
    <t>Menor Preço do  05.770.290/0001-76   atualiz</t>
  </si>
  <si>
    <t>Menor Preço do 15.257.819/0001-06   atualiz</t>
  </si>
  <si>
    <t>Menor Preço do 09.181.312/0001-13  atualiz</t>
  </si>
  <si>
    <t>Menor Preço do 16.561.461/0001-73 atualiz</t>
  </si>
  <si>
    <t>Menor Preço do 03.002.566/0001-40   atualiz</t>
  </si>
  <si>
    <t>Menor Preço do  15.261.163/0001-03  atualiz</t>
  </si>
  <si>
    <t>Menor Preço do03.930.566/0001-00    atualiz</t>
  </si>
  <si>
    <t>Menor Preço do 05.770.290/0001-76    atualiz</t>
  </si>
  <si>
    <t>Menor Preço do 19.751.273/0001-04   atualiz</t>
  </si>
  <si>
    <t>Menor Preço do 15.261.163/0001-03   atualiz</t>
  </si>
  <si>
    <t>Menor Preço do 15.257.819/0001-06  atualiz</t>
  </si>
  <si>
    <t>Menor Preço do 02.037.507/0001-45  atualiz</t>
  </si>
  <si>
    <t>Menor Preço do  41.185.345/0001-44  atualiz</t>
  </si>
  <si>
    <t>Menor Preço do 17.615.848/0001-28  atualiz</t>
  </si>
  <si>
    <t>Menor Preço do 15.261.163/0001-03 atualiz</t>
  </si>
  <si>
    <t>Menor Preço do 41.185.345/0001-44 3   atualiz</t>
  </si>
  <si>
    <t>Menor Preço do 15.261.163/0001-03     atualiz</t>
  </si>
  <si>
    <t>Menor Preço do41.185.345/0001-44    atualiz</t>
  </si>
  <si>
    <t>Menor preço do 02.037.507/0001-45 atualiz</t>
  </si>
  <si>
    <t>Menor preço do 13.704.494/0001-37 atualiz</t>
  </si>
  <si>
    <t>Menor preço do 08.804.604/0001-00 atualiz</t>
  </si>
  <si>
    <t>Menor preço do 15.261.163/0001-03 atualiz</t>
  </si>
  <si>
    <t>Menor preço do 05.770.290/0001-76 atualiz</t>
  </si>
  <si>
    <t>Menor preço do 09.181.312/0001-13 atualiz</t>
  </si>
  <si>
    <t>Menor preço do 15.257.819/0001-06 atualiz</t>
  </si>
  <si>
    <t>Menor preço do 11.114.463/0001-09 atualiz</t>
  </si>
  <si>
    <t>Menor preço do 03.930.566/0001-00 atualiz</t>
  </si>
  <si>
    <t>Menor preço do 41.185.345/0001-44 atualiz</t>
  </si>
  <si>
    <t>Menor preço do 16.561.461/0001-73 atualiz</t>
  </si>
  <si>
    <t>Menor preço do 03.002.566/0001-40 atualiz</t>
  </si>
  <si>
    <t>Menor preço do 24.084.386/0001-25 atualiz</t>
  </si>
  <si>
    <t xml:space="preserve">Menor preço do 05.770.290/0001-76 atualiz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</si>
  <si>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Menor preço 03.930.566/0001-00 atualiz</t>
  </si>
  <si>
    <t>Menor preço do 03.002.566/0001-40atualiz</t>
  </si>
  <si>
    <t>Menor preço do 17.615.848/0001-28 atualiz</t>
  </si>
  <si>
    <t>Menor preço do 19.751.273/0001-04 atualiz</t>
  </si>
  <si>
    <t>Menor preço do 11.261.071/0001-64 atualiz</t>
  </si>
  <si>
    <t>Menor preço do 09.098.419/0001-00 atualiz</t>
  </si>
  <si>
    <t>LIVRO
Miolo: • dimensões: 210 mm X 297 mm (fechado); • aproximadamente 200 páginas (100 folhas); • 4 X 4; papel couche 120 g. Capa: • dimensões: 210 mm X 297 mm (fechada); • 4 X 0; • papel reciclato 220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</si>
</sst>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d&quot; de &quot;mmmm&quot; de &quot;yyyy"/>
    <numFmt numFmtId="166" formatCode="&quot; R$ &quot;* #,##0.00\ ;&quot;-R$ &quot;* #,##0.00\ ;&quot; R$ &quot;* \-#\ ;@\ "/>
  </numFmts>
  <fonts count="20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9"/>
      <name val="Calibri"/>
      <family val="2"/>
    </font>
    <font>
      <b/>
      <sz val="9"/>
      <name val="Arial"/>
      <family val="2"/>
      <charset val="1"/>
    </font>
    <font>
      <sz val="10"/>
      <name val="Arial"/>
      <family val="2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1">
    <xf numFmtId="0" fontId="0" fillId="0" borderId="0"/>
    <xf numFmtId="166" fontId="18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70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6" fillId="0" borderId="2" xfId="0" applyFont="1" applyBorder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165" fontId="11" fillId="0" borderId="0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165" fontId="11" fillId="0" borderId="7" xfId="0" applyNumberFormat="1" applyFont="1" applyBorder="1" applyAlignment="1">
      <alignment horizontal="left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6" fontId="10" fillId="10" borderId="2" xfId="1" applyFont="1" applyFill="1" applyBorder="1" applyAlignment="1" applyProtection="1">
      <alignment vertical="center" wrapText="1"/>
    </xf>
    <xf numFmtId="164" fontId="12" fillId="9" borderId="10" xfId="0" applyNumberFormat="1" applyFont="1" applyFill="1" applyBorder="1" applyAlignment="1">
      <alignment vertical="top"/>
    </xf>
    <xf numFmtId="0" fontId="11" fillId="0" borderId="4" xfId="0" applyFont="1" applyBorder="1" applyAlignment="1">
      <alignment wrapText="1"/>
    </xf>
    <xf numFmtId="166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7" fillId="0" borderId="0" xfId="0" applyFont="1" applyBorder="1" applyAlignment="1">
      <alignment horizontal="center" vertical="center"/>
    </xf>
    <xf numFmtId="0" fontId="11" fillId="9" borderId="2" xfId="0" applyFont="1" applyFill="1" applyBorder="1" applyAlignment="1">
      <alignment horizontal="center" vertical="center" wrapText="1"/>
    </xf>
    <xf numFmtId="0" fontId="12" fillId="9" borderId="8" xfId="0" applyFont="1" applyFill="1" applyBorder="1" applyAlignment="1">
      <alignment horizontal="center" vertical="top" textRotation="90" wrapText="1"/>
    </xf>
    <xf numFmtId="0" fontId="12" fillId="9" borderId="9" xfId="0" applyFont="1" applyFill="1" applyBorder="1" applyAlignment="1">
      <alignment horizontal="center" wrapText="1"/>
    </xf>
    <xf numFmtId="0" fontId="12" fillId="9" borderId="9" xfId="0" applyFont="1" applyFill="1" applyBorder="1" applyAlignment="1">
      <alignment horizontal="center"/>
    </xf>
    <xf numFmtId="0" fontId="12" fillId="9" borderId="8" xfId="0" applyFont="1" applyFill="1" applyBorder="1" applyAlignment="1">
      <alignment horizontal="center" vertical="top" textRotation="90"/>
    </xf>
    <xf numFmtId="0" fontId="11" fillId="9" borderId="2" xfId="0" applyFont="1" applyFill="1" applyBorder="1" applyAlignment="1">
      <alignment horizontal="center" wrapText="1"/>
    </xf>
    <xf numFmtId="0" fontId="19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4842000</xdr:colOff>
      <xdr:row>0</xdr:row>
      <xdr:rowOff>0</xdr:rowOff>
    </xdr:from>
    <xdr:to>
      <xdr:col>2</xdr:col>
      <xdr:colOff>5451840</xdr:colOff>
      <xdr:row>3</xdr:row>
      <xdr:rowOff>125280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724000" y="0"/>
          <a:ext cx="609840" cy="6127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15" sqref="H1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10</v>
      </c>
      <c r="C3" s="55" t="s">
        <v>11</v>
      </c>
      <c r="D3" s="56">
        <v>500</v>
      </c>
      <c r="E3" s="57">
        <f>IF(C20&lt;=25%,D20,MIN(E20:F20))</f>
        <v>29.45</v>
      </c>
      <c r="F3" s="57">
        <f>MIN(H3:H17)</f>
        <v>24.49</v>
      </c>
      <c r="G3" s="6" t="s">
        <v>146</v>
      </c>
      <c r="H3" s="7">
        <v>24.49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137</v>
      </c>
      <c r="H4" s="7">
        <v>25.15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144</v>
      </c>
      <c r="H5" s="7">
        <v>25.6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147</v>
      </c>
      <c r="H6" s="7">
        <v>26.16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138</v>
      </c>
      <c r="H7" s="7">
        <v>27.6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148</v>
      </c>
      <c r="H8" s="7">
        <v>29.49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149</v>
      </c>
      <c r="H9" s="7">
        <v>30.24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150</v>
      </c>
      <c r="H10" s="7">
        <v>32.270000000000003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151</v>
      </c>
      <c r="H11" s="7">
        <v>33.39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145</v>
      </c>
      <c r="H12" s="7">
        <v>40.07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4.8194817609826366</v>
      </c>
      <c r="B20" s="19">
        <f>COUNT(H3:H17)</f>
        <v>10</v>
      </c>
      <c r="C20" s="20">
        <f>IF(B20&lt;2,"N/A",(A20/D20))</f>
        <v>0.16364963534745794</v>
      </c>
      <c r="D20" s="21">
        <f>ROUND(AVERAGE(H3:H17),2)</f>
        <v>29.45</v>
      </c>
      <c r="E20" s="22" t="str">
        <f>IFERROR(ROUND(IF(B20&lt;2,"N/A",(IF(C20&lt;=25%,"N/A",AVERAGE(I3:I17)))),2),"N/A")</f>
        <v>N/A</v>
      </c>
      <c r="F20" s="22">
        <f>ROUND(MEDIAN(H3:H17),2)</f>
        <v>28.55</v>
      </c>
      <c r="G20" s="23" t="str">
        <f>INDEX(G3:G17,MATCH(H20,H3:H17,0))</f>
        <v>Menor Preço do 16.561.461/0001-73  atualiz</v>
      </c>
      <c r="H20" s="24">
        <f>MIN(H3:H17)</f>
        <v>24.49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29.45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14725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44</v>
      </c>
      <c r="C3" s="55" t="s">
        <v>11</v>
      </c>
      <c r="D3" s="56">
        <v>6000</v>
      </c>
      <c r="E3" s="57">
        <f>IF(C20&lt;=25%,D20,MIN(E20:F20))</f>
        <v>1.97</v>
      </c>
      <c r="F3" s="57">
        <f>MIN(H3:H17)</f>
        <v>1.28</v>
      </c>
      <c r="G3" s="6" t="s">
        <v>164</v>
      </c>
      <c r="H3" s="7">
        <v>1.28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137</v>
      </c>
      <c r="H4" s="7">
        <v>1.66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163</v>
      </c>
      <c r="H5" s="7">
        <v>2.23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162</v>
      </c>
      <c r="H6" s="7">
        <v>1.67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174</v>
      </c>
      <c r="H7" s="7">
        <v>1.67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156</v>
      </c>
      <c r="H8" s="7">
        <v>1.95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139</v>
      </c>
      <c r="H9" s="7">
        <v>1.96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173</v>
      </c>
      <c r="H10" s="7">
        <v>2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162</v>
      </c>
      <c r="H11" s="7">
        <v>2.65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172</v>
      </c>
      <c r="H12" s="7">
        <v>2.66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34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0.44216764040601619</v>
      </c>
      <c r="B20" s="19">
        <f>COUNT(H3:H17)</f>
        <v>10</v>
      </c>
      <c r="C20" s="20">
        <f>IF(B20&lt;2,"N/A",(A20/D20))</f>
        <v>0.22445057888630263</v>
      </c>
      <c r="D20" s="21">
        <f>ROUND(AVERAGE(H3:H17),2)</f>
        <v>1.97</v>
      </c>
      <c r="E20" s="22" t="str">
        <f>IFERROR(ROUND(IF(B20&lt;2,"N/A",(IF(C20&lt;=25%,"N/A",AVERAGE(I3:I17)))),2),"N/A")</f>
        <v>N/A</v>
      </c>
      <c r="F20" s="22">
        <f>ROUND(MEDIAN(H3:H17),2)</f>
        <v>1.96</v>
      </c>
      <c r="G20" s="23" t="str">
        <f>INDEX(G3:G17,MATCH(H20,H3:H17,0))</f>
        <v>Menor Preço do 24.084.386/0001-25    atualiz</v>
      </c>
      <c r="H20" s="24">
        <f>MIN(H3:H17)</f>
        <v>1.28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1.97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11820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46</v>
      </c>
      <c r="C3" s="55" t="s">
        <v>47</v>
      </c>
      <c r="D3" s="56">
        <v>2000</v>
      </c>
      <c r="E3" s="57">
        <f>IF(C20&lt;=25%,D20,MIN(E20:F20))</f>
        <v>1.63</v>
      </c>
      <c r="F3" s="57">
        <f>MIN(H3:H17)</f>
        <v>0.87</v>
      </c>
      <c r="G3" s="6" t="s">
        <v>137</v>
      </c>
      <c r="H3" s="7">
        <v>0.87</v>
      </c>
      <c r="I3" s="8">
        <f t="shared" ref="I3:I17" si="0">IF(H3="","",(IF($C$20&lt;25%,"N/A",IF(H3&lt;=($D$20+$A$20),H3,"Descartado"))))</f>
        <v>0.87</v>
      </c>
    </row>
    <row r="4" spans="1:9">
      <c r="A4" s="53"/>
      <c r="B4" s="54"/>
      <c r="C4" s="55"/>
      <c r="D4" s="56"/>
      <c r="E4" s="57"/>
      <c r="F4" s="57"/>
      <c r="G4" s="6" t="s">
        <v>164</v>
      </c>
      <c r="H4" s="7">
        <v>1.22</v>
      </c>
      <c r="I4" s="8">
        <f t="shared" si="0"/>
        <v>1.22</v>
      </c>
    </row>
    <row r="5" spans="1:9">
      <c r="A5" s="53"/>
      <c r="B5" s="54"/>
      <c r="C5" s="55"/>
      <c r="D5" s="56"/>
      <c r="E5" s="57"/>
      <c r="F5" s="57"/>
      <c r="G5" s="6" t="s">
        <v>162</v>
      </c>
      <c r="H5" s="7">
        <v>1.59</v>
      </c>
      <c r="I5" s="8">
        <f t="shared" si="0"/>
        <v>1.59</v>
      </c>
    </row>
    <row r="6" spans="1:9">
      <c r="A6" s="53"/>
      <c r="B6" s="54"/>
      <c r="C6" s="55"/>
      <c r="D6" s="56"/>
      <c r="E6" s="57"/>
      <c r="F6" s="57"/>
      <c r="G6" s="6" t="s">
        <v>156</v>
      </c>
      <c r="H6" s="7">
        <v>1.6</v>
      </c>
      <c r="I6" s="8">
        <f t="shared" si="0"/>
        <v>1.6</v>
      </c>
    </row>
    <row r="7" spans="1:9">
      <c r="A7" s="53"/>
      <c r="B7" s="54"/>
      <c r="C7" s="55"/>
      <c r="D7" s="56"/>
      <c r="E7" s="57"/>
      <c r="F7" s="57"/>
      <c r="G7" s="6" t="s">
        <v>178</v>
      </c>
      <c r="H7" s="7">
        <v>1.67</v>
      </c>
      <c r="I7" s="8">
        <f t="shared" si="0"/>
        <v>1.67</v>
      </c>
    </row>
    <row r="8" spans="1:9">
      <c r="A8" s="53"/>
      <c r="B8" s="54"/>
      <c r="C8" s="55"/>
      <c r="D8" s="56"/>
      <c r="E8" s="57"/>
      <c r="F8" s="57"/>
      <c r="G8" s="6" t="s">
        <v>169</v>
      </c>
      <c r="H8" s="7">
        <v>1.78</v>
      </c>
      <c r="I8" s="8">
        <f t="shared" si="0"/>
        <v>1.78</v>
      </c>
    </row>
    <row r="9" spans="1:9">
      <c r="A9" s="53"/>
      <c r="B9" s="54"/>
      <c r="C9" s="55"/>
      <c r="D9" s="56"/>
      <c r="E9" s="57"/>
      <c r="F9" s="57"/>
      <c r="G9" s="6" t="s">
        <v>176</v>
      </c>
      <c r="H9" s="7">
        <v>2</v>
      </c>
      <c r="I9" s="8">
        <f t="shared" si="0"/>
        <v>2</v>
      </c>
    </row>
    <row r="10" spans="1:9">
      <c r="A10" s="53"/>
      <c r="B10" s="54"/>
      <c r="C10" s="55"/>
      <c r="D10" s="56"/>
      <c r="E10" s="57"/>
      <c r="F10" s="57"/>
      <c r="G10" s="6" t="s">
        <v>175</v>
      </c>
      <c r="H10" s="7">
        <v>2.34</v>
      </c>
      <c r="I10" s="8">
        <f t="shared" si="0"/>
        <v>2.34</v>
      </c>
    </row>
    <row r="11" spans="1:9">
      <c r="A11" s="53"/>
      <c r="B11" s="54"/>
      <c r="C11" s="55"/>
      <c r="D11" s="56"/>
      <c r="E11" s="57"/>
      <c r="F11" s="57"/>
      <c r="G11" s="6" t="s">
        <v>177</v>
      </c>
      <c r="H11" s="7">
        <v>2.72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172</v>
      </c>
      <c r="H12" s="7">
        <v>2.73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0.60723050721195604</v>
      </c>
      <c r="B20" s="19">
        <f>COUNT(H3:H17)</f>
        <v>10</v>
      </c>
      <c r="C20" s="20">
        <f>IF(B20&lt;2,"N/A",(A20/D20))</f>
        <v>0.3282327066010573</v>
      </c>
      <c r="D20" s="21">
        <f>ROUND(AVERAGE(H3:H17),2)</f>
        <v>1.85</v>
      </c>
      <c r="E20" s="22">
        <f>IFERROR(ROUND(IF(B20&lt;2,"N/A",(IF(C20&lt;=25%,"N/A",AVERAGE(I3:I17)))),2),"N/A")</f>
        <v>1.63</v>
      </c>
      <c r="F20" s="22">
        <f>ROUND(MEDIAN(H3:H17),2)</f>
        <v>1.73</v>
      </c>
      <c r="G20" s="23" t="str">
        <f>INDEX(G3:G17,MATCH(H20,H3:H17,0))</f>
        <v>Menor Preço do  13.704.494/0001-37   atualiz</v>
      </c>
      <c r="H20" s="24">
        <f>MIN(H3:H17)</f>
        <v>0.87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1.63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3260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49</v>
      </c>
      <c r="C3" s="55" t="s">
        <v>11</v>
      </c>
      <c r="D3" s="56">
        <v>600</v>
      </c>
      <c r="E3" s="57">
        <f>IF(C20&lt;=25%,D20,MIN(E20:F20))</f>
        <v>22.58</v>
      </c>
      <c r="F3" s="57">
        <f>MIN(H3:H17)</f>
        <v>17.649999999999999</v>
      </c>
      <c r="G3" s="6" t="s">
        <v>163</v>
      </c>
      <c r="H3" s="7">
        <v>17.649999999999999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159</v>
      </c>
      <c r="H4" s="7">
        <v>17.73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177</v>
      </c>
      <c r="H5" s="7">
        <v>19.2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137</v>
      </c>
      <c r="H6" s="7">
        <v>20.81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174</v>
      </c>
      <c r="H7" s="7">
        <v>22.26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156</v>
      </c>
      <c r="H8" s="7">
        <v>24.49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152</v>
      </c>
      <c r="H9" s="7">
        <v>24.49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179</v>
      </c>
      <c r="H10" s="7">
        <v>24.49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164</v>
      </c>
      <c r="H11" s="7">
        <v>25.6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162</v>
      </c>
      <c r="H12" s="7">
        <v>29.1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34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3.7277064738999504</v>
      </c>
      <c r="B20" s="19">
        <f>COUNT(H3:H17)</f>
        <v>10</v>
      </c>
      <c r="C20" s="20">
        <f>IF(B20&lt;2,"N/A",(A20/D20))</f>
        <v>0.16508886066873121</v>
      </c>
      <c r="D20" s="21">
        <f>ROUND(AVERAGE(H3:H17),2)</f>
        <v>22.58</v>
      </c>
      <c r="E20" s="22" t="str">
        <f>IFERROR(ROUND(IF(B20&lt;2,"N/A",(IF(C20&lt;=25%,"N/A",AVERAGE(I3:I17)))),2),"N/A")</f>
        <v>N/A</v>
      </c>
      <c r="F20" s="22">
        <f>ROUND(MEDIAN(H3:H17),2)</f>
        <v>23.38</v>
      </c>
      <c r="G20" s="23" t="str">
        <f>INDEX(G3:G17,MATCH(H20,H3:H17,0))</f>
        <v>Menor Preço do11.261.071/0001-64     atualiz</v>
      </c>
      <c r="H20" s="24">
        <f>MIN(H3:H17)</f>
        <v>17.649999999999999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22.58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13547.999999999998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51</v>
      </c>
      <c r="C3" s="55" t="s">
        <v>11</v>
      </c>
      <c r="D3" s="56">
        <v>400</v>
      </c>
      <c r="E3" s="57">
        <f>IF(C20&lt;=25%,D20,MIN(E20:F20))</f>
        <v>12.93</v>
      </c>
      <c r="F3" s="57">
        <f>MIN(H3:H17)</f>
        <v>8.9</v>
      </c>
      <c r="G3" s="6" t="s">
        <v>152</v>
      </c>
      <c r="H3" s="7">
        <v>8.9</v>
      </c>
      <c r="I3" s="8" t="str">
        <f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180</v>
      </c>
      <c r="H4" s="7">
        <v>11.59</v>
      </c>
      <c r="I4" s="8" t="str">
        <f>IF(H4="","",(IF($C$20&lt;25%,"N/A",IF(H4&lt;=($D$20+$A$20),H4,"Descartado"))))</f>
        <v>N/A</v>
      </c>
    </row>
    <row r="5" spans="1:9">
      <c r="A5" s="53"/>
      <c r="B5" s="54"/>
      <c r="C5" s="55"/>
      <c r="D5" s="56"/>
      <c r="E5" s="57"/>
      <c r="F5" s="57"/>
      <c r="G5" s="6" t="s">
        <v>173</v>
      </c>
      <c r="H5" s="7">
        <v>13.37</v>
      </c>
      <c r="I5" s="8" t="str">
        <f>IF(H5="","",(IF($C$20&lt;25%,"N/A",IF(H5&lt;=($D$20+$A$20),H5,"Descartado"))))</f>
        <v>N/A</v>
      </c>
    </row>
    <row r="6" spans="1:9">
      <c r="A6" s="53"/>
      <c r="B6" s="54"/>
      <c r="C6" s="55"/>
      <c r="D6" s="56"/>
      <c r="E6" s="57"/>
      <c r="F6" s="57"/>
      <c r="G6" s="6" t="s">
        <v>159</v>
      </c>
      <c r="H6" s="7">
        <v>13.63</v>
      </c>
      <c r="I6" s="8" t="str">
        <f>IF(H6="","",(IF($C$20&lt;25%,"N/A",IF(H6&lt;=($D$20+$A$20),H6,"Descartado"))))</f>
        <v>N/A</v>
      </c>
    </row>
    <row r="7" spans="1:9">
      <c r="A7" s="53"/>
      <c r="B7" s="54"/>
      <c r="C7" s="55"/>
      <c r="D7" s="56"/>
      <c r="E7" s="57"/>
      <c r="F7" s="57"/>
      <c r="G7" s="6" t="s">
        <v>164</v>
      </c>
      <c r="H7" s="7">
        <v>13.63</v>
      </c>
      <c r="I7" s="8" t="str">
        <f>IF(H7="","",(IF($C$20&lt;25%,"N/A",IF(H7&lt;=($D$20+$A$20),H7,"Descartado"))))</f>
        <v>N/A</v>
      </c>
    </row>
    <row r="8" spans="1:9">
      <c r="A8" s="53"/>
      <c r="B8" s="54"/>
      <c r="C8" s="55"/>
      <c r="D8" s="56"/>
      <c r="E8" s="57"/>
      <c r="F8" s="57"/>
      <c r="G8" s="6" t="s">
        <v>148</v>
      </c>
      <c r="H8" s="7">
        <v>13.63</v>
      </c>
      <c r="I8" s="8" t="str">
        <f t="shared" ref="I8:I17" si="0">IF(H8="","",(IF($C$20&lt;25%,"N/A",IF(H8&lt;=($D$20+$A$20),H8,"Descartado"))))</f>
        <v>N/A</v>
      </c>
    </row>
    <row r="9" spans="1:9">
      <c r="A9" s="53"/>
      <c r="B9" s="54"/>
      <c r="C9" s="55"/>
      <c r="D9" s="56"/>
      <c r="E9" s="57"/>
      <c r="F9" s="57"/>
      <c r="G9" s="6" t="s">
        <v>143</v>
      </c>
      <c r="H9" s="7">
        <v>13.63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181</v>
      </c>
      <c r="H10" s="7">
        <v>13.63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182</v>
      </c>
      <c r="H11" s="7">
        <v>13.63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183</v>
      </c>
      <c r="H12" s="7">
        <v>13.63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1.5513438618752002</v>
      </c>
      <c r="B20" s="19">
        <f>COUNT(H3:H17)</f>
        <v>10</v>
      </c>
      <c r="C20" s="20">
        <f>IF(B20&lt;2,"N/A",(A20/D20))</f>
        <v>0.1199801904002475</v>
      </c>
      <c r="D20" s="21">
        <f>ROUND(AVERAGE(H3:H17),2)</f>
        <v>12.93</v>
      </c>
      <c r="E20" s="22" t="str">
        <f>IFERROR(ROUND(IF(B20&lt;2,"N/A",(IF(C20&lt;=25%,"N/A",AVERAGE(I3:I17)))),2),"N/A")</f>
        <v>N/A</v>
      </c>
      <c r="F20" s="22">
        <f>ROUND(MEDIAN(H3:H17),2)</f>
        <v>13.63</v>
      </c>
      <c r="G20" s="23" t="str">
        <f>INDEX(G3:G17,MATCH(H20,H3:H17,0))</f>
        <v>Menor Preço do  11.114.463/0001-09    atualiz</v>
      </c>
      <c r="H20" s="24">
        <f>MIN(H3:H17)</f>
        <v>8.9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12.93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5172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53</v>
      </c>
      <c r="C3" s="55" t="s">
        <v>11</v>
      </c>
      <c r="D3" s="56">
        <v>400</v>
      </c>
      <c r="E3" s="57">
        <f>IF(C20&lt;=25%,D20,MIN(E20:F20))</f>
        <v>6.33</v>
      </c>
      <c r="F3" s="57">
        <f>MIN(H3:H17)</f>
        <v>5.45</v>
      </c>
      <c r="G3" s="6" t="s">
        <v>152</v>
      </c>
      <c r="H3" s="7">
        <v>5.45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173</v>
      </c>
      <c r="H4" s="7">
        <v>5.58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184</v>
      </c>
      <c r="H5" s="7">
        <v>5.65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143</v>
      </c>
      <c r="H6" s="7">
        <v>6.66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181</v>
      </c>
      <c r="H7" s="7">
        <v>6.66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182</v>
      </c>
      <c r="H8" s="7">
        <v>6.66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183</v>
      </c>
      <c r="H9" s="7">
        <v>6.66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185</v>
      </c>
      <c r="H10" s="7">
        <v>6.66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186</v>
      </c>
      <c r="H11" s="7">
        <v>6.66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>
        <v>6.66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0.53349997396646809</v>
      </c>
      <c r="B20" s="19">
        <f>COUNT(H3:H17)</f>
        <v>10</v>
      </c>
      <c r="C20" s="20">
        <f>IF(B20&lt;2,"N/A",(A20/D20))</f>
        <v>8.4281196519189264E-2</v>
      </c>
      <c r="D20" s="21">
        <f>ROUND(AVERAGE(H3:H17),2)</f>
        <v>6.33</v>
      </c>
      <c r="E20" s="22" t="str">
        <f>IFERROR(ROUND(IF(B20&lt;2,"N/A",(IF(C20&lt;=25%,"N/A",AVERAGE(I3:I17)))),2),"N/A")</f>
        <v>N/A</v>
      </c>
      <c r="F20" s="22">
        <f>ROUND(MEDIAN(H3:H17),2)</f>
        <v>6.66</v>
      </c>
      <c r="G20" s="23" t="str">
        <f>INDEX(G3:G17,MATCH(H20,H3:H17,0))</f>
        <v>Menor Preço do  11.114.463/0001-09    atualiz</v>
      </c>
      <c r="H20" s="24">
        <f>MIN(H3:H17)</f>
        <v>5.45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6.33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2532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55</v>
      </c>
      <c r="C3" s="55" t="s">
        <v>11</v>
      </c>
      <c r="D3" s="56">
        <v>200</v>
      </c>
      <c r="E3" s="57">
        <f>IF(C20&lt;=25%,D20,MIN(E20:F20))</f>
        <v>12.12</v>
      </c>
      <c r="F3" s="57">
        <f>MIN(H3:H17)</f>
        <v>8.7899999999999991</v>
      </c>
      <c r="G3" s="6" t="s">
        <v>187</v>
      </c>
      <c r="H3" s="7">
        <v>8.7899999999999991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137</v>
      </c>
      <c r="H4" s="7">
        <v>8.9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138</v>
      </c>
      <c r="H5" s="7">
        <v>10.02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162</v>
      </c>
      <c r="H6" s="7">
        <v>11.13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143</v>
      </c>
      <c r="H7" s="7">
        <v>11.13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188</v>
      </c>
      <c r="H8" s="7">
        <v>12.92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189</v>
      </c>
      <c r="H9" s="7">
        <v>13.21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170</v>
      </c>
      <c r="H10" s="7">
        <v>14.47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190</v>
      </c>
      <c r="H11" s="7">
        <v>15.31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>
        <v>15.31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2.4839549557554861</v>
      </c>
      <c r="B20" s="19">
        <f>COUNT(H3:H17)</f>
        <v>10</v>
      </c>
      <c r="C20" s="20">
        <f>IF(B20&lt;2,"N/A",(A20/D20))</f>
        <v>0.2049467785276804</v>
      </c>
      <c r="D20" s="21">
        <f>ROUND(AVERAGE(H3:H17),2)</f>
        <v>12.12</v>
      </c>
      <c r="E20" s="22" t="str">
        <f>IFERROR(ROUND(IF(B20&lt;2,"N/A",(IF(C20&lt;=25%,"N/A",AVERAGE(I3:I17)))),2),"N/A")</f>
        <v>N/A</v>
      </c>
      <c r="F20" s="22">
        <f>ROUND(MEDIAN(H3:H17),2)</f>
        <v>12.03</v>
      </c>
      <c r="G20" s="23" t="str">
        <f>INDEX(G3:G17,MATCH(H20,H3:H17,0))</f>
        <v>Menor Preço do  05.770.290/0001-76  atualiz</v>
      </c>
      <c r="H20" s="24">
        <f>MIN(H3:H17)</f>
        <v>8.7899999999999991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12.12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2424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57</v>
      </c>
      <c r="C3" s="55" t="s">
        <v>47</v>
      </c>
      <c r="D3" s="56">
        <v>8000</v>
      </c>
      <c r="E3" s="57">
        <f>IF(C20&lt;=25%,D20,MIN(E20:F20))</f>
        <v>0.13</v>
      </c>
      <c r="F3" s="57">
        <f>MIN(H3:H17)</f>
        <v>0.1</v>
      </c>
      <c r="G3" s="6" t="s">
        <v>191</v>
      </c>
      <c r="H3" s="7">
        <v>0.1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137</v>
      </c>
      <c r="H4" s="7">
        <v>0.1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161</v>
      </c>
      <c r="H5" s="7">
        <v>0.1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192</v>
      </c>
      <c r="H6" s="7">
        <v>0.11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143</v>
      </c>
      <c r="H7" s="7">
        <v>0.11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188</v>
      </c>
      <c r="H8" s="7">
        <v>0.14000000000000001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189</v>
      </c>
      <c r="H9" s="7">
        <v>0.17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170</v>
      </c>
      <c r="H10" s="7">
        <v>0.17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190</v>
      </c>
      <c r="H11" s="7">
        <v>0.17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3.2403703492039387E-2</v>
      </c>
      <c r="B20" s="19">
        <f>COUNT(H3:H17)</f>
        <v>9</v>
      </c>
      <c r="C20" s="20">
        <f>IF(B20&lt;2,"N/A",(A20/D20))</f>
        <v>0.24925925763107221</v>
      </c>
      <c r="D20" s="21">
        <f>ROUND(AVERAGE(H3:H17),2)</f>
        <v>0.13</v>
      </c>
      <c r="E20" s="22" t="str">
        <f>IFERROR(ROUND(IF(B20&lt;2,"N/A",(IF(C20&lt;=25%,"N/A",AVERAGE(I3:I17)))),2),"N/A")</f>
        <v>N/A</v>
      </c>
      <c r="F20" s="22">
        <f>ROUND(MEDIAN(H3:H17),2)</f>
        <v>0.11</v>
      </c>
      <c r="G20" s="23" t="str">
        <f>INDEX(G3:G17,MATCH(H20,H3:H17,0))</f>
        <v>Menor Preço do  05.770.290/0001-76   atualiz</v>
      </c>
      <c r="H20" s="24">
        <f>MIN(H3:H17)</f>
        <v>0.1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0.13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1040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A4" zoomScaleNormal="100" workbookViewId="0">
      <selection activeCell="G6" sqref="G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59</v>
      </c>
      <c r="C3" s="55" t="s">
        <v>47</v>
      </c>
      <c r="D3" s="56">
        <v>3000</v>
      </c>
      <c r="E3" s="57">
        <f>IF(C20&lt;=25%,D20,MIN(E20:F20))</f>
        <v>0.28000000000000003</v>
      </c>
      <c r="F3" s="57">
        <f>MIN(H3:H17)</f>
        <v>0.17</v>
      </c>
      <c r="G3" s="6" t="s">
        <v>161</v>
      </c>
      <c r="H3" s="7">
        <v>0.17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192</v>
      </c>
      <c r="H4" s="7">
        <v>0.22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191</v>
      </c>
      <c r="H5" s="7">
        <v>0.22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137</v>
      </c>
      <c r="H6" s="7">
        <v>0.26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143</v>
      </c>
      <c r="H7" s="7">
        <v>0.28999999999999998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188</v>
      </c>
      <c r="H8" s="7">
        <v>0.28999999999999998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189</v>
      </c>
      <c r="H9" s="7">
        <v>0.33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193</v>
      </c>
      <c r="H10" s="7">
        <v>0.33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194</v>
      </c>
      <c r="H11" s="7">
        <v>0.33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170</v>
      </c>
      <c r="H12" s="7">
        <v>0.33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34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5.7551908936387355E-2</v>
      </c>
      <c r="B20" s="19">
        <f>COUNT(H3:H17)</f>
        <v>10</v>
      </c>
      <c r="C20" s="20">
        <f>IF(B20&lt;2,"N/A",(A20/D20))</f>
        <v>0.2055425319156691</v>
      </c>
      <c r="D20" s="21">
        <f>ROUND(AVERAGE(H3:H17),2)</f>
        <v>0.28000000000000003</v>
      </c>
      <c r="E20" s="22" t="str">
        <f>IFERROR(ROUND(IF(B20&lt;2,"N/A",(IF(C20&lt;=25%,"N/A",AVERAGE(I3:I17)))),2),"N/A")</f>
        <v>N/A</v>
      </c>
      <c r="F20" s="22">
        <f>ROUND(MEDIAN(H3:H17),2)</f>
        <v>0.28999999999999998</v>
      </c>
      <c r="G20" s="23" t="str">
        <f>INDEX(G3:G17,MATCH(H20,H3:H17,0))</f>
        <v>Menor Preço do 15.261.163/0001-03    atualiz</v>
      </c>
      <c r="H20" s="24">
        <f>MIN(H3:H17)</f>
        <v>0.17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0.28000000000000003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840.00000000000011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0" sqref="G10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61</v>
      </c>
      <c r="C3" s="55" t="s">
        <v>11</v>
      </c>
      <c r="D3" s="56">
        <v>1000</v>
      </c>
      <c r="E3" s="57">
        <f>IF(C20&lt;=25%,D20,MIN(E20:F20))</f>
        <v>0.37</v>
      </c>
      <c r="F3" s="57">
        <f>MIN(H3:H17)</f>
        <v>0.28000000000000003</v>
      </c>
      <c r="G3" s="6" t="s">
        <v>192</v>
      </c>
      <c r="H3" s="7">
        <v>0.28000000000000003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0.28000000000000003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143</v>
      </c>
      <c r="H5" s="7">
        <v>0.33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188</v>
      </c>
      <c r="H6" s="7">
        <v>0.35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163</v>
      </c>
      <c r="H7" s="7">
        <v>0.39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152</v>
      </c>
      <c r="H8" s="7">
        <v>0.41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195</v>
      </c>
      <c r="H9" s="7">
        <v>0.41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193</v>
      </c>
      <c r="H10" s="7">
        <v>0.41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194</v>
      </c>
      <c r="H11" s="7">
        <v>0.41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>
        <v>0.41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5.4324130099901079E-2</v>
      </c>
      <c r="B20" s="19">
        <f>COUNT(H3:H17)</f>
        <v>10</v>
      </c>
      <c r="C20" s="20">
        <f>IF(B20&lt;2,"N/A",(A20/D20))</f>
        <v>0.14682197324297588</v>
      </c>
      <c r="D20" s="21">
        <f>ROUND(AVERAGE(H3:H17),2)</f>
        <v>0.37</v>
      </c>
      <c r="E20" s="22" t="str">
        <f>IFERROR(ROUND(IF(B20&lt;2,"N/A",(IF(C20&lt;=25%,"N/A",AVERAGE(I3:I17)))),2),"N/A")</f>
        <v>N/A</v>
      </c>
      <c r="F20" s="22">
        <f>ROUND(MEDIAN(H3:H17),2)</f>
        <v>0.4</v>
      </c>
      <c r="G20" s="23" t="str">
        <f>INDEX(G3:G17,MATCH(H20,H3:H17,0))</f>
        <v>Menor Preço do 15.257.819/0001-06   atualiz</v>
      </c>
      <c r="H20" s="24">
        <f>MIN(H3:H17)</f>
        <v>0.28000000000000003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0.37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370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63</v>
      </c>
      <c r="C3" s="55" t="s">
        <v>11</v>
      </c>
      <c r="D3" s="56">
        <v>4000</v>
      </c>
      <c r="E3" s="57">
        <f>IF(C20&lt;=25%,D20,MIN(E20:F20))</f>
        <v>1.52</v>
      </c>
      <c r="F3" s="57">
        <f>MIN(H3:H17)</f>
        <v>1.27</v>
      </c>
      <c r="G3" s="6" t="s">
        <v>191</v>
      </c>
      <c r="H3" s="7">
        <v>1.27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143</v>
      </c>
      <c r="H4" s="7">
        <v>1.28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196</v>
      </c>
      <c r="H5" s="7">
        <v>1.39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193</v>
      </c>
      <c r="H6" s="7">
        <v>1.45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197</v>
      </c>
      <c r="H7" s="7">
        <v>1.51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137</v>
      </c>
      <c r="H8" s="7">
        <v>1.55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152</v>
      </c>
      <c r="H9" s="7">
        <v>1.56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170</v>
      </c>
      <c r="H10" s="7">
        <v>1.67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146</v>
      </c>
      <c r="H11" s="7">
        <v>1.78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>
        <v>1.78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34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0.18319388636087333</v>
      </c>
      <c r="B20" s="19">
        <f>COUNT(H3:H17)</f>
        <v>10</v>
      </c>
      <c r="C20" s="20">
        <f>IF(B20&lt;2,"N/A",(A20/D20))</f>
        <v>0.1205222936584693</v>
      </c>
      <c r="D20" s="21">
        <f>ROUND(AVERAGE(H3:H17),2)</f>
        <v>1.52</v>
      </c>
      <c r="E20" s="22" t="str">
        <f>IFERROR(ROUND(IF(B20&lt;2,"N/A",(IF(C20&lt;=25%,"N/A",AVERAGE(I3:I17)))),2),"N/A")</f>
        <v>N/A</v>
      </c>
      <c r="F20" s="22">
        <f>ROUND(MEDIAN(H3:H17),2)</f>
        <v>1.53</v>
      </c>
      <c r="G20" s="23" t="str">
        <f>INDEX(G3:G17,MATCH(H20,H3:H17,0))</f>
        <v>Menor Preço do  05.770.290/0001-76   atualiz</v>
      </c>
      <c r="H20" s="24">
        <f>MIN(H3:H17)</f>
        <v>1.27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1.52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6080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229</v>
      </c>
      <c r="C3" s="55" t="s">
        <v>11</v>
      </c>
      <c r="D3" s="56">
        <v>1000</v>
      </c>
      <c r="E3" s="57">
        <f>IF(C20&lt;=25%,D20,MIN(E20:F20))</f>
        <v>27.42</v>
      </c>
      <c r="F3" s="57">
        <f>MIN(H3:H17)</f>
        <v>22.27</v>
      </c>
      <c r="G3" s="6" t="s">
        <v>135</v>
      </c>
      <c r="H3" s="7">
        <v>22.27</v>
      </c>
      <c r="I3" s="8">
        <f t="shared" ref="I3:I17" si="0">IF(H3="","",(IF($C$20&lt;25%,"N/A",IF(H3&lt;=($D$20+$A$20),H3,"Descartado"))))</f>
        <v>22.27</v>
      </c>
    </row>
    <row r="4" spans="1:9">
      <c r="A4" s="53"/>
      <c r="B4" s="54"/>
      <c r="C4" s="55"/>
      <c r="D4" s="56"/>
      <c r="E4" s="57"/>
      <c r="F4" s="57"/>
      <c r="G4" s="6" t="s">
        <v>136</v>
      </c>
      <c r="H4" s="7">
        <v>23.33</v>
      </c>
      <c r="I4" s="8">
        <f t="shared" si="0"/>
        <v>23.33</v>
      </c>
    </row>
    <row r="5" spans="1:9">
      <c r="A5" s="53"/>
      <c r="B5" s="54"/>
      <c r="C5" s="55"/>
      <c r="D5" s="56"/>
      <c r="E5" s="57"/>
      <c r="F5" s="57"/>
      <c r="G5" s="6" t="s">
        <v>137</v>
      </c>
      <c r="H5" s="7">
        <v>23.36</v>
      </c>
      <c r="I5" s="8">
        <f t="shared" si="0"/>
        <v>23.36</v>
      </c>
    </row>
    <row r="6" spans="1:9">
      <c r="A6" s="53"/>
      <c r="B6" s="54"/>
      <c r="C6" s="55"/>
      <c r="D6" s="56"/>
      <c r="E6" s="57"/>
      <c r="F6" s="57"/>
      <c r="G6" s="6" t="s">
        <v>138</v>
      </c>
      <c r="H6" s="7">
        <v>25.96</v>
      </c>
      <c r="I6" s="8">
        <f t="shared" si="0"/>
        <v>25.96</v>
      </c>
    </row>
    <row r="7" spans="1:9">
      <c r="A7" s="53"/>
      <c r="B7" s="54"/>
      <c r="C7" s="55"/>
      <c r="D7" s="56"/>
      <c r="E7" s="57"/>
      <c r="F7" s="57"/>
      <c r="G7" s="6" t="s">
        <v>139</v>
      </c>
      <c r="H7" s="7">
        <v>27.83</v>
      </c>
      <c r="I7" s="8">
        <f t="shared" si="0"/>
        <v>27.83</v>
      </c>
    </row>
    <row r="8" spans="1:9">
      <c r="A8" s="53"/>
      <c r="B8" s="54"/>
      <c r="C8" s="55"/>
      <c r="D8" s="56"/>
      <c r="E8" s="57"/>
      <c r="F8" s="57"/>
      <c r="G8" s="6" t="s">
        <v>140</v>
      </c>
      <c r="H8" s="7">
        <v>27.86</v>
      </c>
      <c r="I8" s="8">
        <f t="shared" si="0"/>
        <v>27.86</v>
      </c>
    </row>
    <row r="9" spans="1:9">
      <c r="A9" s="53"/>
      <c r="B9" s="54"/>
      <c r="C9" s="55"/>
      <c r="D9" s="56"/>
      <c r="E9" s="57"/>
      <c r="F9" s="57"/>
      <c r="G9" s="6" t="s">
        <v>144</v>
      </c>
      <c r="H9" s="7">
        <v>33.9</v>
      </c>
      <c r="I9" s="8">
        <f t="shared" si="0"/>
        <v>33.9</v>
      </c>
    </row>
    <row r="10" spans="1:9">
      <c r="A10" s="53"/>
      <c r="B10" s="54"/>
      <c r="C10" s="55"/>
      <c r="D10" s="56"/>
      <c r="E10" s="57"/>
      <c r="F10" s="57"/>
      <c r="G10" s="6" t="s">
        <v>145</v>
      </c>
      <c r="H10" s="7">
        <v>34.869999999999997</v>
      </c>
      <c r="I10" s="8">
        <f t="shared" si="0"/>
        <v>34.869999999999997</v>
      </c>
    </row>
    <row r="11" spans="1:9">
      <c r="A11" s="53"/>
      <c r="B11" s="54"/>
      <c r="C11" s="55"/>
      <c r="D11" s="56"/>
      <c r="E11" s="57"/>
      <c r="F11" s="57"/>
      <c r="G11" s="6" t="s">
        <v>141</v>
      </c>
      <c r="H11" s="7">
        <v>42.3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142</v>
      </c>
      <c r="H12" s="7">
        <v>44.53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7.9681511169293087</v>
      </c>
      <c r="B20" s="19">
        <f>COUNT(H3:H17)</f>
        <v>10</v>
      </c>
      <c r="C20" s="20">
        <f>IF(B20&lt;2,"N/A",(A20/D20))</f>
        <v>0.26022701230990558</v>
      </c>
      <c r="D20" s="21">
        <f>ROUND(AVERAGE(H3:H17),2)</f>
        <v>30.62</v>
      </c>
      <c r="E20" s="22">
        <f>IFERROR(ROUND(IF(B20&lt;2,"N/A",(IF(C20&lt;=25%,"N/A",AVERAGE(I3:I17)))),2),"N/A")</f>
        <v>27.42</v>
      </c>
      <c r="F20" s="22">
        <f>ROUND(MEDIAN(H3:H17),2)</f>
        <v>27.85</v>
      </c>
      <c r="G20" s="23" t="str">
        <f>INDEX(G3:G17,MATCH(H20,H3:H17,0))</f>
        <v>Menor Preço do  11.114.463/0001-09  atualiz</v>
      </c>
      <c r="H20" s="24">
        <f>MIN(H3:H17)</f>
        <v>22.27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27.42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27420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7" sqref="G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65</v>
      </c>
      <c r="C3" s="55" t="s">
        <v>11</v>
      </c>
      <c r="D3" s="56">
        <v>10000</v>
      </c>
      <c r="E3" s="57">
        <f>IF(C20&lt;=25%,D20,MIN(E20:F20))</f>
        <v>1.0900000000000001</v>
      </c>
      <c r="F3" s="57">
        <f>MIN(H3:H17)</f>
        <v>0.73</v>
      </c>
      <c r="G3" s="6" t="s">
        <v>137</v>
      </c>
      <c r="H3" s="7">
        <v>0.73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198</v>
      </c>
      <c r="H4" s="7">
        <v>0.95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143</v>
      </c>
      <c r="H5" s="7">
        <v>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200</v>
      </c>
      <c r="H6" s="7">
        <v>1.06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199</v>
      </c>
      <c r="H7" s="7">
        <v>1.0900000000000001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151</v>
      </c>
      <c r="H8" s="7">
        <v>1.1000000000000001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155</v>
      </c>
      <c r="H9" s="7">
        <v>1.1100000000000001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201</v>
      </c>
      <c r="H10" s="7">
        <v>1.2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197</v>
      </c>
      <c r="H11" s="7">
        <v>1.3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193</v>
      </c>
      <c r="H12" s="7">
        <v>1.34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0.17554992958636459</v>
      </c>
      <c r="B20" s="19">
        <f>COUNT(H3:H17)</f>
        <v>10</v>
      </c>
      <c r="C20" s="20">
        <f>IF(B20&lt;2,"N/A",(A20/D20))</f>
        <v>0.1610549812718941</v>
      </c>
      <c r="D20" s="21">
        <f>ROUND(AVERAGE(H3:H17),2)</f>
        <v>1.0900000000000001</v>
      </c>
      <c r="E20" s="22" t="str">
        <f>IFERROR(ROUND(IF(B20&lt;2,"N/A",(IF(C20&lt;=25%,"N/A",AVERAGE(I3:I17)))),2),"N/A")</f>
        <v>N/A</v>
      </c>
      <c r="F20" s="22">
        <f>ROUND(MEDIAN(H3:H17),2)</f>
        <v>1.1000000000000001</v>
      </c>
      <c r="G20" s="23" t="str">
        <f>INDEX(G3:G17,MATCH(H20,H3:H17,0))</f>
        <v>Menor Preço do  13.704.494/0001-37   atualiz</v>
      </c>
      <c r="H20" s="24">
        <f>MIN(H3:H17)</f>
        <v>0.73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1.0900000000000001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10900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67</v>
      </c>
      <c r="C3" s="55" t="s">
        <v>11</v>
      </c>
      <c r="D3" s="56">
        <v>4000</v>
      </c>
      <c r="E3" s="57">
        <f>IF(C20&lt;=25%,D20,MIN(E20:F20))</f>
        <v>0.76</v>
      </c>
      <c r="F3" s="57">
        <f>MIN(H3:H17)</f>
        <v>0.43</v>
      </c>
      <c r="G3" s="6" t="s">
        <v>137</v>
      </c>
      <c r="H3" s="7">
        <v>0.43</v>
      </c>
      <c r="I3" s="8">
        <f t="shared" ref="I3:I17" si="0">IF(H3="","",(IF($C$20&lt;25%,"N/A",IF(H3&lt;=($D$20+$A$20),H3,"Descartado"))))</f>
        <v>0.43</v>
      </c>
    </row>
    <row r="4" spans="1:9">
      <c r="A4" s="53"/>
      <c r="B4" s="54"/>
      <c r="C4" s="55"/>
      <c r="D4" s="56"/>
      <c r="E4" s="57"/>
      <c r="F4" s="57"/>
      <c r="G4" s="6" t="s">
        <v>155</v>
      </c>
      <c r="H4" s="7">
        <v>0.45</v>
      </c>
      <c r="I4" s="8">
        <f t="shared" si="0"/>
        <v>0.45</v>
      </c>
    </row>
    <row r="5" spans="1:9">
      <c r="A5" s="53"/>
      <c r="B5" s="54"/>
      <c r="C5" s="55"/>
      <c r="D5" s="56"/>
      <c r="E5" s="57"/>
      <c r="F5" s="57"/>
      <c r="G5" s="6" t="s">
        <v>200</v>
      </c>
      <c r="H5" s="7">
        <v>0.45</v>
      </c>
      <c r="I5" s="8">
        <f t="shared" si="0"/>
        <v>0.45</v>
      </c>
    </row>
    <row r="6" spans="1:9">
      <c r="A6" s="53"/>
      <c r="B6" s="54"/>
      <c r="C6" s="55"/>
      <c r="D6" s="56"/>
      <c r="E6" s="57"/>
      <c r="F6" s="57"/>
      <c r="G6" s="6" t="s">
        <v>202</v>
      </c>
      <c r="H6" s="7">
        <v>0.52</v>
      </c>
      <c r="I6" s="8">
        <f t="shared" si="0"/>
        <v>0.52</v>
      </c>
    </row>
    <row r="7" spans="1:9">
      <c r="A7" s="53"/>
      <c r="B7" s="54"/>
      <c r="C7" s="55"/>
      <c r="D7" s="56"/>
      <c r="E7" s="57"/>
      <c r="F7" s="57"/>
      <c r="G7" s="6" t="s">
        <v>169</v>
      </c>
      <c r="H7" s="7">
        <v>0.67</v>
      </c>
      <c r="I7" s="8">
        <f t="shared" si="0"/>
        <v>0.67</v>
      </c>
    </row>
    <row r="8" spans="1:9">
      <c r="A8" s="53"/>
      <c r="B8" s="54"/>
      <c r="C8" s="55"/>
      <c r="D8" s="56"/>
      <c r="E8" s="57"/>
      <c r="F8" s="57"/>
      <c r="G8" s="6" t="s">
        <v>203</v>
      </c>
      <c r="H8" s="7">
        <v>1.1100000000000001</v>
      </c>
      <c r="I8" s="8">
        <f t="shared" si="0"/>
        <v>1.1100000000000001</v>
      </c>
    </row>
    <row r="9" spans="1:9">
      <c r="A9" s="53"/>
      <c r="B9" s="54"/>
      <c r="C9" s="55"/>
      <c r="D9" s="56"/>
      <c r="E9" s="57"/>
      <c r="F9" s="57"/>
      <c r="G9" s="6" t="s">
        <v>199</v>
      </c>
      <c r="H9" s="7">
        <v>1.1100000000000001</v>
      </c>
      <c r="I9" s="8">
        <f t="shared" si="0"/>
        <v>1.1100000000000001</v>
      </c>
    </row>
    <row r="10" spans="1:9">
      <c r="A10" s="53"/>
      <c r="B10" s="54"/>
      <c r="C10" s="55"/>
      <c r="D10" s="56"/>
      <c r="E10" s="57"/>
      <c r="F10" s="57"/>
      <c r="G10" s="6" t="s">
        <v>201</v>
      </c>
      <c r="H10" s="7">
        <v>1.36</v>
      </c>
      <c r="I10" s="8">
        <f t="shared" si="0"/>
        <v>1.36</v>
      </c>
    </row>
    <row r="11" spans="1:9">
      <c r="A11" s="53"/>
      <c r="B11" s="54"/>
      <c r="C11" s="55"/>
      <c r="D11" s="56"/>
      <c r="E11" s="57"/>
      <c r="F11" s="57"/>
      <c r="G11" s="6" t="s">
        <v>151</v>
      </c>
      <c r="H11" s="7">
        <v>1.56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180</v>
      </c>
      <c r="H12" s="7">
        <v>1.77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0.50519633147256104</v>
      </c>
      <c r="B20" s="19">
        <f>COUNT(H3:H17)</f>
        <v>10</v>
      </c>
      <c r="C20" s="20">
        <f>IF(B20&lt;2,"N/A",(A20/D20))</f>
        <v>0.53744290582187348</v>
      </c>
      <c r="D20" s="21">
        <f>ROUND(AVERAGE(H3:H17),2)</f>
        <v>0.94</v>
      </c>
      <c r="E20" s="22">
        <f>IFERROR(ROUND(IF(B20&lt;2,"N/A",(IF(C20&lt;=25%,"N/A",AVERAGE(I3:I17)))),2),"N/A")</f>
        <v>0.76</v>
      </c>
      <c r="F20" s="22">
        <f>ROUND(MEDIAN(H3:H17),2)</f>
        <v>0.89</v>
      </c>
      <c r="G20" s="23" t="str">
        <f>INDEX(G3:G17,MATCH(H20,H3:H17,0))</f>
        <v>Menor Preço do  13.704.494/0001-37   atualiz</v>
      </c>
      <c r="H20" s="24">
        <f>MIN(H3:H17)</f>
        <v>0.43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0.76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3040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4" sqref="G4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68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69</v>
      </c>
      <c r="C3" s="55" t="s">
        <v>11</v>
      </c>
      <c r="D3" s="56">
        <v>1000</v>
      </c>
      <c r="E3" s="57">
        <f>IF(C20&lt;=25%,D20,MIN(E20:F20))</f>
        <v>1.29</v>
      </c>
      <c r="F3" s="57">
        <f>MIN(H3:H17)</f>
        <v>1.06</v>
      </c>
      <c r="G3" s="6" t="s">
        <v>198</v>
      </c>
      <c r="H3" s="7">
        <v>1.06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151</v>
      </c>
      <c r="H4" s="7">
        <v>1.1000000000000001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155</v>
      </c>
      <c r="H5" s="7">
        <v>1.1100000000000001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200</v>
      </c>
      <c r="H6" s="7">
        <v>1.1100000000000001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137</v>
      </c>
      <c r="H7" s="7">
        <v>1.28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201</v>
      </c>
      <c r="H8" s="7">
        <v>1.32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203</v>
      </c>
      <c r="H9" s="7">
        <v>1.34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199</v>
      </c>
      <c r="H10" s="7">
        <v>1.35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197</v>
      </c>
      <c r="H11" s="7">
        <v>1.47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204</v>
      </c>
      <c r="H12" s="7">
        <v>1.71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0.20260799589354825</v>
      </c>
      <c r="B20" s="19">
        <f>COUNT(H3:H17)</f>
        <v>10</v>
      </c>
      <c r="C20" s="20">
        <f>IF(B20&lt;2,"N/A",(A20/D20))</f>
        <v>0.15706046193298315</v>
      </c>
      <c r="D20" s="21">
        <f>ROUND(AVERAGE(H3:H17),2)</f>
        <v>1.29</v>
      </c>
      <c r="E20" s="22" t="str">
        <f>IFERROR(ROUND(IF(B20&lt;2,"N/A",(IF(C20&lt;=25%,"N/A",AVERAGE(I3:I17)))),2),"N/A")</f>
        <v>N/A</v>
      </c>
      <c r="F20" s="22">
        <f>ROUND(MEDIAN(H3:H17),2)</f>
        <v>1.3</v>
      </c>
      <c r="G20" s="23" t="str">
        <f>INDEX(G3:G17,MATCH(H20,H3:H17,0))</f>
        <v>Menor Preço do 05.770.290/0001-76    atualiz</v>
      </c>
      <c r="H20" s="24">
        <f>MIN(H3:H17)</f>
        <v>1.06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1.29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1290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5" sqref="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71</v>
      </c>
      <c r="C3" s="55" t="s">
        <v>11</v>
      </c>
      <c r="D3" s="56">
        <v>1000</v>
      </c>
      <c r="E3" s="57">
        <f>IF(C20&lt;=25%,D20,MIN(E20:F20))</f>
        <v>1.36</v>
      </c>
      <c r="F3" s="57">
        <f>MIN(H3:H17)</f>
        <v>0.82</v>
      </c>
      <c r="G3" s="6" t="s">
        <v>198</v>
      </c>
      <c r="H3" s="7">
        <v>0.82</v>
      </c>
      <c r="I3" s="8">
        <f t="shared" ref="I3:I17" si="0">IF(H3="","",(IF($C$20&lt;25%,"N/A",IF(H3&lt;=($D$20+$A$20),H3,"Descartado"))))</f>
        <v>0.82</v>
      </c>
    </row>
    <row r="4" spans="1:9">
      <c r="A4" s="53"/>
      <c r="B4" s="54"/>
      <c r="C4" s="55"/>
      <c r="D4" s="56"/>
      <c r="E4" s="57"/>
      <c r="F4" s="57"/>
      <c r="G4" s="6" t="s">
        <v>143</v>
      </c>
      <c r="H4" s="7">
        <v>1.83</v>
      </c>
      <c r="I4" s="8">
        <f t="shared" si="0"/>
        <v>1.83</v>
      </c>
    </row>
    <row r="5" spans="1:9">
      <c r="A5" s="53"/>
      <c r="B5" s="54"/>
      <c r="C5" s="55"/>
      <c r="D5" s="56"/>
      <c r="E5" s="57"/>
      <c r="F5" s="57"/>
      <c r="G5" s="6" t="s">
        <v>155</v>
      </c>
      <c r="H5" s="7">
        <v>0.89</v>
      </c>
      <c r="I5" s="8">
        <f t="shared" si="0"/>
        <v>0.89</v>
      </c>
    </row>
    <row r="6" spans="1:9">
      <c r="A6" s="53"/>
      <c r="B6" s="54"/>
      <c r="C6" s="55"/>
      <c r="D6" s="56"/>
      <c r="E6" s="57"/>
      <c r="F6" s="57"/>
      <c r="G6" s="6" t="s">
        <v>201</v>
      </c>
      <c r="H6" s="7">
        <v>1.0900000000000001</v>
      </c>
      <c r="I6" s="8">
        <f t="shared" si="0"/>
        <v>1.0900000000000001</v>
      </c>
    </row>
    <row r="7" spans="1:9">
      <c r="A7" s="53"/>
      <c r="B7" s="54"/>
      <c r="C7" s="55"/>
      <c r="D7" s="56"/>
      <c r="E7" s="57"/>
      <c r="F7" s="57"/>
      <c r="G7" s="6" t="s">
        <v>151</v>
      </c>
      <c r="H7" s="7">
        <v>1.1100000000000001</v>
      </c>
      <c r="I7" s="8">
        <f t="shared" si="0"/>
        <v>1.1100000000000001</v>
      </c>
    </row>
    <row r="8" spans="1:9">
      <c r="A8" s="53"/>
      <c r="B8" s="54"/>
      <c r="C8" s="55"/>
      <c r="D8" s="56"/>
      <c r="E8" s="57"/>
      <c r="F8" s="57"/>
      <c r="G8" s="6" t="s">
        <v>205</v>
      </c>
      <c r="H8" s="7">
        <v>1.1100000000000001</v>
      </c>
      <c r="I8" s="8">
        <f t="shared" si="0"/>
        <v>1.1100000000000001</v>
      </c>
    </row>
    <row r="9" spans="1:9">
      <c r="A9" s="53"/>
      <c r="B9" s="54"/>
      <c r="C9" s="55"/>
      <c r="D9" s="56"/>
      <c r="E9" s="57"/>
      <c r="F9" s="57"/>
      <c r="G9" s="6" t="s">
        <v>141</v>
      </c>
      <c r="H9" s="7">
        <v>1.75</v>
      </c>
      <c r="I9" s="8">
        <f t="shared" si="0"/>
        <v>1.75</v>
      </c>
    </row>
    <row r="10" spans="1:9">
      <c r="A10" s="53"/>
      <c r="B10" s="54"/>
      <c r="C10" s="55"/>
      <c r="D10" s="56"/>
      <c r="E10" s="57"/>
      <c r="F10" s="57"/>
      <c r="G10" s="6" t="s">
        <v>203</v>
      </c>
      <c r="H10" s="7">
        <v>1.78</v>
      </c>
      <c r="I10" s="8">
        <f t="shared" si="0"/>
        <v>1.78</v>
      </c>
    </row>
    <row r="11" spans="1:9">
      <c r="A11" s="53"/>
      <c r="B11" s="54"/>
      <c r="C11" s="55"/>
      <c r="D11" s="56"/>
      <c r="E11" s="57"/>
      <c r="F11" s="57"/>
      <c r="G11" s="6" t="s">
        <v>137</v>
      </c>
      <c r="H11" s="7">
        <v>1.88</v>
      </c>
      <c r="I11" s="8">
        <f t="shared" si="0"/>
        <v>1.88</v>
      </c>
    </row>
    <row r="12" spans="1:9">
      <c r="A12" s="53"/>
      <c r="B12" s="54"/>
      <c r="C12" s="55"/>
      <c r="D12" s="56"/>
      <c r="E12" s="57"/>
      <c r="F12" s="57"/>
      <c r="G12" s="6" t="s">
        <v>193</v>
      </c>
      <c r="H12" s="7">
        <v>2.06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0.46766084577037914</v>
      </c>
      <c r="B20" s="19">
        <f>COUNT(H3:H17)</f>
        <v>10</v>
      </c>
      <c r="C20" s="20">
        <f>IF(B20&lt;2,"N/A",(A20/D20))</f>
        <v>0.32703555648278265</v>
      </c>
      <c r="D20" s="21">
        <f>ROUND(AVERAGE(H3:H17),2)</f>
        <v>1.43</v>
      </c>
      <c r="E20" s="22">
        <f>IFERROR(ROUND(IF(B20&lt;2,"N/A",(IF(C20&lt;=25%,"N/A",AVERAGE(I3:I17)))),2),"N/A")</f>
        <v>1.36</v>
      </c>
      <c r="F20" s="22">
        <f>ROUND(MEDIAN(H3:H17),2)</f>
        <v>1.43</v>
      </c>
      <c r="G20" s="23" t="str">
        <f>INDEX(G3:G17,MATCH(H20,H3:H17,0))</f>
        <v>Menor Preço do 05.770.290/0001-76    atualiz</v>
      </c>
      <c r="H20" s="24">
        <f>MIN(H3:H17)</f>
        <v>0.82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1.36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1360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5" sqref="G5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73</v>
      </c>
      <c r="C3" s="55" t="s">
        <v>11</v>
      </c>
      <c r="D3" s="56">
        <v>1000</v>
      </c>
      <c r="E3" s="57">
        <f>IF(C20&lt;=25%,D20,MIN(E20:F20))</f>
        <v>1.35</v>
      </c>
      <c r="F3" s="57">
        <f>MIN(H3:H17)</f>
        <v>1.1000000000000001</v>
      </c>
      <c r="G3" s="6" t="s">
        <v>137</v>
      </c>
      <c r="H3" s="7">
        <v>1.1000000000000001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201</v>
      </c>
      <c r="H4" s="7">
        <v>1.1100000000000001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198</v>
      </c>
      <c r="H5" s="7">
        <v>1.1200000000000001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201</v>
      </c>
      <c r="H6" s="7">
        <v>1.32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206</v>
      </c>
      <c r="H7" s="7">
        <v>1.34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137</v>
      </c>
      <c r="H8" s="7">
        <v>1.36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154</v>
      </c>
      <c r="H9" s="7">
        <v>1.45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197</v>
      </c>
      <c r="H10" s="7">
        <v>1.46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207</v>
      </c>
      <c r="H11" s="7">
        <v>1.56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193</v>
      </c>
      <c r="H12" s="7">
        <v>1.71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0.20270668464557287</v>
      </c>
      <c r="B20" s="19">
        <f>COUNT(H3:H17)</f>
        <v>10</v>
      </c>
      <c r="C20" s="20">
        <f>IF(B20&lt;2,"N/A",(A20/D20))</f>
        <v>0.15015309973746138</v>
      </c>
      <c r="D20" s="21">
        <f>ROUND(AVERAGE(H3:H17),2)</f>
        <v>1.35</v>
      </c>
      <c r="E20" s="22" t="str">
        <f>IFERROR(ROUND(IF(B20&lt;2,"N/A",(IF(C20&lt;=25%,"N/A",AVERAGE(I3:I17)))),2),"N/A")</f>
        <v>N/A</v>
      </c>
      <c r="F20" s="22">
        <f>ROUND(MEDIAN(H3:H17),2)</f>
        <v>1.35</v>
      </c>
      <c r="G20" s="23" t="str">
        <f>INDEX(G3:G17,MATCH(H20,H3:H17,0))</f>
        <v>Menor Preço do  13.704.494/0001-37   atualiz</v>
      </c>
      <c r="H20" s="24">
        <f>MIN(H3:H17)</f>
        <v>1.1000000000000001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1.35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1350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75</v>
      </c>
      <c r="C3" s="55" t="s">
        <v>11</v>
      </c>
      <c r="D3" s="56">
        <v>1000</v>
      </c>
      <c r="E3" s="57">
        <f>IF(C20&lt;=25%,D20,MIN(E20:F20))</f>
        <v>0.69</v>
      </c>
      <c r="F3" s="57">
        <f>MIN(H3:H17)</f>
        <v>0.51</v>
      </c>
      <c r="G3" s="6" t="s">
        <v>137</v>
      </c>
      <c r="H3" s="7">
        <v>0.51</v>
      </c>
      <c r="I3" s="8">
        <f t="shared" ref="I3:I17" si="0">IF(H3="","",(IF($C$20&lt;25%,"N/A",IF(H3&lt;=($D$20+$A$20),H3,"Descartado"))))</f>
        <v>0.51</v>
      </c>
    </row>
    <row r="4" spans="1:9">
      <c r="A4" s="53"/>
      <c r="B4" s="54"/>
      <c r="C4" s="55"/>
      <c r="D4" s="56"/>
      <c r="E4" s="57"/>
      <c r="F4" s="57"/>
      <c r="G4" s="6" t="s">
        <v>201</v>
      </c>
      <c r="H4" s="7">
        <v>0.53</v>
      </c>
      <c r="I4" s="8">
        <f t="shared" si="0"/>
        <v>0.53</v>
      </c>
    </row>
    <row r="5" spans="1:9">
      <c r="A5" s="53"/>
      <c r="B5" s="54"/>
      <c r="C5" s="55"/>
      <c r="D5" s="56"/>
      <c r="E5" s="57"/>
      <c r="F5" s="57"/>
      <c r="G5" s="6" t="s">
        <v>155</v>
      </c>
      <c r="H5" s="7">
        <v>0.56000000000000005</v>
      </c>
      <c r="I5" s="8">
        <f t="shared" si="0"/>
        <v>0.56000000000000005</v>
      </c>
    </row>
    <row r="6" spans="1:9">
      <c r="A6" s="53"/>
      <c r="B6" s="54"/>
      <c r="C6" s="55"/>
      <c r="D6" s="56"/>
      <c r="E6" s="57"/>
      <c r="F6" s="57"/>
      <c r="G6" s="6" t="s">
        <v>200</v>
      </c>
      <c r="H6" s="7">
        <v>0.67</v>
      </c>
      <c r="I6" s="8">
        <f t="shared" si="0"/>
        <v>0.67</v>
      </c>
    </row>
    <row r="7" spans="1:9">
      <c r="A7" s="53"/>
      <c r="B7" s="54"/>
      <c r="C7" s="55"/>
      <c r="D7" s="56"/>
      <c r="E7" s="57"/>
      <c r="F7" s="57"/>
      <c r="G7" s="6" t="s">
        <v>143</v>
      </c>
      <c r="H7" s="7">
        <v>0.67</v>
      </c>
      <c r="I7" s="8">
        <f t="shared" si="0"/>
        <v>0.67</v>
      </c>
    </row>
    <row r="8" spans="1:9">
      <c r="A8" s="53"/>
      <c r="B8" s="54"/>
      <c r="C8" s="55"/>
      <c r="D8" s="56"/>
      <c r="E8" s="57"/>
      <c r="F8" s="57"/>
      <c r="G8" s="6" t="s">
        <v>151</v>
      </c>
      <c r="H8" s="7">
        <v>0.77</v>
      </c>
      <c r="I8" s="8">
        <f t="shared" si="0"/>
        <v>0.77</v>
      </c>
    </row>
    <row r="9" spans="1:9">
      <c r="A9" s="53"/>
      <c r="B9" s="54"/>
      <c r="C9" s="55"/>
      <c r="D9" s="56"/>
      <c r="E9" s="57"/>
      <c r="F9" s="57"/>
      <c r="G9" s="6" t="s">
        <v>197</v>
      </c>
      <c r="H9" s="7">
        <v>1.1100000000000001</v>
      </c>
      <c r="I9" s="8">
        <f t="shared" si="0"/>
        <v>1.1100000000000001</v>
      </c>
    </row>
    <row r="10" spans="1:9">
      <c r="A10" s="53"/>
      <c r="B10" s="54"/>
      <c r="C10" s="55"/>
      <c r="D10" s="56"/>
      <c r="E10" s="57"/>
      <c r="F10" s="57"/>
      <c r="G10" s="6" t="s">
        <v>201</v>
      </c>
      <c r="H10" s="7">
        <v>1.65</v>
      </c>
      <c r="I10" s="8" t="str">
        <f t="shared" si="0"/>
        <v>Descartado</v>
      </c>
    </row>
    <row r="11" spans="1:9">
      <c r="A11" s="53"/>
      <c r="B11" s="54"/>
      <c r="C11" s="55"/>
      <c r="D11" s="56"/>
      <c r="E11" s="57"/>
      <c r="F11" s="57"/>
      <c r="G11" s="6" t="s">
        <v>208</v>
      </c>
      <c r="H11" s="7">
        <v>1.89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193</v>
      </c>
      <c r="H12" s="7">
        <v>1.94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0.57990420664872633</v>
      </c>
      <c r="B20" s="19">
        <f>COUNT(H3:H17)</f>
        <v>10</v>
      </c>
      <c r="C20" s="20">
        <f>IF(B20&lt;2,"N/A",(A20/D20))</f>
        <v>0.56301379286284103</v>
      </c>
      <c r="D20" s="21">
        <f>ROUND(AVERAGE(H3:H17),2)</f>
        <v>1.03</v>
      </c>
      <c r="E20" s="22">
        <f>IFERROR(ROUND(IF(B20&lt;2,"N/A",(IF(C20&lt;=25%,"N/A",AVERAGE(I3:I17)))),2),"N/A")</f>
        <v>0.69</v>
      </c>
      <c r="F20" s="22">
        <f>ROUND(MEDIAN(H3:H17),2)</f>
        <v>0.72</v>
      </c>
      <c r="G20" s="23" t="str">
        <f>INDEX(G3:G17,MATCH(H20,H3:H17,0))</f>
        <v>Menor Preço do  13.704.494/0001-37   atualiz</v>
      </c>
      <c r="H20" s="24">
        <f>MIN(H3:H17)</f>
        <v>0.51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0.69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77</v>
      </c>
      <c r="C3" s="55" t="s">
        <v>11</v>
      </c>
      <c r="D3" s="56">
        <v>5000</v>
      </c>
      <c r="E3" s="57">
        <f>IF(C20&lt;=25%,D20,MIN(E20:F20))</f>
        <v>1.99</v>
      </c>
      <c r="F3" s="57">
        <f>MIN(H3:H17)</f>
        <v>0.9</v>
      </c>
      <c r="G3" s="6" t="s">
        <v>137</v>
      </c>
      <c r="H3" s="7">
        <v>0.9</v>
      </c>
      <c r="I3" s="8">
        <f t="shared" ref="I3:I17" si="0">IF(H3="","",(IF($C$20&lt;25%,"N/A",IF(H3&lt;=($D$20+$A$20),H3,"Descartado"))))</f>
        <v>0.9</v>
      </c>
    </row>
    <row r="4" spans="1:9">
      <c r="A4" s="53"/>
      <c r="B4" s="54"/>
      <c r="C4" s="55"/>
      <c r="D4" s="56"/>
      <c r="E4" s="57"/>
      <c r="F4" s="57"/>
      <c r="G4" s="6" t="s">
        <v>198</v>
      </c>
      <c r="H4" s="7">
        <v>1.1100000000000001</v>
      </c>
      <c r="I4" s="8">
        <f t="shared" si="0"/>
        <v>1.1100000000000001</v>
      </c>
    </row>
    <row r="5" spans="1:9">
      <c r="A5" s="53"/>
      <c r="B5" s="54"/>
      <c r="C5" s="55"/>
      <c r="D5" s="56"/>
      <c r="E5" s="57"/>
      <c r="F5" s="57"/>
      <c r="G5" s="6" t="s">
        <v>193</v>
      </c>
      <c r="H5" s="7">
        <v>1.34</v>
      </c>
      <c r="I5" s="8">
        <f t="shared" si="0"/>
        <v>1.34</v>
      </c>
    </row>
    <row r="6" spans="1:9">
      <c r="A6" s="53"/>
      <c r="B6" s="54"/>
      <c r="C6" s="55"/>
      <c r="D6" s="56"/>
      <c r="E6" s="57"/>
      <c r="F6" s="57"/>
      <c r="G6" s="6" t="s">
        <v>200</v>
      </c>
      <c r="H6" s="7">
        <v>1.34</v>
      </c>
      <c r="I6" s="8">
        <f t="shared" si="0"/>
        <v>1.34</v>
      </c>
    </row>
    <row r="7" spans="1:9">
      <c r="A7" s="53"/>
      <c r="B7" s="54"/>
      <c r="C7" s="55"/>
      <c r="D7" s="56"/>
      <c r="E7" s="57"/>
      <c r="F7" s="57"/>
      <c r="G7" s="6" t="s">
        <v>197</v>
      </c>
      <c r="H7" s="7">
        <v>2.23</v>
      </c>
      <c r="I7" s="8">
        <f t="shared" si="0"/>
        <v>2.23</v>
      </c>
    </row>
    <row r="8" spans="1:9">
      <c r="A8" s="53"/>
      <c r="B8" s="54"/>
      <c r="C8" s="55"/>
      <c r="D8" s="56"/>
      <c r="E8" s="57"/>
      <c r="F8" s="57"/>
      <c r="G8" s="6" t="s">
        <v>151</v>
      </c>
      <c r="H8" s="7">
        <v>2.4500000000000002</v>
      </c>
      <c r="I8" s="8">
        <f t="shared" si="0"/>
        <v>2.4500000000000002</v>
      </c>
    </row>
    <row r="9" spans="1:9">
      <c r="A9" s="53"/>
      <c r="B9" s="54"/>
      <c r="C9" s="55"/>
      <c r="D9" s="56"/>
      <c r="E9" s="57"/>
      <c r="F9" s="57"/>
      <c r="G9" s="6" t="s">
        <v>197</v>
      </c>
      <c r="H9" s="7">
        <v>2.62</v>
      </c>
      <c r="I9" s="8">
        <f t="shared" si="0"/>
        <v>2.62</v>
      </c>
    </row>
    <row r="10" spans="1:9">
      <c r="A10" s="53"/>
      <c r="B10" s="54"/>
      <c r="C10" s="55"/>
      <c r="D10" s="56"/>
      <c r="E10" s="57"/>
      <c r="F10" s="57"/>
      <c r="G10" s="6" t="s">
        <v>201</v>
      </c>
      <c r="H10" s="7">
        <v>2.62</v>
      </c>
      <c r="I10" s="8">
        <f t="shared" si="0"/>
        <v>2.62</v>
      </c>
    </row>
    <row r="11" spans="1:9">
      <c r="A11" s="53"/>
      <c r="B11" s="54"/>
      <c r="C11" s="55"/>
      <c r="D11" s="56"/>
      <c r="E11" s="57"/>
      <c r="F11" s="57"/>
      <c r="G11" s="6" t="s">
        <v>208</v>
      </c>
      <c r="H11" s="7">
        <v>2.62</v>
      </c>
      <c r="I11" s="8">
        <f t="shared" si="0"/>
        <v>2.62</v>
      </c>
    </row>
    <row r="12" spans="1:9">
      <c r="A12" s="53"/>
      <c r="B12" s="54"/>
      <c r="C12" s="55"/>
      <c r="D12" s="56"/>
      <c r="E12" s="57"/>
      <c r="F12" s="57"/>
      <c r="G12" s="6" t="s">
        <v>193</v>
      </c>
      <c r="H12" s="7">
        <v>2.62</v>
      </c>
      <c r="I12" s="8">
        <f t="shared" si="0"/>
        <v>2.62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0.71988039129967674</v>
      </c>
      <c r="B20" s="19">
        <f>COUNT(H3:H17)</f>
        <v>10</v>
      </c>
      <c r="C20" s="20">
        <f>IF(B20&lt;2,"N/A",(A20/D20))</f>
        <v>0.36174894035159633</v>
      </c>
      <c r="D20" s="21">
        <f>ROUND(AVERAGE(H3:H17),2)</f>
        <v>1.99</v>
      </c>
      <c r="E20" s="22">
        <f>IFERROR(ROUND(IF(B20&lt;2,"N/A",(IF(C20&lt;=25%,"N/A",AVERAGE(I3:I17)))),2),"N/A")</f>
        <v>1.99</v>
      </c>
      <c r="F20" s="22">
        <f>ROUND(MEDIAN(H3:H17),2)</f>
        <v>2.34</v>
      </c>
      <c r="G20" s="23" t="str">
        <f>INDEX(G3:G17,MATCH(H20,H3:H17,0))</f>
        <v>Menor Preço do  13.704.494/0001-37   atualiz</v>
      </c>
      <c r="H20" s="24">
        <f>MIN(H3:H17)</f>
        <v>0.9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1.99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9950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1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78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79</v>
      </c>
      <c r="C3" s="55" t="s">
        <v>11</v>
      </c>
      <c r="D3" s="56">
        <v>3000</v>
      </c>
      <c r="E3" s="57">
        <f>IF(C20&lt;=25%,D20,MIN(E20:F20))</f>
        <v>1</v>
      </c>
      <c r="F3" s="57">
        <f>MIN(H3:H17)</f>
        <v>0.56000000000000005</v>
      </c>
      <c r="G3" s="6" t="s">
        <v>209</v>
      </c>
      <c r="H3" s="7">
        <v>0.56000000000000005</v>
      </c>
      <c r="I3" s="8">
        <f t="shared" ref="I3:I17" si="0">IF(H3="","",(IF($C$20&lt;25%,"N/A",IF(H3&lt;=($D$20+$A$20),H3,"Descartado"))))</f>
        <v>0.56000000000000005</v>
      </c>
    </row>
    <row r="4" spans="1:9">
      <c r="A4" s="53"/>
      <c r="B4" s="54"/>
      <c r="C4" s="55"/>
      <c r="D4" s="56"/>
      <c r="E4" s="57"/>
      <c r="F4" s="57"/>
      <c r="G4" s="6" t="s">
        <v>210</v>
      </c>
      <c r="H4" s="7">
        <v>0.66</v>
      </c>
      <c r="I4" s="8">
        <f t="shared" si="0"/>
        <v>0.66</v>
      </c>
    </row>
    <row r="5" spans="1:9">
      <c r="A5" s="53"/>
      <c r="B5" s="54"/>
      <c r="C5" s="55"/>
      <c r="D5" s="56"/>
      <c r="E5" s="57"/>
      <c r="F5" s="57"/>
      <c r="G5" s="6" t="s">
        <v>211</v>
      </c>
      <c r="H5" s="7">
        <v>0.67</v>
      </c>
      <c r="I5" s="8">
        <f t="shared" si="0"/>
        <v>0.67</v>
      </c>
    </row>
    <row r="6" spans="1:9">
      <c r="A6" s="53"/>
      <c r="B6" s="54"/>
      <c r="C6" s="55"/>
      <c r="D6" s="56"/>
      <c r="E6" s="57"/>
      <c r="F6" s="57"/>
      <c r="G6" s="6" t="s">
        <v>212</v>
      </c>
      <c r="H6" s="7">
        <v>0.78</v>
      </c>
      <c r="I6" s="8">
        <f t="shared" si="0"/>
        <v>0.78</v>
      </c>
    </row>
    <row r="7" spans="1:9">
      <c r="A7" s="53"/>
      <c r="B7" s="54"/>
      <c r="C7" s="55"/>
      <c r="D7" s="56"/>
      <c r="E7" s="57"/>
      <c r="F7" s="57"/>
      <c r="G7" s="6" t="s">
        <v>213</v>
      </c>
      <c r="H7" s="7">
        <v>1</v>
      </c>
      <c r="I7" s="8">
        <f t="shared" si="0"/>
        <v>1</v>
      </c>
    </row>
    <row r="8" spans="1:9">
      <c r="A8" s="53"/>
      <c r="B8" s="54"/>
      <c r="C8" s="55"/>
      <c r="D8" s="56"/>
      <c r="E8" s="57"/>
      <c r="F8" s="57"/>
      <c r="G8" s="6" t="s">
        <v>214</v>
      </c>
      <c r="H8" s="7">
        <v>2.34</v>
      </c>
      <c r="I8" s="8">
        <f t="shared" si="0"/>
        <v>2.34</v>
      </c>
    </row>
    <row r="9" spans="1:9">
      <c r="A9" s="53"/>
      <c r="B9" s="54"/>
      <c r="C9" s="55"/>
      <c r="D9" s="56"/>
      <c r="E9" s="57"/>
      <c r="F9" s="57"/>
      <c r="G9" s="6" t="s">
        <v>215</v>
      </c>
      <c r="H9" s="7">
        <v>2.78</v>
      </c>
      <c r="I9" s="8">
        <f t="shared" si="0"/>
        <v>2.78</v>
      </c>
    </row>
    <row r="10" spans="1:9">
      <c r="A10" s="53"/>
      <c r="B10" s="54"/>
      <c r="C10" s="55"/>
      <c r="D10" s="56"/>
      <c r="E10" s="57"/>
      <c r="F10" s="57"/>
      <c r="G10" s="6" t="s">
        <v>216</v>
      </c>
      <c r="H10" s="7">
        <v>3.13</v>
      </c>
      <c r="I10" s="8" t="str">
        <f t="shared" si="0"/>
        <v>Descartado</v>
      </c>
    </row>
    <row r="11" spans="1:9">
      <c r="A11" s="53"/>
      <c r="B11" s="54"/>
      <c r="C11" s="55"/>
      <c r="D11" s="56"/>
      <c r="E11" s="57"/>
      <c r="F11" s="57"/>
      <c r="G11" s="6" t="s">
        <v>217</v>
      </c>
      <c r="H11" s="7">
        <v>3.67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1.238494830204973</v>
      </c>
      <c r="B20" s="19">
        <f>COUNT(H3:H17)</f>
        <v>9</v>
      </c>
      <c r="C20" s="20">
        <f>IF(B20&lt;2,"N/A",(A20/D20))</f>
        <v>0.71589296543640057</v>
      </c>
      <c r="D20" s="21">
        <f>ROUND(AVERAGE(H3:H17),2)</f>
        <v>1.73</v>
      </c>
      <c r="E20" s="22">
        <f>IFERROR(ROUND(IF(B20&lt;2,"N/A",(IF(C20&lt;=25%,"N/A",AVERAGE(I3:I17)))),2),"N/A")</f>
        <v>1.26</v>
      </c>
      <c r="F20" s="22">
        <f>ROUND(MEDIAN(H3:H17),2)</f>
        <v>1</v>
      </c>
      <c r="G20" s="23" t="str">
        <f>INDEX(G3:G17,MATCH(H20,H3:H17,0))</f>
        <v>Menor preço do 02.037.507/0001-45 atualiz</v>
      </c>
      <c r="H20" s="24">
        <f>MIN(H3:H17)</f>
        <v>0.56000000000000005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3000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81</v>
      </c>
      <c r="C3" s="55" t="s">
        <v>11</v>
      </c>
      <c r="D3" s="56">
        <v>3000</v>
      </c>
      <c r="E3" s="57">
        <f>IF(C20&lt;=25%,D20,MIN(E20:F20))</f>
        <v>1.27</v>
      </c>
      <c r="F3" s="57">
        <f>MIN(H3:H17)</f>
        <v>0.67</v>
      </c>
      <c r="G3" s="6" t="s">
        <v>214</v>
      </c>
      <c r="H3" s="7">
        <v>0.67</v>
      </c>
      <c r="I3" s="8">
        <f t="shared" ref="I3:I17" si="0">IF(H3="","",(IF($C$20&lt;25%,"N/A",IF(H3&lt;=($D$20+$A$20),H3,"Descartado"))))</f>
        <v>0.67</v>
      </c>
    </row>
    <row r="4" spans="1:9">
      <c r="A4" s="53"/>
      <c r="B4" s="54"/>
      <c r="C4" s="55"/>
      <c r="D4" s="56"/>
      <c r="E4" s="57"/>
      <c r="F4" s="57"/>
      <c r="G4" s="6" t="s">
        <v>211</v>
      </c>
      <c r="H4" s="7">
        <v>0.89</v>
      </c>
      <c r="I4" s="8">
        <f t="shared" si="0"/>
        <v>0.89</v>
      </c>
    </row>
    <row r="5" spans="1:9">
      <c r="A5" s="53"/>
      <c r="B5" s="54"/>
      <c r="C5" s="55"/>
      <c r="D5" s="56"/>
      <c r="E5" s="57"/>
      <c r="F5" s="57"/>
      <c r="G5" s="6" t="s">
        <v>213</v>
      </c>
      <c r="H5" s="7">
        <v>0.89</v>
      </c>
      <c r="I5" s="8">
        <f t="shared" si="0"/>
        <v>0.89</v>
      </c>
    </row>
    <row r="6" spans="1:9">
      <c r="A6" s="53"/>
      <c r="B6" s="54"/>
      <c r="C6" s="55"/>
      <c r="D6" s="56"/>
      <c r="E6" s="57"/>
      <c r="F6" s="57"/>
      <c r="G6" s="6" t="s">
        <v>216</v>
      </c>
      <c r="H6" s="7">
        <v>1.1100000000000001</v>
      </c>
      <c r="I6" s="8">
        <f t="shared" si="0"/>
        <v>1.1100000000000001</v>
      </c>
    </row>
    <row r="7" spans="1:9">
      <c r="A7" s="53"/>
      <c r="B7" s="54"/>
      <c r="C7" s="55"/>
      <c r="D7" s="56"/>
      <c r="E7" s="57"/>
      <c r="F7" s="57"/>
      <c r="G7" s="6" t="s">
        <v>210</v>
      </c>
      <c r="H7" s="7">
        <v>1.1100000000000001</v>
      </c>
      <c r="I7" s="8">
        <f t="shared" si="0"/>
        <v>1.1100000000000001</v>
      </c>
    </row>
    <row r="8" spans="1:9">
      <c r="A8" s="53"/>
      <c r="B8" s="54"/>
      <c r="C8" s="55"/>
      <c r="D8" s="56"/>
      <c r="E8" s="57"/>
      <c r="F8" s="57"/>
      <c r="G8" s="6" t="s">
        <v>218</v>
      </c>
      <c r="H8" s="7">
        <v>1.67</v>
      </c>
      <c r="I8" s="8">
        <f t="shared" si="0"/>
        <v>1.67</v>
      </c>
    </row>
    <row r="9" spans="1:9">
      <c r="A9" s="53"/>
      <c r="B9" s="54"/>
      <c r="C9" s="55"/>
      <c r="D9" s="56"/>
      <c r="E9" s="57"/>
      <c r="F9" s="57"/>
      <c r="G9" s="6" t="s">
        <v>217</v>
      </c>
      <c r="H9" s="7">
        <v>1.8</v>
      </c>
      <c r="I9" s="8">
        <f t="shared" si="0"/>
        <v>1.8</v>
      </c>
    </row>
    <row r="10" spans="1:9">
      <c r="A10" s="53"/>
      <c r="B10" s="54"/>
      <c r="C10" s="55"/>
      <c r="D10" s="56"/>
      <c r="E10" s="57"/>
      <c r="F10" s="57"/>
      <c r="G10" s="6" t="s">
        <v>215</v>
      </c>
      <c r="H10" s="7">
        <v>1.98</v>
      </c>
      <c r="I10" s="8">
        <f t="shared" si="0"/>
        <v>1.98</v>
      </c>
    </row>
    <row r="11" spans="1:9">
      <c r="A11" s="53"/>
      <c r="B11" s="54"/>
      <c r="C11" s="55"/>
      <c r="D11" s="56"/>
      <c r="E11" s="57"/>
      <c r="F11" s="57"/>
      <c r="G11" s="6" t="s">
        <v>209</v>
      </c>
      <c r="H11" s="7">
        <v>2.11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219</v>
      </c>
      <c r="H12" s="7">
        <v>2.11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0.5565009733444618</v>
      </c>
      <c r="B20" s="19">
        <f>COUNT(H3:H17)</f>
        <v>10</v>
      </c>
      <c r="C20" s="20">
        <f>IF(B20&lt;2,"N/A",(A20/D20))</f>
        <v>0.38916151982130198</v>
      </c>
      <c r="D20" s="21">
        <f>ROUND(AVERAGE(H3:H17),2)</f>
        <v>1.43</v>
      </c>
      <c r="E20" s="22">
        <f>IFERROR(ROUND(IF(B20&lt;2,"N/A",(IF(C20&lt;=25%,"N/A",AVERAGE(I3:I17)))),2),"N/A")</f>
        <v>1.27</v>
      </c>
      <c r="F20" s="22">
        <f>ROUND(MEDIAN(H3:H17),2)</f>
        <v>1.39</v>
      </c>
      <c r="G20" s="23" t="str">
        <f>INDEX(G3:G17,MATCH(H20,H3:H17,0))</f>
        <v>Menor preço do 09.181.312/0001-13 atualiz</v>
      </c>
      <c r="H20" s="24">
        <f>MIN(H3:H17)</f>
        <v>0.67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1.27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3810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83</v>
      </c>
      <c r="C3" s="55" t="s">
        <v>11</v>
      </c>
      <c r="D3" s="56">
        <v>1500</v>
      </c>
      <c r="E3" s="57">
        <f>IF(C20&lt;=25%,D20,MIN(E20:F20))</f>
        <v>0.86</v>
      </c>
      <c r="F3" s="57">
        <f>MIN(H3:H17)</f>
        <v>0.45</v>
      </c>
      <c r="G3" s="6" t="s">
        <v>214</v>
      </c>
      <c r="H3" s="7">
        <v>0.45</v>
      </c>
      <c r="I3" s="8">
        <f t="shared" ref="I3:I17" si="0">IF(H3="","",(IF($C$20&lt;25%,"N/A",IF(H3&lt;=($D$20+$A$20),H3,"Descartado"))))</f>
        <v>0.45</v>
      </c>
    </row>
    <row r="4" spans="1:9">
      <c r="A4" s="53"/>
      <c r="B4" s="54"/>
      <c r="C4" s="55"/>
      <c r="D4" s="56"/>
      <c r="E4" s="57"/>
      <c r="F4" s="57"/>
      <c r="G4" s="6" t="s">
        <v>215</v>
      </c>
      <c r="H4" s="7">
        <v>0.51</v>
      </c>
      <c r="I4" s="8">
        <f t="shared" si="0"/>
        <v>0.51</v>
      </c>
    </row>
    <row r="5" spans="1:9">
      <c r="A5" s="53"/>
      <c r="B5" s="54"/>
      <c r="C5" s="55"/>
      <c r="D5" s="56"/>
      <c r="E5" s="57"/>
      <c r="F5" s="57"/>
      <c r="G5" s="6" t="s">
        <v>212</v>
      </c>
      <c r="H5" s="7">
        <v>0.56000000000000005</v>
      </c>
      <c r="I5" s="8">
        <f t="shared" si="0"/>
        <v>0.56000000000000005</v>
      </c>
    </row>
    <row r="6" spans="1:9">
      <c r="A6" s="53"/>
      <c r="B6" s="54"/>
      <c r="C6" s="55"/>
      <c r="D6" s="56"/>
      <c r="E6" s="57"/>
      <c r="F6" s="57"/>
      <c r="G6" s="6" t="s">
        <v>213</v>
      </c>
      <c r="H6" s="7">
        <v>0.89</v>
      </c>
      <c r="I6" s="8">
        <f t="shared" si="0"/>
        <v>0.89</v>
      </c>
    </row>
    <row r="7" spans="1:9">
      <c r="A7" s="53"/>
      <c r="B7" s="54"/>
      <c r="C7" s="55"/>
      <c r="D7" s="56"/>
      <c r="E7" s="57"/>
      <c r="F7" s="57"/>
      <c r="G7" s="6" t="s">
        <v>217</v>
      </c>
      <c r="H7" s="7">
        <v>0.91</v>
      </c>
      <c r="I7" s="8">
        <f t="shared" si="0"/>
        <v>0.91</v>
      </c>
    </row>
    <row r="8" spans="1:9">
      <c r="A8" s="53"/>
      <c r="B8" s="54"/>
      <c r="C8" s="55"/>
      <c r="D8" s="56"/>
      <c r="E8" s="57"/>
      <c r="F8" s="57"/>
      <c r="G8" s="6" t="s">
        <v>216</v>
      </c>
      <c r="H8" s="7">
        <v>1</v>
      </c>
      <c r="I8" s="8">
        <f t="shared" si="0"/>
        <v>1</v>
      </c>
    </row>
    <row r="9" spans="1:9">
      <c r="A9" s="53"/>
      <c r="B9" s="54"/>
      <c r="C9" s="55"/>
      <c r="D9" s="56"/>
      <c r="E9" s="57"/>
      <c r="F9" s="57"/>
      <c r="G9" s="6" t="s">
        <v>220</v>
      </c>
      <c r="H9" s="7">
        <v>1.07</v>
      </c>
      <c r="I9" s="8">
        <f t="shared" si="0"/>
        <v>1.07</v>
      </c>
    </row>
    <row r="10" spans="1:9">
      <c r="A10" s="53"/>
      <c r="B10" s="54"/>
      <c r="C10" s="55"/>
      <c r="D10" s="56"/>
      <c r="E10" s="57"/>
      <c r="F10" s="57"/>
      <c r="G10" s="6" t="s">
        <v>209</v>
      </c>
      <c r="H10" s="7">
        <v>1.07</v>
      </c>
      <c r="I10" s="8">
        <f t="shared" si="0"/>
        <v>1.07</v>
      </c>
    </row>
    <row r="11" spans="1:9">
      <c r="A11" s="53"/>
      <c r="B11" s="54"/>
      <c r="C11" s="55"/>
      <c r="D11" s="56"/>
      <c r="E11" s="57"/>
      <c r="F11" s="57"/>
      <c r="G11" s="6" t="s">
        <v>221</v>
      </c>
      <c r="H11" s="7">
        <v>1.07</v>
      </c>
      <c r="I11" s="8">
        <f t="shared" si="0"/>
        <v>1.07</v>
      </c>
    </row>
    <row r="12" spans="1:9">
      <c r="A12" s="53"/>
      <c r="B12" s="54"/>
      <c r="C12" s="55"/>
      <c r="D12" s="56"/>
      <c r="E12" s="57"/>
      <c r="F12" s="57"/>
      <c r="G12" s="6" t="s">
        <v>222</v>
      </c>
      <c r="H12" s="7">
        <v>1.07</v>
      </c>
      <c r="I12" s="8">
        <f t="shared" si="0"/>
        <v>1.07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0.25385910352879615</v>
      </c>
      <c r="B20" s="19">
        <f>COUNT(H3:H17)</f>
        <v>10</v>
      </c>
      <c r="C20" s="20">
        <f>IF(B20&lt;2,"N/A",(A20/D20))</f>
        <v>0.29518500410325132</v>
      </c>
      <c r="D20" s="21">
        <f>ROUND(AVERAGE(H3:H17),2)</f>
        <v>0.86</v>
      </c>
      <c r="E20" s="22">
        <f>IFERROR(ROUND(IF(B20&lt;2,"N/A",(IF(C20&lt;=25%,"N/A",AVERAGE(I3:I17)))),2),"N/A")</f>
        <v>0.86</v>
      </c>
      <c r="F20" s="22">
        <f>ROUND(MEDIAN(H3:H17),2)</f>
        <v>0.96</v>
      </c>
      <c r="G20" s="23" t="str">
        <f>INDEX(G3:G17,MATCH(H20,H3:H17,0))</f>
        <v>Menor preço do 09.181.312/0001-13 atualiz</v>
      </c>
      <c r="H20" s="24">
        <f>MIN(H3:H17)</f>
        <v>0.45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0.86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1290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B3" sqref="B3:B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30</v>
      </c>
      <c r="C3" s="55" t="s">
        <v>11</v>
      </c>
      <c r="D3" s="56">
        <v>1000</v>
      </c>
      <c r="E3" s="57">
        <f>IF(C20&lt;=25%,D20,MIN(E20:F20))</f>
        <v>24.85</v>
      </c>
      <c r="F3" s="57">
        <f>MIN(H3:H17)</f>
        <v>18.920000000000002</v>
      </c>
      <c r="G3" s="6" t="s">
        <v>137</v>
      </c>
      <c r="H3" s="7">
        <v>18.920000000000002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152</v>
      </c>
      <c r="H4" s="7">
        <v>20.03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140</v>
      </c>
      <c r="H5" s="7">
        <v>21.7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153</v>
      </c>
      <c r="H6" s="7">
        <v>22.14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139</v>
      </c>
      <c r="H7" s="7">
        <v>23.37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141</v>
      </c>
      <c r="H8" s="7">
        <v>25.51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154</v>
      </c>
      <c r="H9" s="7">
        <v>27.82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155</v>
      </c>
      <c r="H10" s="7">
        <v>28.94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156</v>
      </c>
      <c r="H11" s="7">
        <v>30.01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157</v>
      </c>
      <c r="H12" s="7">
        <v>30.01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4.1778496595470873</v>
      </c>
      <c r="B20" s="19">
        <f>COUNT(H3:H17)</f>
        <v>10</v>
      </c>
      <c r="C20" s="20">
        <f>IF(B20&lt;2,"N/A",(A20/D20))</f>
        <v>0.16812272271819265</v>
      </c>
      <c r="D20" s="21">
        <f>ROUND(AVERAGE(H3:H17),2)</f>
        <v>24.85</v>
      </c>
      <c r="E20" s="22" t="str">
        <f>IFERROR(ROUND(IF(B20&lt;2,"N/A",(IF(C20&lt;=25%,"N/A",AVERAGE(I3:I17)))),2),"N/A")</f>
        <v>N/A</v>
      </c>
      <c r="F20" s="22">
        <f>ROUND(MEDIAN(H3:H17),2)</f>
        <v>24.44</v>
      </c>
      <c r="G20" s="23" t="str">
        <f>INDEX(G3:G17,MATCH(H20,H3:H17,0))</f>
        <v>Menor Preço do  13.704.494/0001-37   atualiz</v>
      </c>
      <c r="H20" s="24">
        <f>MIN(H3:H17)</f>
        <v>18.920000000000002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24.85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24850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H18" sqref="H1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85</v>
      </c>
      <c r="C3" s="55" t="s">
        <v>11</v>
      </c>
      <c r="D3" s="56">
        <v>700</v>
      </c>
      <c r="E3" s="57">
        <f>IF(C20&lt;=25%,D20,MIN(E20:F20))</f>
        <v>0.55000000000000004</v>
      </c>
      <c r="F3" s="57">
        <f>MIN(H3:H17)</f>
        <v>0.48</v>
      </c>
      <c r="G3" s="6" t="s">
        <v>223</v>
      </c>
      <c r="H3" s="7">
        <v>0.48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216</v>
      </c>
      <c r="H4" s="7">
        <v>0.55000000000000004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211</v>
      </c>
      <c r="H5" s="7">
        <v>0.56000000000000005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221</v>
      </c>
      <c r="H6" s="7">
        <v>0.56000000000000005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213</v>
      </c>
      <c r="H7" s="7">
        <v>0.56000000000000005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216</v>
      </c>
      <c r="H8" s="7">
        <v>0.56000000000000005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219</v>
      </c>
      <c r="H9" s="7">
        <v>0.56000000000000005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34" t="s">
        <v>209</v>
      </c>
      <c r="H10" s="7">
        <v>0.56000000000000005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214</v>
      </c>
      <c r="H11" s="7">
        <v>0.56000000000000005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220</v>
      </c>
      <c r="H12" s="7">
        <v>0.56000000000000005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2.5144029554194827E-2</v>
      </c>
      <c r="B20" s="19">
        <f>COUNT(H3:H17)</f>
        <v>10</v>
      </c>
      <c r="C20" s="20">
        <f>IF(B20&lt;2,"N/A",(A20/D20))</f>
        <v>4.5716417371263321E-2</v>
      </c>
      <c r="D20" s="21">
        <f>ROUND(AVERAGE(H3:H17),2)</f>
        <v>0.55000000000000004</v>
      </c>
      <c r="E20" s="22" t="str">
        <f>IFERROR(ROUND(IF(B20&lt;2,"N/A",(IF(C20&lt;=25%,"N/A",AVERAGE(I3:I17)))),2),"N/A")</f>
        <v>N/A</v>
      </c>
      <c r="F20" s="22">
        <f>ROUND(MEDIAN(H3:H17),2)</f>
        <v>0.56000000000000005</v>
      </c>
      <c r="G20" s="23" t="str">
        <f>INDEX(G3:G17,MATCH(H20,H3:H17,0))</f>
        <v>Menor preço 03.930.566/0001-00 atualiz</v>
      </c>
      <c r="H20" s="24">
        <f>MIN(H3:H17)</f>
        <v>0.48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0.55000000000000004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385.00000000000006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87</v>
      </c>
      <c r="C3" s="55" t="s">
        <v>11</v>
      </c>
      <c r="D3" s="56">
        <v>3000</v>
      </c>
      <c r="E3" s="57">
        <f>IF(C20&lt;=25%,D20,MIN(E20:F20))</f>
        <v>0.73</v>
      </c>
      <c r="F3" s="57">
        <f>MIN(H3:H17)</f>
        <v>0.33</v>
      </c>
      <c r="G3" s="6" t="s">
        <v>210</v>
      </c>
      <c r="H3" s="7">
        <v>0.33</v>
      </c>
      <c r="I3" s="8">
        <f t="shared" ref="I3:I17" si="0">IF(H3="","",(IF($C$20&lt;25%,"N/A",IF(H3&lt;=($D$20+$A$20),H3,"Descartado"))))</f>
        <v>0.33</v>
      </c>
    </row>
    <row r="4" spans="1:9">
      <c r="A4" s="53"/>
      <c r="B4" s="54"/>
      <c r="C4" s="55"/>
      <c r="D4" s="56"/>
      <c r="E4" s="57"/>
      <c r="F4" s="57"/>
      <c r="G4" s="6" t="s">
        <v>209</v>
      </c>
      <c r="H4" s="7">
        <v>0.37</v>
      </c>
      <c r="I4" s="8">
        <f t="shared" si="0"/>
        <v>0.37</v>
      </c>
    </row>
    <row r="5" spans="1:9">
      <c r="A5" s="53"/>
      <c r="B5" s="54"/>
      <c r="C5" s="55"/>
      <c r="D5" s="56"/>
      <c r="E5" s="57"/>
      <c r="F5" s="57"/>
      <c r="G5" s="6" t="s">
        <v>215</v>
      </c>
      <c r="H5" s="7">
        <v>0.42</v>
      </c>
      <c r="I5" s="8">
        <f t="shared" si="0"/>
        <v>0.42</v>
      </c>
    </row>
    <row r="6" spans="1:9">
      <c r="A6" s="53"/>
      <c r="B6" s="54"/>
      <c r="C6" s="55"/>
      <c r="D6" s="56"/>
      <c r="E6" s="57"/>
      <c r="F6" s="57"/>
      <c r="G6" s="6" t="s">
        <v>213</v>
      </c>
      <c r="H6" s="7">
        <v>0.45</v>
      </c>
      <c r="I6" s="8">
        <f t="shared" si="0"/>
        <v>0.45</v>
      </c>
    </row>
    <row r="7" spans="1:9">
      <c r="A7" s="53"/>
      <c r="B7" s="54"/>
      <c r="C7" s="55"/>
      <c r="D7" s="56"/>
      <c r="E7" s="57"/>
      <c r="F7" s="57"/>
      <c r="G7" s="6" t="s">
        <v>212</v>
      </c>
      <c r="H7" s="7">
        <v>0.56000000000000005</v>
      </c>
      <c r="I7" s="8">
        <f t="shared" si="0"/>
        <v>0.56000000000000005</v>
      </c>
    </row>
    <row r="8" spans="1:9">
      <c r="A8" s="53"/>
      <c r="B8" s="54"/>
      <c r="C8" s="55"/>
      <c r="D8" s="56"/>
      <c r="E8" s="57"/>
      <c r="F8" s="57"/>
      <c r="G8" s="6" t="s">
        <v>218</v>
      </c>
      <c r="H8" s="7">
        <v>1.1100000000000001</v>
      </c>
      <c r="I8" s="8">
        <f t="shared" si="0"/>
        <v>1.1100000000000001</v>
      </c>
    </row>
    <row r="9" spans="1:9">
      <c r="A9" s="53"/>
      <c r="B9" s="54"/>
      <c r="C9" s="55"/>
      <c r="D9" s="56"/>
      <c r="E9" s="57"/>
      <c r="F9" s="57"/>
      <c r="G9" s="6" t="s">
        <v>211</v>
      </c>
      <c r="H9" s="7">
        <v>1.1100000000000001</v>
      </c>
      <c r="I9" s="8">
        <f t="shared" si="0"/>
        <v>1.1100000000000001</v>
      </c>
    </row>
    <row r="10" spans="1:9">
      <c r="A10" s="53"/>
      <c r="B10" s="54"/>
      <c r="C10" s="55"/>
      <c r="D10" s="56"/>
      <c r="E10" s="57"/>
      <c r="F10" s="57"/>
      <c r="G10" s="6" t="s">
        <v>216</v>
      </c>
      <c r="H10" s="7">
        <v>1.1100000000000001</v>
      </c>
      <c r="I10" s="8">
        <f t="shared" si="0"/>
        <v>1.1100000000000001</v>
      </c>
    </row>
    <row r="11" spans="1:9">
      <c r="A11" s="53"/>
      <c r="B11" s="54"/>
      <c r="C11" s="55"/>
      <c r="D11" s="56"/>
      <c r="E11" s="57"/>
      <c r="F11" s="57"/>
      <c r="G11" s="6" t="s">
        <v>217</v>
      </c>
      <c r="H11" s="7">
        <v>1.1200000000000001</v>
      </c>
      <c r="I11" s="8">
        <f t="shared" si="0"/>
        <v>1.1200000000000001</v>
      </c>
    </row>
    <row r="12" spans="1:9">
      <c r="A12" s="53"/>
      <c r="B12" s="54"/>
      <c r="C12" s="55"/>
      <c r="D12" s="56"/>
      <c r="E12" s="57"/>
      <c r="F12" s="57"/>
      <c r="G12" s="6" t="s">
        <v>221</v>
      </c>
      <c r="H12" s="7">
        <v>1.32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0.39305074594623129</v>
      </c>
      <c r="B20" s="19">
        <f>COUNT(H3:H17)</f>
        <v>10</v>
      </c>
      <c r="C20" s="20">
        <f>IF(B20&lt;2,"N/A",(A20/D20))</f>
        <v>0.49753258980535603</v>
      </c>
      <c r="D20" s="21">
        <f>ROUND(AVERAGE(H3:H17),2)</f>
        <v>0.79</v>
      </c>
      <c r="E20" s="22">
        <f>IFERROR(ROUND(IF(B20&lt;2,"N/A",(IF(C20&lt;=25%,"N/A",AVERAGE(I3:I17)))),2),"N/A")</f>
        <v>0.73</v>
      </c>
      <c r="F20" s="22">
        <f>ROUND(MEDIAN(H3:H17),2)</f>
        <v>0.84</v>
      </c>
      <c r="G20" s="23" t="str">
        <f>INDEX(G3:G17,MATCH(H20,H3:H17,0))</f>
        <v>Menor preço do 13.704.494/0001-37 atualiz</v>
      </c>
      <c r="H20" s="24">
        <f>MIN(H3:H17)</f>
        <v>0.33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0.73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2190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88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89</v>
      </c>
      <c r="C3" s="55" t="s">
        <v>11</v>
      </c>
      <c r="D3" s="56">
        <v>800</v>
      </c>
      <c r="E3" s="57">
        <f>IF(C20&lt;=25%,D20,MIN(E20:F20))</f>
        <v>0.66</v>
      </c>
      <c r="F3" s="57">
        <f>MIN(H3:H17)</f>
        <v>0.57999999999999996</v>
      </c>
      <c r="G3" s="6" t="s">
        <v>217</v>
      </c>
      <c r="H3" s="7">
        <v>0.57999999999999996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216</v>
      </c>
      <c r="H4" s="7">
        <v>0.61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210</v>
      </c>
      <c r="H5" s="7">
        <v>0.63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211</v>
      </c>
      <c r="H6" s="7">
        <v>0.67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213</v>
      </c>
      <c r="H7" s="7">
        <v>0.67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212</v>
      </c>
      <c r="H8" s="7">
        <v>0.67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221</v>
      </c>
      <c r="H9" s="7">
        <v>0.68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219</v>
      </c>
      <c r="H10" s="7">
        <v>0.68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209</v>
      </c>
      <c r="H11" s="7">
        <v>0.68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214</v>
      </c>
      <c r="H12" s="7">
        <v>0.68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34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3.5668224265054532E-2</v>
      </c>
      <c r="B20" s="19">
        <f>COUNT(H3:H17)</f>
        <v>10</v>
      </c>
      <c r="C20" s="20">
        <f>IF(B20&lt;2,"N/A",(A20/D20))</f>
        <v>5.4042764037961412E-2</v>
      </c>
      <c r="D20" s="21">
        <f>ROUND(AVERAGE(H3:H17),2)</f>
        <v>0.66</v>
      </c>
      <c r="E20" s="22" t="str">
        <f>IFERROR(ROUND(IF(B20&lt;2,"N/A",(IF(C20&lt;=25%,"N/A",AVERAGE(I3:I17)))),2),"N/A")</f>
        <v>N/A</v>
      </c>
      <c r="F20" s="22">
        <f>ROUND(MEDIAN(H3:H17),2)</f>
        <v>0.67</v>
      </c>
      <c r="G20" s="23" t="str">
        <f>INDEX(G3:G17,MATCH(H20,H3:H17,0))</f>
        <v>Menor preço do 03.930.566/0001-00 atualiz</v>
      </c>
      <c r="H20" s="24">
        <f>MIN(H3:H17)</f>
        <v>0.57999999999999996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0.66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528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6" sqref="G1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91</v>
      </c>
      <c r="C3" s="55" t="s">
        <v>11</v>
      </c>
      <c r="D3" s="56">
        <v>3000</v>
      </c>
      <c r="E3" s="57">
        <f>IF(C20&lt;=25%,D20,MIN(E20:F20))</f>
        <v>0.33</v>
      </c>
      <c r="F3" s="57">
        <f>MIN(H3:H17)</f>
        <v>0.24</v>
      </c>
      <c r="G3" s="6" t="s">
        <v>213</v>
      </c>
      <c r="H3" s="7">
        <v>0.24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210</v>
      </c>
      <c r="H4" s="7">
        <v>0.26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215</v>
      </c>
      <c r="H5" s="7">
        <v>0.31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217</v>
      </c>
      <c r="H6" s="7">
        <v>0.31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212</v>
      </c>
      <c r="H7" s="7">
        <v>0.33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220</v>
      </c>
      <c r="H8" s="7">
        <v>0.37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211</v>
      </c>
      <c r="H9" s="7">
        <v>0.37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216</v>
      </c>
      <c r="H10" s="7">
        <v>0.37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221</v>
      </c>
      <c r="H11" s="7">
        <v>0.37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214</v>
      </c>
      <c r="H12" s="7">
        <v>0.37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4.9216076867444218E-2</v>
      </c>
      <c r="B20" s="19">
        <f>COUNT(H3:H17)</f>
        <v>10</v>
      </c>
      <c r="C20" s="20">
        <f>IF(B20&lt;2,"N/A",(A20/D20))</f>
        <v>0.14913962687104307</v>
      </c>
      <c r="D20" s="21">
        <f>ROUND(AVERAGE(H3:H17),2)</f>
        <v>0.33</v>
      </c>
      <c r="E20" s="22" t="str">
        <f>IFERROR(ROUND(IF(B20&lt;2,"N/A",(IF(C20&lt;=25%,"N/A",AVERAGE(I3:I17)))),2),"N/A")</f>
        <v>N/A</v>
      </c>
      <c r="F20" s="22">
        <f>ROUND(MEDIAN(H3:H17),2)</f>
        <v>0.35</v>
      </c>
      <c r="G20" s="23" t="str">
        <f>INDEX(G3:G17,MATCH(H20,H3:H17,0))</f>
        <v>Menor preço do 05.770.290/0001-76 atualiz</v>
      </c>
      <c r="H20" s="24">
        <f>MIN(H3:H17)</f>
        <v>0.24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0.33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990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93</v>
      </c>
      <c r="C3" s="55" t="s">
        <v>11</v>
      </c>
      <c r="D3" s="56">
        <v>10000</v>
      </c>
      <c r="E3" s="57">
        <f>IF(C20&lt;=25%,D20,MIN(E20:F20))</f>
        <v>1.23</v>
      </c>
      <c r="F3" s="57">
        <f>MIN(H3:H17)</f>
        <v>0.53</v>
      </c>
      <c r="G3" s="6" t="s">
        <v>210</v>
      </c>
      <c r="H3" s="7">
        <v>0.53</v>
      </c>
      <c r="I3" s="8">
        <f t="shared" ref="I3:I17" si="0">IF(H3="","",(IF($C$20&lt;25%,"N/A",IF(H3&lt;=($D$20+$A$20),H3,"Descartado"))))</f>
        <v>0.53</v>
      </c>
    </row>
    <row r="4" spans="1:9">
      <c r="A4" s="53"/>
      <c r="B4" s="54"/>
      <c r="C4" s="55"/>
      <c r="D4" s="56"/>
      <c r="E4" s="57"/>
      <c r="F4" s="57"/>
      <c r="G4" s="6" t="s">
        <v>212</v>
      </c>
      <c r="H4" s="7">
        <v>0.78</v>
      </c>
      <c r="I4" s="8">
        <f t="shared" si="0"/>
        <v>0.78</v>
      </c>
    </row>
    <row r="5" spans="1:9">
      <c r="A5" s="53"/>
      <c r="B5" s="54"/>
      <c r="C5" s="55"/>
      <c r="D5" s="56"/>
      <c r="E5" s="57"/>
      <c r="F5" s="57"/>
      <c r="G5" s="6" t="s">
        <v>211</v>
      </c>
      <c r="H5" s="7">
        <v>1.1100000000000001</v>
      </c>
      <c r="I5" s="8">
        <f t="shared" si="0"/>
        <v>1.1100000000000001</v>
      </c>
    </row>
    <row r="6" spans="1:9">
      <c r="A6" s="53"/>
      <c r="B6" s="54"/>
      <c r="C6" s="55"/>
      <c r="D6" s="56"/>
      <c r="E6" s="57"/>
      <c r="F6" s="57"/>
      <c r="G6" s="6" t="s">
        <v>224</v>
      </c>
      <c r="H6" s="7">
        <v>1.1100000000000001</v>
      </c>
      <c r="I6" s="8">
        <f t="shared" si="0"/>
        <v>1.1100000000000001</v>
      </c>
    </row>
    <row r="7" spans="1:9">
      <c r="A7" s="53"/>
      <c r="B7" s="54"/>
      <c r="C7" s="55"/>
      <c r="D7" s="56"/>
      <c r="E7" s="57"/>
      <c r="F7" s="57"/>
      <c r="G7" s="6" t="s">
        <v>214</v>
      </c>
      <c r="H7" s="7">
        <v>1.4</v>
      </c>
      <c r="I7" s="8">
        <f t="shared" si="0"/>
        <v>1.4</v>
      </c>
    </row>
    <row r="8" spans="1:9">
      <c r="A8" s="53"/>
      <c r="B8" s="54"/>
      <c r="C8" s="55"/>
      <c r="D8" s="56"/>
      <c r="E8" s="57"/>
      <c r="F8" s="57"/>
      <c r="G8" s="6" t="s">
        <v>215</v>
      </c>
      <c r="H8" s="7">
        <v>1.45</v>
      </c>
      <c r="I8" s="8">
        <f t="shared" si="0"/>
        <v>1.45</v>
      </c>
    </row>
    <row r="9" spans="1:9">
      <c r="A9" s="53"/>
      <c r="B9" s="54"/>
      <c r="C9" s="55"/>
      <c r="D9" s="56"/>
      <c r="E9" s="57"/>
      <c r="F9" s="57"/>
      <c r="G9" s="6" t="s">
        <v>216</v>
      </c>
      <c r="H9" s="7">
        <v>2.23</v>
      </c>
      <c r="I9" s="8">
        <f t="shared" si="0"/>
        <v>2.23</v>
      </c>
    </row>
    <row r="10" spans="1:9">
      <c r="A10" s="53"/>
      <c r="B10" s="54"/>
      <c r="C10" s="55"/>
      <c r="D10" s="56"/>
      <c r="E10" s="57"/>
      <c r="F10" s="57"/>
      <c r="G10" s="6" t="s">
        <v>213</v>
      </c>
      <c r="H10" s="7">
        <v>2.56</v>
      </c>
      <c r="I10" s="8" t="str">
        <f t="shared" si="0"/>
        <v>Descartado</v>
      </c>
    </row>
    <row r="11" spans="1:9">
      <c r="A11" s="53"/>
      <c r="B11" s="54"/>
      <c r="C11" s="55"/>
      <c r="D11" s="56"/>
      <c r="E11" s="57"/>
      <c r="F11" s="57"/>
      <c r="G11" s="6" t="s">
        <v>217</v>
      </c>
      <c r="H11" s="7">
        <v>2.57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218</v>
      </c>
      <c r="H12" s="7">
        <v>2.78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0.81545897096870124</v>
      </c>
      <c r="B20" s="19">
        <f>COUNT(H3:H17)</f>
        <v>10</v>
      </c>
      <c r="C20" s="20">
        <f>IF(B20&lt;2,"N/A",(A20/D20))</f>
        <v>0.49421755816284924</v>
      </c>
      <c r="D20" s="21">
        <f>ROUND(AVERAGE(H3:H17),2)</f>
        <v>1.65</v>
      </c>
      <c r="E20" s="22">
        <f>IFERROR(ROUND(IF(B20&lt;2,"N/A",(IF(C20&lt;=25%,"N/A",AVERAGE(I3:I17)))),2),"N/A")</f>
        <v>1.23</v>
      </c>
      <c r="F20" s="22">
        <f>ROUND(MEDIAN(H3:H17),2)</f>
        <v>1.43</v>
      </c>
      <c r="G20" s="23" t="str">
        <f>INDEX(G3:G17,MATCH(H20,H3:H17,0))</f>
        <v>Menor preço do 13.704.494/0001-37 atualiz</v>
      </c>
      <c r="H20" s="24">
        <f>MIN(H3:H17)</f>
        <v>0.53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1.23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12300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95</v>
      </c>
      <c r="C3" s="55" t="s">
        <v>11</v>
      </c>
      <c r="D3" s="56">
        <v>1500</v>
      </c>
      <c r="E3" s="57">
        <f>IF(C20&lt;=25%,D20,MIN(E20:F20))</f>
        <v>2.12</v>
      </c>
      <c r="F3" s="57">
        <f>MIN(H3:H17)</f>
        <v>1.79</v>
      </c>
      <c r="G3" s="6" t="s">
        <v>210</v>
      </c>
      <c r="H3" s="7">
        <v>1.79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217</v>
      </c>
      <c r="H4" s="7">
        <v>1.89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212</v>
      </c>
      <c r="H5" s="7">
        <v>1.89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215</v>
      </c>
      <c r="H6" s="7">
        <v>2.21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224</v>
      </c>
      <c r="H7" s="7">
        <v>2.23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211</v>
      </c>
      <c r="H8" s="7">
        <v>2.23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216</v>
      </c>
      <c r="H9" s="7">
        <v>2.23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221</v>
      </c>
      <c r="H10" s="7">
        <v>2.23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213</v>
      </c>
      <c r="H11" s="7">
        <v>2.23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34" t="s">
        <v>209</v>
      </c>
      <c r="H12" s="7">
        <v>2.23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0.18111997251668421</v>
      </c>
      <c r="B20" s="19">
        <f>COUNT(H3:H17)</f>
        <v>10</v>
      </c>
      <c r="C20" s="20">
        <f>IF(B20&lt;2,"N/A",(A20/D20))</f>
        <v>8.5433949300322734E-2</v>
      </c>
      <c r="D20" s="21">
        <f>ROUND(AVERAGE(H3:H17),2)</f>
        <v>2.12</v>
      </c>
      <c r="E20" s="22" t="str">
        <f>IFERROR(ROUND(IF(B20&lt;2,"N/A",(IF(C20&lt;=25%,"N/A",AVERAGE(I3:I17)))),2),"N/A")</f>
        <v>N/A</v>
      </c>
      <c r="F20" s="22">
        <f>ROUND(MEDIAN(H3:H17),2)</f>
        <v>2.23</v>
      </c>
      <c r="G20" s="23" t="str">
        <f>INDEX(G3:G17,MATCH(H20,H3:H17,0))</f>
        <v>Menor preço do 13.704.494/0001-37 atualiz</v>
      </c>
      <c r="H20" s="24">
        <f>MIN(H3:H17)</f>
        <v>1.79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2.12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3180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16" sqref="G16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97</v>
      </c>
      <c r="C3" s="55" t="s">
        <v>11</v>
      </c>
      <c r="D3" s="56">
        <v>1500</v>
      </c>
      <c r="E3" s="57">
        <f>IF(C20&lt;=25%,D20,MIN(E20:F20))</f>
        <v>1.8</v>
      </c>
      <c r="F3" s="57">
        <f>MIN(H3:H17)</f>
        <v>1.07</v>
      </c>
      <c r="G3" s="6" t="s">
        <v>210</v>
      </c>
      <c r="H3" s="7">
        <v>1.07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212</v>
      </c>
      <c r="H4" s="7">
        <v>1.1100000000000001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213</v>
      </c>
      <c r="H5" s="7">
        <v>1.67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217</v>
      </c>
      <c r="H6" s="7">
        <v>1.8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215</v>
      </c>
      <c r="H7" s="7">
        <v>1.95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216</v>
      </c>
      <c r="H8" s="7">
        <v>2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221</v>
      </c>
      <c r="H9" s="7">
        <v>2.11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217</v>
      </c>
      <c r="H10" s="7">
        <v>2.11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211</v>
      </c>
      <c r="H11" s="7">
        <v>2.11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219</v>
      </c>
      <c r="H12" s="7">
        <v>2.11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0.40450793152504105</v>
      </c>
      <c r="B20" s="19">
        <f>COUNT(H3:H17)</f>
        <v>10</v>
      </c>
      <c r="C20" s="20">
        <f>IF(B20&lt;2,"N/A",(A20/D20))</f>
        <v>0.2247266286250228</v>
      </c>
      <c r="D20" s="21">
        <f>ROUND(AVERAGE(H3:H17),2)</f>
        <v>1.8</v>
      </c>
      <c r="E20" s="22" t="str">
        <f>IFERROR(ROUND(IF(B20&lt;2,"N/A",(IF(C20&lt;=25%,"N/A",AVERAGE(I3:I17)))),2),"N/A")</f>
        <v>N/A</v>
      </c>
      <c r="F20" s="22">
        <f>ROUND(MEDIAN(H3:H17),2)</f>
        <v>1.98</v>
      </c>
      <c r="G20" s="23" t="str">
        <f>INDEX(G3:G17,MATCH(H20,H3:H17,0))</f>
        <v>Menor preço do 13.704.494/0001-37 atualiz</v>
      </c>
      <c r="H20" s="24">
        <f>MIN(H3:H17)</f>
        <v>1.07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2700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98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99</v>
      </c>
      <c r="C3" s="55" t="s">
        <v>11</v>
      </c>
      <c r="D3" s="56">
        <v>14</v>
      </c>
      <c r="E3" s="57">
        <f>IF(C20&lt;=25%,D20,MIN(E20:F20))</f>
        <v>550.30999999999995</v>
      </c>
      <c r="F3" s="57">
        <f>MIN(H3:H17)</f>
        <v>111.3</v>
      </c>
      <c r="G3" s="6" t="s">
        <v>225</v>
      </c>
      <c r="H3" s="7">
        <v>111.3</v>
      </c>
      <c r="I3" s="8">
        <f t="shared" ref="I3:I17" si="0">IF(H3="","",(IF($C$20&lt;25%,"N/A",IF(H3&lt;=($D$20+$A$20),H3,"Descartado"))))</f>
        <v>111.3</v>
      </c>
    </row>
    <row r="4" spans="1:9">
      <c r="A4" s="53"/>
      <c r="B4" s="54"/>
      <c r="C4" s="55"/>
      <c r="D4" s="56"/>
      <c r="E4" s="57"/>
      <c r="F4" s="57"/>
      <c r="G4" s="6" t="s">
        <v>210</v>
      </c>
      <c r="H4" s="7">
        <v>333.9</v>
      </c>
      <c r="I4" s="8">
        <f t="shared" si="0"/>
        <v>333.9</v>
      </c>
    </row>
    <row r="5" spans="1:9">
      <c r="A5" s="53"/>
      <c r="B5" s="54"/>
      <c r="C5" s="55"/>
      <c r="D5" s="56"/>
      <c r="E5" s="57"/>
      <c r="F5" s="57"/>
      <c r="G5" s="6" t="s">
        <v>226</v>
      </c>
      <c r="H5" s="7">
        <v>556.5</v>
      </c>
      <c r="I5" s="8">
        <f t="shared" si="0"/>
        <v>556.5</v>
      </c>
    </row>
    <row r="6" spans="1:9">
      <c r="A6" s="53"/>
      <c r="B6" s="54"/>
      <c r="C6" s="55"/>
      <c r="D6" s="56"/>
      <c r="E6" s="57"/>
      <c r="F6" s="57"/>
      <c r="G6" s="6" t="s">
        <v>217</v>
      </c>
      <c r="H6" s="7">
        <v>566.67999999999995</v>
      </c>
      <c r="I6" s="8">
        <f t="shared" si="0"/>
        <v>566.67999999999995</v>
      </c>
    </row>
    <row r="7" spans="1:9">
      <c r="A7" s="53"/>
      <c r="B7" s="54"/>
      <c r="C7" s="55"/>
      <c r="D7" s="56"/>
      <c r="E7" s="57"/>
      <c r="F7" s="57"/>
      <c r="G7" s="6" t="s">
        <v>215</v>
      </c>
      <c r="H7" s="7">
        <v>622.49</v>
      </c>
      <c r="I7" s="8">
        <f t="shared" si="0"/>
        <v>622.49</v>
      </c>
    </row>
    <row r="8" spans="1:9">
      <c r="A8" s="53"/>
      <c r="B8" s="54"/>
      <c r="C8" s="55"/>
      <c r="D8" s="56"/>
      <c r="E8" s="57"/>
      <c r="F8" s="57"/>
      <c r="G8" s="6" t="s">
        <v>211</v>
      </c>
      <c r="H8" s="7">
        <v>645.54</v>
      </c>
      <c r="I8" s="8">
        <f t="shared" si="0"/>
        <v>645.54</v>
      </c>
    </row>
    <row r="9" spans="1:9">
      <c r="A9" s="53"/>
      <c r="B9" s="54"/>
      <c r="C9" s="55"/>
      <c r="D9" s="56"/>
      <c r="E9" s="57"/>
      <c r="F9" s="57"/>
      <c r="G9" s="6" t="s">
        <v>219</v>
      </c>
      <c r="H9" s="7">
        <v>666.68</v>
      </c>
      <c r="I9" s="8">
        <f t="shared" si="0"/>
        <v>666.68</v>
      </c>
    </row>
    <row r="10" spans="1:9">
      <c r="A10" s="53"/>
      <c r="B10" s="54"/>
      <c r="C10" s="55"/>
      <c r="D10" s="56"/>
      <c r="E10" s="57"/>
      <c r="F10" s="57"/>
      <c r="G10" s="6" t="s">
        <v>209</v>
      </c>
      <c r="H10" s="7">
        <v>666.68</v>
      </c>
      <c r="I10" s="8">
        <f t="shared" si="0"/>
        <v>666.68</v>
      </c>
    </row>
    <row r="11" spans="1:9">
      <c r="A11" s="53"/>
      <c r="B11" s="54"/>
      <c r="C11" s="55"/>
      <c r="D11" s="56"/>
      <c r="E11" s="57"/>
      <c r="F11" s="57"/>
      <c r="G11" s="6" t="s">
        <v>214</v>
      </c>
      <c r="H11" s="7">
        <v>666.68</v>
      </c>
      <c r="I11" s="8">
        <f t="shared" si="0"/>
        <v>666.68</v>
      </c>
    </row>
    <row r="12" spans="1:9">
      <c r="A12" s="53"/>
      <c r="B12" s="54"/>
      <c r="C12" s="55"/>
      <c r="D12" s="56"/>
      <c r="E12" s="57"/>
      <c r="F12" s="57"/>
      <c r="G12" s="6" t="s">
        <v>220</v>
      </c>
      <c r="H12" s="7">
        <v>666.68</v>
      </c>
      <c r="I12" s="8">
        <f t="shared" si="0"/>
        <v>666.68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185.08735895667078</v>
      </c>
      <c r="B20" s="19">
        <f>COUNT(H3:H17)</f>
        <v>10</v>
      </c>
      <c r="C20" s="20">
        <f>IF(B20&lt;2,"N/A",(A20/D20))</f>
        <v>0.33633290137680727</v>
      </c>
      <c r="D20" s="21">
        <f>ROUND(AVERAGE(H3:H17),2)</f>
        <v>550.30999999999995</v>
      </c>
      <c r="E20" s="22">
        <f>IFERROR(ROUND(IF(B20&lt;2,"N/A",(IF(C20&lt;=25%,"N/A",AVERAGE(I3:I17)))),2),"N/A")</f>
        <v>550.30999999999995</v>
      </c>
      <c r="F20" s="22">
        <f>ROUND(MEDIAN(H3:H17),2)</f>
        <v>634.02</v>
      </c>
      <c r="G20" s="23" t="str">
        <f>INDEX(G3:G17,MATCH(H20,H3:H17,0))</f>
        <v>Menor preço do 17.615.848/0001-28 atualiz</v>
      </c>
      <c r="H20" s="24">
        <f>MIN(H3:H17)</f>
        <v>111.3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550.30999999999995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7704.3399999999992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101</v>
      </c>
      <c r="C3" s="55" t="s">
        <v>11</v>
      </c>
      <c r="D3" s="56">
        <v>3000</v>
      </c>
      <c r="E3" s="57">
        <f>IF(C20&lt;=25%,D20,MIN(E20:F20))</f>
        <v>11.21</v>
      </c>
      <c r="F3" s="57">
        <f>MIN(H3:H17)</f>
        <v>7.81</v>
      </c>
      <c r="G3" s="6" t="s">
        <v>210</v>
      </c>
      <c r="H3" s="7">
        <v>7.81</v>
      </c>
      <c r="I3" s="8">
        <f t="shared" ref="I3:I17" si="0">IF(H3="","",(IF($C$20&lt;25%,"N/A",IF(H3&lt;=($D$20+$A$20),H3,"Descartado"))))</f>
        <v>7.81</v>
      </c>
    </row>
    <row r="4" spans="1:9">
      <c r="A4" s="53"/>
      <c r="B4" s="54"/>
      <c r="C4" s="55"/>
      <c r="D4" s="56"/>
      <c r="E4" s="57"/>
      <c r="F4" s="57"/>
      <c r="G4" s="6" t="s">
        <v>227</v>
      </c>
      <c r="H4" s="7">
        <v>8.35</v>
      </c>
      <c r="I4" s="8">
        <f t="shared" si="0"/>
        <v>8.35</v>
      </c>
    </row>
    <row r="5" spans="1:9">
      <c r="A5" s="53"/>
      <c r="B5" s="54"/>
      <c r="C5" s="55"/>
      <c r="D5" s="56"/>
      <c r="E5" s="57"/>
      <c r="F5" s="57"/>
      <c r="G5" s="6" t="s">
        <v>221</v>
      </c>
      <c r="H5" s="7">
        <v>9.91</v>
      </c>
      <c r="I5" s="8">
        <f t="shared" si="0"/>
        <v>9.91</v>
      </c>
    </row>
    <row r="6" spans="1:9">
      <c r="A6" s="53"/>
      <c r="B6" s="54"/>
      <c r="C6" s="55"/>
      <c r="D6" s="56"/>
      <c r="E6" s="57"/>
      <c r="F6" s="57"/>
      <c r="G6" s="6" t="s">
        <v>224</v>
      </c>
      <c r="H6" s="7">
        <v>10.02</v>
      </c>
      <c r="I6" s="8">
        <f t="shared" si="0"/>
        <v>10.02</v>
      </c>
    </row>
    <row r="7" spans="1:9">
      <c r="A7" s="53"/>
      <c r="B7" s="54"/>
      <c r="C7" s="55"/>
      <c r="D7" s="56"/>
      <c r="E7" s="57"/>
      <c r="F7" s="57"/>
      <c r="G7" s="6" t="s">
        <v>221</v>
      </c>
      <c r="H7" s="7">
        <v>10.130000000000001</v>
      </c>
      <c r="I7" s="8">
        <f t="shared" si="0"/>
        <v>10.130000000000001</v>
      </c>
    </row>
    <row r="8" spans="1:9">
      <c r="A8" s="53"/>
      <c r="B8" s="54"/>
      <c r="C8" s="55"/>
      <c r="D8" s="56"/>
      <c r="E8" s="57"/>
      <c r="F8" s="57"/>
      <c r="G8" s="6" t="s">
        <v>217</v>
      </c>
      <c r="H8" s="7">
        <v>13.36</v>
      </c>
      <c r="I8" s="8">
        <f t="shared" si="0"/>
        <v>13.36</v>
      </c>
    </row>
    <row r="9" spans="1:9">
      <c r="A9" s="53"/>
      <c r="B9" s="54"/>
      <c r="C9" s="55"/>
      <c r="D9" s="56"/>
      <c r="E9" s="57"/>
      <c r="F9" s="57"/>
      <c r="G9" s="6" t="s">
        <v>227</v>
      </c>
      <c r="H9" s="7">
        <v>14.47</v>
      </c>
      <c r="I9" s="8">
        <f t="shared" si="0"/>
        <v>14.47</v>
      </c>
    </row>
    <row r="10" spans="1:9">
      <c r="A10" s="53"/>
      <c r="B10" s="54"/>
      <c r="C10" s="55"/>
      <c r="D10" s="56"/>
      <c r="E10" s="57"/>
      <c r="F10" s="57"/>
      <c r="G10" s="6" t="s">
        <v>228</v>
      </c>
      <c r="H10" s="7">
        <v>15.6</v>
      </c>
      <c r="I10" s="8">
        <f t="shared" si="0"/>
        <v>15.6</v>
      </c>
    </row>
    <row r="11" spans="1:9">
      <c r="A11" s="53"/>
      <c r="B11" s="54"/>
      <c r="C11" s="55"/>
      <c r="D11" s="56"/>
      <c r="E11" s="57"/>
      <c r="F11" s="57"/>
      <c r="G11" s="6" t="s">
        <v>213</v>
      </c>
      <c r="H11" s="7">
        <v>16.690000000000001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225</v>
      </c>
      <c r="H12" s="7">
        <v>17.8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3.6131955693294828</v>
      </c>
      <c r="B20" s="19">
        <f>COUNT(H3:H17)</f>
        <v>10</v>
      </c>
      <c r="C20" s="20">
        <f>IF(B20&lt;2,"N/A",(A20/D20))</f>
        <v>0.29115193951083662</v>
      </c>
      <c r="D20" s="21">
        <f>ROUND(AVERAGE(H3:H17),2)</f>
        <v>12.41</v>
      </c>
      <c r="E20" s="22">
        <f>IFERROR(ROUND(IF(B20&lt;2,"N/A",(IF(C20&lt;=25%,"N/A",AVERAGE(I3:I17)))),2),"N/A")</f>
        <v>11.21</v>
      </c>
      <c r="F20" s="22">
        <f>ROUND(MEDIAN(H3:H17),2)</f>
        <v>11.75</v>
      </c>
      <c r="G20" s="23" t="str">
        <f>INDEX(G3:G17,MATCH(H20,H3:H17,0))</f>
        <v>Menor preço do 13.704.494/0001-37 atualiz</v>
      </c>
      <c r="H20" s="24">
        <f>MIN(H3:H17)</f>
        <v>7.81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11.21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33630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103</v>
      </c>
      <c r="C3" s="55" t="s">
        <v>47</v>
      </c>
      <c r="D3" s="56">
        <v>2400</v>
      </c>
      <c r="E3" s="57">
        <f>IF(C20&lt;=25%,D20,MIN(E20:F20))</f>
        <v>4.22</v>
      </c>
      <c r="F3" s="57">
        <f>MIN(H3:H17)</f>
        <v>3.12</v>
      </c>
      <c r="G3" s="6" t="s">
        <v>210</v>
      </c>
      <c r="H3" s="7">
        <v>3.12</v>
      </c>
      <c r="I3" s="8">
        <f t="shared" ref="I3:I17" si="0">IF(H3="","",(IF($C$20&lt;25%,"N/A",IF(H3&lt;=($D$20+$A$20),H3,"Descartado"))))</f>
        <v>3.12</v>
      </c>
    </row>
    <row r="4" spans="1:9">
      <c r="A4" s="53"/>
      <c r="B4" s="54"/>
      <c r="C4" s="55"/>
      <c r="D4" s="56"/>
      <c r="E4" s="57"/>
      <c r="F4" s="57"/>
      <c r="G4" s="6" t="s">
        <v>221</v>
      </c>
      <c r="H4" s="7">
        <v>3.78</v>
      </c>
      <c r="I4" s="8">
        <f t="shared" si="0"/>
        <v>3.78</v>
      </c>
    </row>
    <row r="5" spans="1:9">
      <c r="A5" s="53"/>
      <c r="B5" s="54"/>
      <c r="C5" s="55"/>
      <c r="D5" s="56"/>
      <c r="E5" s="57"/>
      <c r="F5" s="57"/>
      <c r="G5" s="6" t="s">
        <v>225</v>
      </c>
      <c r="H5" s="7">
        <v>3.88</v>
      </c>
      <c r="I5" s="8">
        <f t="shared" si="0"/>
        <v>3.88</v>
      </c>
    </row>
    <row r="6" spans="1:9">
      <c r="A6" s="53"/>
      <c r="B6" s="54"/>
      <c r="C6" s="55"/>
      <c r="D6" s="56"/>
      <c r="E6" s="57"/>
      <c r="F6" s="57"/>
      <c r="G6" s="6" t="s">
        <v>219</v>
      </c>
      <c r="H6" s="7">
        <v>3.9</v>
      </c>
      <c r="I6" s="8">
        <f t="shared" si="0"/>
        <v>3.9</v>
      </c>
    </row>
    <row r="7" spans="1:9">
      <c r="A7" s="53"/>
      <c r="B7" s="54"/>
      <c r="C7" s="55"/>
      <c r="D7" s="56"/>
      <c r="E7" s="57"/>
      <c r="F7" s="57"/>
      <c r="G7" s="6" t="s">
        <v>213</v>
      </c>
      <c r="H7" s="7">
        <v>3.98</v>
      </c>
      <c r="I7" s="8">
        <f t="shared" si="0"/>
        <v>3.98</v>
      </c>
    </row>
    <row r="8" spans="1:9">
      <c r="A8" s="53"/>
      <c r="B8" s="54"/>
      <c r="C8" s="55"/>
      <c r="D8" s="56"/>
      <c r="E8" s="57"/>
      <c r="F8" s="57"/>
      <c r="G8" s="6" t="s">
        <v>228</v>
      </c>
      <c r="H8" s="7">
        <v>4.45</v>
      </c>
      <c r="I8" s="8">
        <f t="shared" si="0"/>
        <v>4.45</v>
      </c>
    </row>
    <row r="9" spans="1:9">
      <c r="A9" s="53"/>
      <c r="B9" s="54"/>
      <c r="C9" s="55"/>
      <c r="D9" s="56"/>
      <c r="E9" s="57"/>
      <c r="F9" s="57"/>
      <c r="G9" s="6" t="s">
        <v>227</v>
      </c>
      <c r="H9" s="7">
        <v>5.01</v>
      </c>
      <c r="I9" s="8">
        <f t="shared" si="0"/>
        <v>5.01</v>
      </c>
    </row>
    <row r="10" spans="1:9">
      <c r="A10" s="53"/>
      <c r="B10" s="54"/>
      <c r="C10" s="55"/>
      <c r="D10" s="56"/>
      <c r="E10" s="57"/>
      <c r="F10" s="57"/>
      <c r="G10" s="6" t="s">
        <v>215</v>
      </c>
      <c r="H10" s="7">
        <v>6.67</v>
      </c>
      <c r="I10" s="8">
        <f t="shared" si="0"/>
        <v>6.67</v>
      </c>
    </row>
    <row r="11" spans="1:9">
      <c r="A11" s="53"/>
      <c r="B11" s="54"/>
      <c r="C11" s="55"/>
      <c r="D11" s="56"/>
      <c r="E11" s="57"/>
      <c r="F11" s="57"/>
      <c r="G11" s="6" t="s">
        <v>216</v>
      </c>
      <c r="H11" s="7">
        <v>6.68</v>
      </c>
      <c r="I11" s="8">
        <f t="shared" si="0"/>
        <v>6.68</v>
      </c>
    </row>
    <row r="12" spans="1:9">
      <c r="A12" s="53"/>
      <c r="B12" s="54"/>
      <c r="C12" s="55"/>
      <c r="D12" s="56"/>
      <c r="E12" s="57"/>
      <c r="F12" s="57"/>
      <c r="G12" s="34" t="s">
        <v>211</v>
      </c>
      <c r="H12" s="7">
        <v>8.9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1.8146873008868498</v>
      </c>
      <c r="B20" s="19">
        <f>COUNT(H3:H17)</f>
        <v>10</v>
      </c>
      <c r="C20" s="20">
        <f>IF(B20&lt;2,"N/A",(A20/D20))</f>
        <v>0.36005700414421621</v>
      </c>
      <c r="D20" s="21">
        <f>ROUND(AVERAGE(H3:H17),2)</f>
        <v>5.04</v>
      </c>
      <c r="E20" s="22">
        <f>IFERROR(ROUND(IF(B20&lt;2,"N/A",(IF(C20&lt;=25%,"N/A",AVERAGE(I3:I17)))),2),"N/A")</f>
        <v>4.6100000000000003</v>
      </c>
      <c r="F20" s="22">
        <f>ROUND(MEDIAN(H3:H17),2)</f>
        <v>4.22</v>
      </c>
      <c r="G20" s="23" t="str">
        <f>INDEX(G3:G17,MATCH(H20,H3:H17,0))</f>
        <v>Menor preço do 13.704.494/0001-37 atualiz</v>
      </c>
      <c r="H20" s="24">
        <f>MIN(H3:H17)</f>
        <v>3.12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4.22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10128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: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32</v>
      </c>
      <c r="C3" s="55" t="s">
        <v>11</v>
      </c>
      <c r="D3" s="56">
        <v>600</v>
      </c>
      <c r="E3" s="57">
        <f>IF(C20&lt;=25%,D20,MIN(E20:F20))</f>
        <v>10.51</v>
      </c>
      <c r="F3" s="57">
        <f>MIN(H3:H17)</f>
        <v>6.68</v>
      </c>
      <c r="G3" s="6" t="s">
        <v>138</v>
      </c>
      <c r="H3" s="7">
        <v>6.68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158</v>
      </c>
      <c r="H4" s="7">
        <v>6.71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152</v>
      </c>
      <c r="H5" s="7">
        <v>9.4600000000000009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139</v>
      </c>
      <c r="H6" s="7">
        <v>10.01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150</v>
      </c>
      <c r="H7" s="7">
        <v>10.02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137</v>
      </c>
      <c r="H8" s="7">
        <v>10.55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159</v>
      </c>
      <c r="H9" s="7">
        <v>11.2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160</v>
      </c>
      <c r="H10" s="7">
        <v>12.97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156</v>
      </c>
      <c r="H11" s="7">
        <v>13.59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143</v>
      </c>
      <c r="H12" s="7">
        <v>13.91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2.5446501615044146</v>
      </c>
      <c r="B20" s="19">
        <f>COUNT(H3:H17)</f>
        <v>10</v>
      </c>
      <c r="C20" s="20">
        <f>IF(B20&lt;2,"N/A",(A20/D20))</f>
        <v>0.24211704676540577</v>
      </c>
      <c r="D20" s="21">
        <f>ROUND(AVERAGE(H3:H17),2)</f>
        <v>10.51</v>
      </c>
      <c r="E20" s="22" t="str">
        <f>IFERROR(ROUND(IF(B20&lt;2,"N/A",(IF(C20&lt;=25%,"N/A",AVERAGE(I3:I17)))),2),"N/A")</f>
        <v>N/A</v>
      </c>
      <c r="F20" s="22">
        <f>ROUND(MEDIAN(H3:H17),2)</f>
        <v>10.29</v>
      </c>
      <c r="G20" s="23" t="str">
        <f>INDEX(G3:G17,MATCH(H20,H3:H17,0))</f>
        <v>Menor Preço do  15.261.163/0001-03   atualiz</v>
      </c>
      <c r="H20" s="24">
        <f>MIN(H3:H17)</f>
        <v>6.68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10.51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6306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tabSelected="1"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105</v>
      </c>
      <c r="C3" s="55" t="s">
        <v>47</v>
      </c>
      <c r="D3" s="56">
        <v>50000</v>
      </c>
      <c r="E3" s="57">
        <f>IF(C20&lt;=25%,D20,MIN(E20:F20))</f>
        <v>1.28</v>
      </c>
      <c r="F3" s="57">
        <f>MIN(H3:H17)</f>
        <v>0.45</v>
      </c>
      <c r="G3" s="6" t="s">
        <v>215</v>
      </c>
      <c r="H3" s="7">
        <v>0.45</v>
      </c>
      <c r="I3" s="8">
        <f t="shared" ref="I3:I17" si="0">IF(H3="","",(IF($C$20&lt;25%,"N/A",IF(H3&lt;=($D$20+$A$20),H3,"Descartado"))))</f>
        <v>0.45</v>
      </c>
    </row>
    <row r="4" spans="1:9">
      <c r="A4" s="53"/>
      <c r="B4" s="54"/>
      <c r="C4" s="55"/>
      <c r="D4" s="56"/>
      <c r="E4" s="57"/>
      <c r="F4" s="57"/>
      <c r="G4" s="6" t="s">
        <v>221</v>
      </c>
      <c r="H4" s="7">
        <v>0.56000000000000005</v>
      </c>
      <c r="I4" s="8">
        <f t="shared" si="0"/>
        <v>0.56000000000000005</v>
      </c>
    </row>
    <row r="5" spans="1:9">
      <c r="A5" s="53"/>
      <c r="B5" s="54"/>
      <c r="C5" s="55"/>
      <c r="D5" s="56"/>
      <c r="E5" s="57"/>
      <c r="F5" s="57"/>
      <c r="G5" s="6" t="s">
        <v>211</v>
      </c>
      <c r="H5" s="7">
        <v>1.1100000000000001</v>
      </c>
      <c r="I5" s="8">
        <f t="shared" si="0"/>
        <v>1.1100000000000001</v>
      </c>
    </row>
    <row r="6" spans="1:9">
      <c r="A6" s="53"/>
      <c r="B6" s="54"/>
      <c r="C6" s="55"/>
      <c r="D6" s="56"/>
      <c r="E6" s="57"/>
      <c r="F6" s="57"/>
      <c r="G6" s="6" t="s">
        <v>216</v>
      </c>
      <c r="H6" s="7">
        <v>1.1100000000000001</v>
      </c>
      <c r="I6" s="8">
        <f t="shared" si="0"/>
        <v>1.1100000000000001</v>
      </c>
    </row>
    <row r="7" spans="1:9">
      <c r="A7" s="53"/>
      <c r="B7" s="54"/>
      <c r="C7" s="55"/>
      <c r="D7" s="56"/>
      <c r="E7" s="57"/>
      <c r="F7" s="57"/>
      <c r="G7" s="6" t="s">
        <v>210</v>
      </c>
      <c r="H7" s="7">
        <v>1.51</v>
      </c>
      <c r="I7" s="8">
        <f t="shared" si="0"/>
        <v>1.51</v>
      </c>
    </row>
    <row r="8" spans="1:9">
      <c r="A8" s="53"/>
      <c r="B8" s="54"/>
      <c r="C8" s="55"/>
      <c r="D8" s="56"/>
      <c r="E8" s="57"/>
      <c r="F8" s="57"/>
      <c r="G8" s="6" t="s">
        <v>227</v>
      </c>
      <c r="H8" s="7">
        <v>1.56</v>
      </c>
      <c r="I8" s="8">
        <f t="shared" si="0"/>
        <v>1.56</v>
      </c>
    </row>
    <row r="9" spans="1:9">
      <c r="A9" s="53"/>
      <c r="B9" s="54"/>
      <c r="C9" s="55"/>
      <c r="D9" s="56"/>
      <c r="E9" s="57"/>
      <c r="F9" s="57"/>
      <c r="G9" s="34" t="s">
        <v>213</v>
      </c>
      <c r="H9" s="7">
        <v>1.67</v>
      </c>
      <c r="I9" s="8">
        <f t="shared" si="0"/>
        <v>1.67</v>
      </c>
    </row>
    <row r="10" spans="1:9">
      <c r="A10" s="53"/>
      <c r="B10" s="54"/>
      <c r="C10" s="55"/>
      <c r="D10" s="56"/>
      <c r="E10" s="57"/>
      <c r="F10" s="57"/>
      <c r="G10" s="6" t="s">
        <v>225</v>
      </c>
      <c r="H10" s="7">
        <v>1.78</v>
      </c>
      <c r="I10" s="8">
        <f t="shared" si="0"/>
        <v>1.78</v>
      </c>
    </row>
    <row r="11" spans="1:9">
      <c r="A11" s="53"/>
      <c r="B11" s="54"/>
      <c r="C11" s="55"/>
      <c r="D11" s="56"/>
      <c r="E11" s="57"/>
      <c r="F11" s="57"/>
      <c r="G11" s="6" t="s">
        <v>217</v>
      </c>
      <c r="H11" s="7">
        <v>1.8</v>
      </c>
      <c r="I11" s="8">
        <f t="shared" si="0"/>
        <v>1.8</v>
      </c>
    </row>
    <row r="12" spans="1:9">
      <c r="A12" s="53"/>
      <c r="B12" s="54"/>
      <c r="C12" s="55"/>
      <c r="D12" s="56"/>
      <c r="E12" s="57"/>
      <c r="F12" s="57"/>
      <c r="G12" s="6" t="s">
        <v>214</v>
      </c>
      <c r="H12" s="7">
        <v>2.11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0.54608098707466901</v>
      </c>
      <c r="B20" s="19">
        <f>COUNT(H3:H17)</f>
        <v>10</v>
      </c>
      <c r="C20" s="20">
        <f>IF(B20&lt;2,"N/A",(A20/D20))</f>
        <v>0.39859926063844453</v>
      </c>
      <c r="D20" s="21">
        <f>ROUND(AVERAGE(H3:H17),2)</f>
        <v>1.37</v>
      </c>
      <c r="E20" s="22">
        <f>IFERROR(ROUND(IF(B20&lt;2,"N/A",(IF(C20&lt;=25%,"N/A",AVERAGE(I3:I17)))),2),"N/A")</f>
        <v>1.28</v>
      </c>
      <c r="F20" s="22">
        <f>ROUND(MEDIAN(H3:H17),2)</f>
        <v>1.54</v>
      </c>
      <c r="G20" s="23" t="str">
        <f>INDEX(G3:G17,MATCH(H20,H3:H17,0))</f>
        <v>Menor preço do 15.257.819/0001-06 atualiz</v>
      </c>
      <c r="H20" s="24">
        <f>MIN(H3:H17)</f>
        <v>0.45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1.28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64000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109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8" sqref="G8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34</v>
      </c>
      <c r="C3" s="55" t="s">
        <v>11</v>
      </c>
      <c r="D3" s="56">
        <v>600</v>
      </c>
      <c r="E3" s="57">
        <f>IF(C20&lt;=25%,D20,MIN(E20:F20))</f>
        <v>3.51</v>
      </c>
      <c r="F3" s="57">
        <f>MIN(H3:H17)</f>
        <v>2.78</v>
      </c>
      <c r="G3" s="6" t="s">
        <v>138</v>
      </c>
      <c r="H3" s="7">
        <v>2.78</v>
      </c>
      <c r="I3" s="8">
        <f t="shared" ref="I3:I17" si="0">IF(H3="","",(IF($C$20&lt;25%,"N/A",IF(H3&lt;=($D$20+$A$20),H3,"Descartado"))))</f>
        <v>2.78</v>
      </c>
    </row>
    <row r="4" spans="1:9">
      <c r="A4" s="53"/>
      <c r="B4" s="54"/>
      <c r="C4" s="55"/>
      <c r="D4" s="56"/>
      <c r="E4" s="57"/>
      <c r="F4" s="57"/>
      <c r="G4" s="6" t="s">
        <v>158</v>
      </c>
      <c r="H4" s="7">
        <v>2.98</v>
      </c>
      <c r="I4" s="8">
        <f t="shared" si="0"/>
        <v>2.98</v>
      </c>
    </row>
    <row r="5" spans="1:9">
      <c r="A5" s="53"/>
      <c r="B5" s="54"/>
      <c r="C5" s="55"/>
      <c r="D5" s="56"/>
      <c r="E5" s="57"/>
      <c r="F5" s="57"/>
      <c r="G5" s="6" t="s">
        <v>152</v>
      </c>
      <c r="H5" s="7">
        <v>3.51</v>
      </c>
      <c r="I5" s="8">
        <f t="shared" si="0"/>
        <v>3.51</v>
      </c>
    </row>
    <row r="6" spans="1:9">
      <c r="A6" s="53"/>
      <c r="B6" s="54"/>
      <c r="C6" s="55"/>
      <c r="D6" s="56"/>
      <c r="E6" s="57"/>
      <c r="F6" s="57"/>
      <c r="G6" s="6" t="s">
        <v>139</v>
      </c>
      <c r="H6" s="7">
        <v>3.51</v>
      </c>
      <c r="I6" s="8">
        <f t="shared" si="0"/>
        <v>3.51</v>
      </c>
    </row>
    <row r="7" spans="1:9">
      <c r="A7" s="53"/>
      <c r="B7" s="54"/>
      <c r="C7" s="55"/>
      <c r="D7" s="56"/>
      <c r="E7" s="57"/>
      <c r="F7" s="57"/>
      <c r="G7" s="6" t="s">
        <v>150</v>
      </c>
      <c r="H7" s="7">
        <v>3.51</v>
      </c>
      <c r="I7" s="8">
        <f t="shared" si="0"/>
        <v>3.51</v>
      </c>
    </row>
    <row r="8" spans="1:9">
      <c r="A8" s="53"/>
      <c r="B8" s="54"/>
      <c r="C8" s="55"/>
      <c r="D8" s="56"/>
      <c r="E8" s="57"/>
      <c r="F8" s="57"/>
      <c r="G8" s="6" t="s">
        <v>137</v>
      </c>
      <c r="H8" s="7">
        <v>3.51</v>
      </c>
      <c r="I8" s="8">
        <f t="shared" si="0"/>
        <v>3.51</v>
      </c>
    </row>
    <row r="9" spans="1:9">
      <c r="A9" s="53"/>
      <c r="B9" s="54"/>
      <c r="C9" s="55"/>
      <c r="D9" s="56"/>
      <c r="E9" s="57"/>
      <c r="F9" s="57"/>
      <c r="G9" s="6" t="s">
        <v>159</v>
      </c>
      <c r="H9" s="7">
        <v>3.9</v>
      </c>
      <c r="I9" s="8">
        <f t="shared" si="0"/>
        <v>3.9</v>
      </c>
    </row>
    <row r="10" spans="1:9">
      <c r="A10" s="53"/>
      <c r="B10" s="54"/>
      <c r="C10" s="55"/>
      <c r="D10" s="56"/>
      <c r="E10" s="57"/>
      <c r="F10" s="57"/>
      <c r="G10" s="6" t="s">
        <v>160</v>
      </c>
      <c r="H10" s="7">
        <v>6.67</v>
      </c>
      <c r="I10" s="8">
        <f t="shared" si="0"/>
        <v>6.67</v>
      </c>
    </row>
    <row r="11" spans="1:9">
      <c r="A11" s="53"/>
      <c r="B11" s="54"/>
      <c r="C11" s="55"/>
      <c r="D11" s="56"/>
      <c r="E11" s="57"/>
      <c r="F11" s="57"/>
      <c r="G11" s="6" t="s">
        <v>156</v>
      </c>
      <c r="H11" s="7">
        <v>8.94</v>
      </c>
      <c r="I11" s="8" t="str">
        <f t="shared" si="0"/>
        <v>Descartado</v>
      </c>
    </row>
    <row r="12" spans="1:9">
      <c r="A12" s="53"/>
      <c r="B12" s="54"/>
      <c r="C12" s="55"/>
      <c r="D12" s="56"/>
      <c r="E12" s="57"/>
      <c r="F12" s="57"/>
      <c r="G12" s="6" t="s">
        <v>143</v>
      </c>
      <c r="H12" s="7">
        <v>11.13</v>
      </c>
      <c r="I12" s="8" t="str">
        <f t="shared" si="0"/>
        <v>Descartado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34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2.8861593087623492</v>
      </c>
      <c r="B20" s="19">
        <f>COUNT(H3:H17)</f>
        <v>10</v>
      </c>
      <c r="C20" s="20">
        <f>IF(B20&lt;2,"N/A",(A20/D20))</f>
        <v>0.57265065650046609</v>
      </c>
      <c r="D20" s="21">
        <f>ROUND(AVERAGE(H3:H17),2)</f>
        <v>5.04</v>
      </c>
      <c r="E20" s="22">
        <f>IFERROR(ROUND(IF(B20&lt;2,"N/A",(IF(C20&lt;=25%,"N/A",AVERAGE(I3:I17)))),2),"N/A")</f>
        <v>3.8</v>
      </c>
      <c r="F20" s="22">
        <f>ROUND(MEDIAN(H3:H17),2)</f>
        <v>3.51</v>
      </c>
      <c r="G20" s="23" t="str">
        <f>INDEX(G3:G17,MATCH(H20,H3:H17,0))</f>
        <v>Menor Preço do  15.261.163/0001-03   atualiz</v>
      </c>
      <c r="H20" s="24">
        <f>MIN(H3:H17)</f>
        <v>2.78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3.51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2106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/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115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/>
      <c r="C3" s="55" t="s">
        <v>47</v>
      </c>
      <c r="D3" s="56"/>
      <c r="E3" s="57" t="e">
        <f>IF(C20&lt;=25%,D20,MIN(E20:F20))</f>
        <v>#NUM!</v>
      </c>
      <c r="F3" s="57">
        <f>MIN(H3:H17)</f>
        <v>0</v>
      </c>
      <c r="G3" s="6"/>
      <c r="H3" s="7"/>
      <c r="I3" s="8" t="str">
        <f t="shared" ref="I3:I17" si="0">IF(H3="","",(IF($C$20&lt;25%,"N/A",IF(H3&lt;=($D$20+$A$20),H3,"Descartado"))))</f>
        <v/>
      </c>
    </row>
    <row r="4" spans="1:9">
      <c r="A4" s="53"/>
      <c r="B4" s="54"/>
      <c r="C4" s="55"/>
      <c r="D4" s="56"/>
      <c r="E4" s="57"/>
      <c r="F4" s="57"/>
      <c r="G4" s="6"/>
      <c r="H4" s="7"/>
      <c r="I4" s="8" t="str">
        <f t="shared" si="0"/>
        <v/>
      </c>
    </row>
    <row r="5" spans="1:9">
      <c r="A5" s="53"/>
      <c r="B5" s="54"/>
      <c r="C5" s="55"/>
      <c r="D5" s="56"/>
      <c r="E5" s="57"/>
      <c r="F5" s="57"/>
      <c r="G5" s="6"/>
      <c r="H5" s="7"/>
      <c r="I5" s="8" t="str">
        <f t="shared" si="0"/>
        <v/>
      </c>
    </row>
    <row r="6" spans="1:9">
      <c r="A6" s="53"/>
      <c r="B6" s="54"/>
      <c r="C6" s="55"/>
      <c r="D6" s="56"/>
      <c r="E6" s="57"/>
      <c r="F6" s="57"/>
      <c r="G6" s="6"/>
      <c r="H6" s="7"/>
      <c r="I6" s="8" t="str">
        <f t="shared" si="0"/>
        <v/>
      </c>
    </row>
    <row r="7" spans="1:9">
      <c r="A7" s="53"/>
      <c r="B7" s="54"/>
      <c r="C7" s="55"/>
      <c r="D7" s="56"/>
      <c r="E7" s="57"/>
      <c r="F7" s="57"/>
      <c r="G7" s="6"/>
      <c r="H7" s="7"/>
      <c r="I7" s="8" t="str">
        <f t="shared" si="0"/>
        <v/>
      </c>
    </row>
    <row r="8" spans="1:9">
      <c r="A8" s="53"/>
      <c r="B8" s="54"/>
      <c r="C8" s="55"/>
      <c r="D8" s="56"/>
      <c r="E8" s="57"/>
      <c r="F8" s="57"/>
      <c r="G8" s="6"/>
      <c r="H8" s="7"/>
      <c r="I8" s="8" t="str">
        <f t="shared" si="0"/>
        <v/>
      </c>
    </row>
    <row r="9" spans="1:9">
      <c r="A9" s="53"/>
      <c r="B9" s="54"/>
      <c r="C9" s="55"/>
      <c r="D9" s="56"/>
      <c r="E9" s="57"/>
      <c r="F9" s="57"/>
      <c r="G9" s="6"/>
      <c r="H9" s="7"/>
      <c r="I9" s="8" t="str">
        <f t="shared" si="0"/>
        <v/>
      </c>
    </row>
    <row r="10" spans="1:9">
      <c r="A10" s="53"/>
      <c r="B10" s="54"/>
      <c r="C10" s="55"/>
      <c r="D10" s="56"/>
      <c r="E10" s="57"/>
      <c r="F10" s="57"/>
      <c r="G10" s="6"/>
      <c r="H10" s="7"/>
      <c r="I10" s="8" t="str">
        <f t="shared" si="0"/>
        <v/>
      </c>
    </row>
    <row r="11" spans="1:9">
      <c r="A11" s="53"/>
      <c r="B11" s="54"/>
      <c r="C11" s="55"/>
      <c r="D11" s="56"/>
      <c r="E11" s="57"/>
      <c r="F11" s="57"/>
      <c r="G11" s="6"/>
      <c r="H11" s="7"/>
      <c r="I11" s="8" t="str">
        <f t="shared" si="0"/>
        <v/>
      </c>
    </row>
    <row r="12" spans="1:9">
      <c r="A12" s="53"/>
      <c r="B12" s="54"/>
      <c r="C12" s="55"/>
      <c r="D12" s="56"/>
      <c r="E12" s="57"/>
      <c r="F12" s="57"/>
      <c r="G12" s="6"/>
      <c r="H12" s="7"/>
      <c r="I12" s="8" t="str">
        <f t="shared" si="0"/>
        <v/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 t="e">
        <f>IF(C20&lt;=25%,D20,MIN(E20:F20))</f>
        <v>#NUM!</v>
      </c>
    </row>
    <row r="23" spans="1:11">
      <c r="B23" s="25"/>
      <c r="C23" s="25"/>
      <c r="D23" s="59"/>
      <c r="E23" s="59"/>
      <c r="F23" s="33"/>
      <c r="G23" s="4" t="s">
        <v>20</v>
      </c>
      <c r="H23" s="24" t="e">
        <f>ROUND(H22,2)*D3</f>
        <v>#NUM!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50"/>
  <sheetViews>
    <sheetView view="pageBreakPreview" zoomScaleNormal="100" workbookViewId="0">
      <selection activeCell="E15" sqref="E15"/>
    </sheetView>
  </sheetViews>
  <sheetFormatPr defaultColWidth="9.28515625" defaultRowHeight="12.75"/>
  <cols>
    <col min="1" max="1" width="3.42578125" customWidth="1"/>
    <col min="2" max="2" width="9.140625" style="35" customWidth="1"/>
    <col min="3" max="3" width="86.85546875" style="35" customWidth="1"/>
    <col min="4" max="6" width="13.28515625" style="35" customWidth="1"/>
    <col min="7" max="7" width="15.5703125" style="35" customWidth="1"/>
    <col min="8" max="8" width="12.5703125" style="36" customWidth="1"/>
    <col min="9" max="14" width="9.140625" style="36" customWidth="1"/>
    <col min="15" max="64" width="9.140625" style="35" customWidth="1"/>
    <col min="1024" max="1024" width="11.5703125" customWidth="1"/>
  </cols>
  <sheetData>
    <row r="1" spans="1:8" ht="12.75" customHeight="1">
      <c r="B1" s="37"/>
      <c r="C1" s="38"/>
      <c r="D1" s="39"/>
      <c r="E1" s="39"/>
      <c r="F1" s="39"/>
      <c r="G1" s="39"/>
    </row>
    <row r="2" spans="1:8" ht="12.75" customHeight="1">
      <c r="B2" s="37"/>
      <c r="C2" s="38"/>
      <c r="D2" s="39"/>
      <c r="E2" s="39"/>
      <c r="F2" s="39"/>
      <c r="G2" s="39"/>
    </row>
    <row r="3" spans="1:8" ht="12.75" customHeight="1">
      <c r="B3" s="37"/>
      <c r="C3" s="38"/>
      <c r="D3" s="39"/>
      <c r="E3" s="39"/>
      <c r="F3" s="39"/>
      <c r="G3" s="39"/>
    </row>
    <row r="4" spans="1:8" ht="12.75" customHeight="1">
      <c r="B4" s="37"/>
      <c r="C4" s="38"/>
      <c r="D4" s="39"/>
      <c r="E4" s="39"/>
      <c r="F4" s="39"/>
      <c r="G4" s="39"/>
    </row>
    <row r="5" spans="1:8" ht="12.75" customHeight="1">
      <c r="A5" s="62" t="s">
        <v>116</v>
      </c>
      <c r="B5" s="62"/>
      <c r="C5" s="62"/>
      <c r="D5" s="62"/>
      <c r="E5" s="62"/>
      <c r="F5" s="62"/>
      <c r="G5" s="62"/>
      <c r="H5" s="62"/>
    </row>
    <row r="6" spans="1:8" ht="12.75" customHeight="1">
      <c r="A6" s="62" t="s">
        <v>117</v>
      </c>
      <c r="B6" s="62"/>
      <c r="C6" s="62"/>
      <c r="D6" s="62"/>
      <c r="E6" s="62"/>
      <c r="F6" s="62"/>
      <c r="G6" s="62"/>
      <c r="H6" s="62"/>
    </row>
    <row r="7" spans="1:8" ht="12.75" customHeight="1">
      <c r="B7" s="40"/>
      <c r="C7" s="41"/>
      <c r="D7" s="42"/>
      <c r="E7" s="42"/>
      <c r="F7" s="42"/>
      <c r="G7" s="42"/>
    </row>
    <row r="8" spans="1:8" ht="15.75" customHeight="1">
      <c r="B8" s="63" t="s">
        <v>118</v>
      </c>
      <c r="C8" s="63"/>
      <c r="D8" s="63"/>
      <c r="E8" s="63"/>
      <c r="F8" s="63"/>
      <c r="G8" s="63"/>
    </row>
    <row r="9" spans="1:8" ht="25.5">
      <c r="B9" s="43" t="s">
        <v>119</v>
      </c>
      <c r="C9" s="43" t="s">
        <v>120</v>
      </c>
      <c r="D9" s="43" t="s">
        <v>121</v>
      </c>
      <c r="E9" s="43" t="s">
        <v>122</v>
      </c>
      <c r="F9" s="43" t="s">
        <v>123</v>
      </c>
      <c r="G9" s="43" t="s">
        <v>124</v>
      </c>
    </row>
    <row r="10" spans="1:8" ht="40.35" customHeight="1">
      <c r="A10" s="64" t="s">
        <v>125</v>
      </c>
      <c r="B10" s="44">
        <v>1</v>
      </c>
      <c r="C10" s="45" t="str">
        <f>Item1!B3</f>
        <v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v>
      </c>
      <c r="D10" s="44" t="str">
        <f>Item1!C3</f>
        <v>exemplar</v>
      </c>
      <c r="E10" s="44">
        <f>Item1!D3</f>
        <v>500</v>
      </c>
      <c r="F10" s="46">
        <f>Item1!E3</f>
        <v>29.45</v>
      </c>
      <c r="G10" s="46">
        <f t="shared" ref="G10:G49" si="0">(ROUND(F10,2)*E10)</f>
        <v>14725</v>
      </c>
      <c r="H10" s="65" t="s">
        <v>126</v>
      </c>
    </row>
    <row r="11" spans="1:8" ht="38.25">
      <c r="A11" s="64"/>
      <c r="B11" s="44">
        <v>2</v>
      </c>
      <c r="C11" s="45" t="str">
        <f>Item2!B3</f>
        <v>LIVRO
Miolo: • dimensões: 210 mm X 297 mm (fechado); • aproximadamente 200 páginas (100 folhas); • 4 X 4; papel couche 120 g. Capa: • dimensões: 210 mm X 297 mm (fechada); • 4 X 0; • papel reciclato 220 g.</v>
      </c>
      <c r="D11" s="44" t="str">
        <f>Item2!C3</f>
        <v>exemplar</v>
      </c>
      <c r="E11" s="44">
        <f>Item2!D3</f>
        <v>1000</v>
      </c>
      <c r="F11" s="46">
        <f>Item2!E3</f>
        <v>27.42</v>
      </c>
      <c r="G11" s="46">
        <f t="shared" si="0"/>
        <v>27420</v>
      </c>
      <c r="H11" s="65"/>
    </row>
    <row r="12" spans="1:8" ht="63.75">
      <c r="A12" s="64"/>
      <c r="B12" s="44">
        <v>3</v>
      </c>
      <c r="C12" s="45" t="str">
        <f>Item3!B3</f>
        <v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v>
      </c>
      <c r="D12" s="44" t="str">
        <f>Item3!C3</f>
        <v>exemplar</v>
      </c>
      <c r="E12" s="44">
        <f>Item3!D3</f>
        <v>1000</v>
      </c>
      <c r="F12" s="46">
        <f>Item3!E3</f>
        <v>24.85</v>
      </c>
      <c r="G12" s="46">
        <f t="shared" si="0"/>
        <v>24850</v>
      </c>
      <c r="H12" s="65"/>
    </row>
    <row r="13" spans="1:8" ht="51">
      <c r="A13" s="64"/>
      <c r="B13" s="44">
        <v>4</v>
      </c>
      <c r="C13" s="45" t="str">
        <f>Item4!B3</f>
        <v>LIVRO
Capa: • dimensões: 420 mm X 2l0 mm (aberto); • 1 dobra; • impressão 4X0; • papel reciclato 220 g. Miolo: • dimensões: 297 mm X 2l0 mm; • Aproximadamente 60 páginas (30 folhas); • impressão 4X4; • papel reciclato 120 g.</v>
      </c>
      <c r="D13" s="44" t="str">
        <f>Item4!C3</f>
        <v>exemplar</v>
      </c>
      <c r="E13" s="44">
        <f>Item4!D3</f>
        <v>600</v>
      </c>
      <c r="F13" s="46">
        <f>Item4!E3</f>
        <v>10.51</v>
      </c>
      <c r="G13" s="46">
        <f t="shared" si="0"/>
        <v>6306</v>
      </c>
      <c r="H13" s="65"/>
    </row>
    <row r="14" spans="1:8" ht="51">
      <c r="A14" s="64"/>
      <c r="B14" s="44">
        <v>5</v>
      </c>
      <c r="C14" s="45" t="str">
        <f>Item5!B3</f>
        <v>LIVRO
Miolo: • dimensões: 210 mm X 297 mm; • aproximadamente 32 páginas (16 folhas); • 4 X 4; • papel reciclato 120 g; • acabamento com 2 grampos. Capa: • dimensões: 420 mm X 210 mm (aberta); • 1 dobra; • 4 X 0; • papel reciclato 220 g.</v>
      </c>
      <c r="D14" s="44" t="str">
        <f>Item5!C3</f>
        <v>exemplar</v>
      </c>
      <c r="E14" s="44">
        <f>Item5!D3</f>
        <v>600</v>
      </c>
      <c r="F14" s="46">
        <f>Item5!E3</f>
        <v>3.51</v>
      </c>
      <c r="G14" s="46">
        <f t="shared" si="0"/>
        <v>2106</v>
      </c>
      <c r="H14" s="65"/>
    </row>
    <row r="15" spans="1:8" ht="51">
      <c r="A15" s="64"/>
      <c r="B15" s="44">
        <v>6</v>
      </c>
      <c r="C15" s="45" t="str">
        <f>Item6!B3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liso.</v>
      </c>
      <c r="D15" s="44" t="str">
        <f>Item6!C3</f>
        <v>exemplar</v>
      </c>
      <c r="E15" s="44">
        <f>Item6!D3</f>
        <v>500</v>
      </c>
      <c r="F15" s="46">
        <f>Item6!E3</f>
        <v>7.09</v>
      </c>
      <c r="G15" s="46">
        <f t="shared" si="0"/>
        <v>3545</v>
      </c>
      <c r="H15" s="65"/>
    </row>
    <row r="16" spans="1:8" ht="51">
      <c r="A16" s="64"/>
      <c r="B16" s="44">
        <v>7</v>
      </c>
      <c r="C16" s="45" t="str">
        <f>Item7!B3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v>
      </c>
      <c r="D16" s="44" t="str">
        <f>Item7!C3</f>
        <v>exemplar</v>
      </c>
      <c r="E16" s="44">
        <f>Item7!D3</f>
        <v>500</v>
      </c>
      <c r="F16" s="46">
        <f>Item7!E3</f>
        <v>8.2100000000000009</v>
      </c>
      <c r="G16" s="46">
        <f t="shared" si="0"/>
        <v>4105</v>
      </c>
      <c r="H16" s="65"/>
    </row>
    <row r="17" spans="1:8" ht="63.75">
      <c r="A17" s="64"/>
      <c r="B17" s="44">
        <v>8</v>
      </c>
      <c r="C17" s="45" t="str">
        <f>Item8!B3</f>
        <v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v>
      </c>
      <c r="D17" s="44" t="str">
        <f>Item8!C3</f>
        <v>exemplar</v>
      </c>
      <c r="E17" s="44">
        <f>Item8!D3</f>
        <v>250</v>
      </c>
      <c r="F17" s="46">
        <f>Item8!E3</f>
        <v>35.83</v>
      </c>
      <c r="G17" s="46">
        <f t="shared" si="0"/>
        <v>8957.5</v>
      </c>
      <c r="H17" s="65"/>
    </row>
    <row r="18" spans="1:8" ht="38.25">
      <c r="A18" s="64"/>
      <c r="B18" s="44">
        <v>9</v>
      </c>
      <c r="C18" s="45" t="str">
        <f>Item9!B3</f>
        <v>CARTILHA
Capa e Miolo: • papel couche liso l50 gr, branco; • impressão offset 4 X 4; • acabamento com 2 grampos; • dimensões: l80 mm X l80 mm (fechado) e l80 mm X 360 mm (aberto); • aproximadamente 30 páginas.</v>
      </c>
      <c r="D18" s="44" t="str">
        <f>Item9!C3</f>
        <v>exemplar</v>
      </c>
      <c r="E18" s="44">
        <f>Item9!D3</f>
        <v>6000</v>
      </c>
      <c r="F18" s="46">
        <f>Item9!E3</f>
        <v>2.52</v>
      </c>
      <c r="G18" s="46">
        <f t="shared" si="0"/>
        <v>15120</v>
      </c>
      <c r="H18" s="65"/>
    </row>
    <row r="19" spans="1:8" ht="51">
      <c r="A19" s="64"/>
      <c r="B19" s="44">
        <v>10</v>
      </c>
      <c r="C19" s="45" t="str">
        <f>Item10!B3</f>
        <v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v>
      </c>
      <c r="D19" s="44" t="str">
        <f>Item10!C3</f>
        <v>exemplar</v>
      </c>
      <c r="E19" s="44">
        <f>Item10!D3</f>
        <v>6000</v>
      </c>
      <c r="F19" s="46">
        <f>Item10!E3</f>
        <v>1.97</v>
      </c>
      <c r="G19" s="46">
        <f t="shared" si="0"/>
        <v>11820</v>
      </c>
      <c r="H19" s="65"/>
    </row>
    <row r="20" spans="1:8" ht="51">
      <c r="A20" s="64"/>
      <c r="B20" s="44">
        <v>11</v>
      </c>
      <c r="C20" s="45" t="str">
        <f>Item11!B3</f>
        <v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v>
      </c>
      <c r="D20" s="44" t="str">
        <f>Item11!C3</f>
        <v>unidade</v>
      </c>
      <c r="E20" s="44">
        <f>Item11!D3</f>
        <v>2000</v>
      </c>
      <c r="F20" s="46">
        <f>Item11!E3</f>
        <v>1.63</v>
      </c>
      <c r="G20" s="46">
        <f t="shared" si="0"/>
        <v>3260</v>
      </c>
      <c r="H20" s="65"/>
    </row>
    <row r="21" spans="1:8" ht="51">
      <c r="A21" s="64"/>
      <c r="B21" s="44">
        <v>12</v>
      </c>
      <c r="C21" s="45" t="str">
        <f>Item12!B3</f>
        <v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v>
      </c>
      <c r="D21" s="44" t="str">
        <f>Item12!C3</f>
        <v>exemplar</v>
      </c>
      <c r="E21" s="44">
        <f>Item12!D3</f>
        <v>600</v>
      </c>
      <c r="F21" s="46">
        <f>Item12!E3</f>
        <v>22.58</v>
      </c>
      <c r="G21" s="46">
        <f t="shared" si="0"/>
        <v>13547.999999999998</v>
      </c>
      <c r="H21" s="65"/>
    </row>
    <row r="22" spans="1:8" ht="51">
      <c r="A22" s="64"/>
      <c r="B22" s="44">
        <v>13</v>
      </c>
      <c r="C22" s="45" t="str">
        <f>Item13!B3</f>
        <v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v>
      </c>
      <c r="D22" s="44" t="str">
        <f>Item13!C3</f>
        <v>exemplar</v>
      </c>
      <c r="E22" s="44">
        <f>Item13!D3</f>
        <v>400</v>
      </c>
      <c r="F22" s="46">
        <f>Item13!E3</f>
        <v>12.93</v>
      </c>
      <c r="G22" s="46">
        <f t="shared" si="0"/>
        <v>5172</v>
      </c>
      <c r="H22" s="65"/>
    </row>
    <row r="23" spans="1:8" ht="51">
      <c r="A23" s="64"/>
      <c r="B23" s="44">
        <v>14</v>
      </c>
      <c r="C23" s="45" t="str">
        <f>Item14!B3</f>
        <v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v>
      </c>
      <c r="D23" s="44" t="str">
        <f>Item14!C3</f>
        <v>exemplar</v>
      </c>
      <c r="E23" s="44">
        <f>Item14!D3</f>
        <v>400</v>
      </c>
      <c r="F23" s="46">
        <f>Item14!E3</f>
        <v>6.33</v>
      </c>
      <c r="G23" s="46">
        <f t="shared" si="0"/>
        <v>2532</v>
      </c>
      <c r="H23" s="65"/>
    </row>
    <row r="24" spans="1:8" ht="51">
      <c r="A24" s="64"/>
      <c r="B24" s="44">
        <v>15</v>
      </c>
      <c r="C24" s="45" t="str">
        <f>Item15!B3</f>
        <v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v>
      </c>
      <c r="D24" s="44" t="str">
        <f>Item15!C3</f>
        <v>exemplar</v>
      </c>
      <c r="E24" s="44">
        <f>Item15!D3</f>
        <v>200</v>
      </c>
      <c r="F24" s="46">
        <f>Item15!E3</f>
        <v>12.12</v>
      </c>
      <c r="G24" s="46">
        <f t="shared" si="0"/>
        <v>2424</v>
      </c>
      <c r="H24" s="47">
        <f>SUM(G10:G24)</f>
        <v>145890.5</v>
      </c>
    </row>
    <row r="25" spans="1:8" ht="20.85" customHeight="1">
      <c r="A25" s="64" t="s">
        <v>127</v>
      </c>
      <c r="B25" s="44">
        <v>16</v>
      </c>
      <c r="C25" s="45" t="str">
        <f>Item16!B3</f>
        <v>CARTÃO
• dimensões: 55 mm X 95 mm. • lâmina em 1 X 0 cores em Opaline 180 g.</v>
      </c>
      <c r="D25" s="44" t="str">
        <f>Item16!C3</f>
        <v>unidade</v>
      </c>
      <c r="E25" s="44">
        <f>Item16!D3</f>
        <v>8000</v>
      </c>
      <c r="F25" s="46">
        <f>Item16!E3</f>
        <v>0.13</v>
      </c>
      <c r="G25" s="46">
        <f t="shared" si="0"/>
        <v>1040</v>
      </c>
      <c r="H25" s="66" t="s">
        <v>128</v>
      </c>
    </row>
    <row r="26" spans="1:8" ht="25.5">
      <c r="A26" s="64"/>
      <c r="B26" s="44">
        <v>17</v>
      </c>
      <c r="C26" s="45" t="str">
        <f>Item17!B3</f>
        <v xml:space="preserve">CARTÃO
• dimensões: 55 mm X 95 mm. • lâmina em 4 X 0 cores em Opaline 180 g. </v>
      </c>
      <c r="D26" s="44" t="str">
        <f>Item17!C3</f>
        <v>unidade</v>
      </c>
      <c r="E26" s="44">
        <f>Item17!D3</f>
        <v>3000</v>
      </c>
      <c r="F26" s="46">
        <f>Item17!E3</f>
        <v>0.28000000000000003</v>
      </c>
      <c r="G26" s="46">
        <f t="shared" si="0"/>
        <v>840.00000000000011</v>
      </c>
      <c r="H26" s="66"/>
    </row>
    <row r="27" spans="1:8" ht="25.5">
      <c r="A27" s="64"/>
      <c r="B27" s="44">
        <v>18</v>
      </c>
      <c r="C27" s="45" t="str">
        <f>Item18!B3</f>
        <v>CARTÃO
• dimensões: 102 mm X 152 mm; • lâminas em 4 X 0 cores em couche fosco 240 g</v>
      </c>
      <c r="D27" s="44" t="str">
        <f>Item18!C3</f>
        <v>exemplar</v>
      </c>
      <c r="E27" s="44">
        <f>Item18!D3</f>
        <v>1000</v>
      </c>
      <c r="F27" s="46">
        <f>Item18!E3</f>
        <v>0.37</v>
      </c>
      <c r="G27" s="46">
        <f t="shared" si="0"/>
        <v>370</v>
      </c>
      <c r="H27" s="66"/>
    </row>
    <row r="28" spans="1:8" ht="38.25">
      <c r="A28" s="64"/>
      <c r="B28" s="44">
        <v>19</v>
      </c>
      <c r="C28" s="45" t="str">
        <f>Item19!B3</f>
        <v>PASTA
• dimensões: 450 mm X 320 mm (aberto); • 1 dobra e bolso interno; • impresso 4 X 0; • cartão supremo 250 g com plastificação.</v>
      </c>
      <c r="D28" s="44" t="str">
        <f>Item19!C3</f>
        <v>exemplar</v>
      </c>
      <c r="E28" s="44">
        <f>Item19!D3</f>
        <v>4000</v>
      </c>
      <c r="F28" s="46">
        <f>Item19!E3</f>
        <v>1.52</v>
      </c>
      <c r="G28" s="46">
        <f t="shared" si="0"/>
        <v>6080</v>
      </c>
      <c r="H28" s="66"/>
    </row>
    <row r="29" spans="1:8" ht="25.5">
      <c r="A29" s="64"/>
      <c r="B29" s="44">
        <v>20</v>
      </c>
      <c r="C29" s="45" t="str">
        <f>Item20!B3</f>
        <v>PASTA
• dimensões 325 mm X 474 mm (aberto); • lâminas em 1 X 0 cores em OffSet 280 g; • 1 dobra.</v>
      </c>
      <c r="D29" s="44" t="str">
        <f>Item20!C3</f>
        <v>exemplar</v>
      </c>
      <c r="E29" s="44">
        <f>Item20!D3</f>
        <v>10000</v>
      </c>
      <c r="F29" s="46">
        <f>Item20!E3</f>
        <v>1.0900000000000001</v>
      </c>
      <c r="G29" s="46">
        <f t="shared" si="0"/>
        <v>10900</v>
      </c>
      <c r="H29" s="66"/>
    </row>
    <row r="30" spans="1:8" ht="25.5">
      <c r="A30" s="64"/>
      <c r="B30" s="44">
        <v>21</v>
      </c>
      <c r="C30" s="45" t="str">
        <f>Item21!B3</f>
        <v>CARTAZ
• dimensões: 297 mm X 420 mm; • lâminas em 4 X 0 cores em couche liso 150 g;</v>
      </c>
      <c r="D30" s="44" t="str">
        <f>Item21!C3</f>
        <v>exemplar</v>
      </c>
      <c r="E30" s="44">
        <f>Item21!D3</f>
        <v>4000</v>
      </c>
      <c r="F30" s="46">
        <f>Item21!E3</f>
        <v>0.76</v>
      </c>
      <c r="G30" s="46">
        <f t="shared" si="0"/>
        <v>3040</v>
      </c>
      <c r="H30" s="66"/>
    </row>
    <row r="31" spans="1:8" ht="25.5">
      <c r="A31" s="64"/>
      <c r="B31" s="44">
        <v>22</v>
      </c>
      <c r="C31" s="45" t="str">
        <f>Item22!B3</f>
        <v>CARTAZ
• dimensões: 420 mm X 600 mm; • lâminas em 4 X 0 cores em couche liso 150 g;</v>
      </c>
      <c r="D31" s="44" t="str">
        <f>Item22!C3</f>
        <v>exemplar</v>
      </c>
      <c r="E31" s="44">
        <f>Item22!D3</f>
        <v>1000</v>
      </c>
      <c r="F31" s="46">
        <f>Item22!E3</f>
        <v>1.29</v>
      </c>
      <c r="G31" s="46">
        <f t="shared" si="0"/>
        <v>1290</v>
      </c>
      <c r="H31" s="66"/>
    </row>
    <row r="32" spans="1:8" ht="25.5">
      <c r="A32" s="64"/>
      <c r="B32" s="44">
        <v>23</v>
      </c>
      <c r="C32" s="45" t="str">
        <f>Item23!B3</f>
        <v>CARTAZ
• dimensões: 285 mm X 410 mm; • lâminas em 4 X 0 cores em couche liso 150 g;</v>
      </c>
      <c r="D32" s="44" t="str">
        <f>Item23!C3</f>
        <v>exemplar</v>
      </c>
      <c r="E32" s="44">
        <f>Item23!D3</f>
        <v>1000</v>
      </c>
      <c r="F32" s="46">
        <f>Item23!E3</f>
        <v>1.36</v>
      </c>
      <c r="G32" s="46">
        <f t="shared" si="0"/>
        <v>1360</v>
      </c>
      <c r="H32" s="66"/>
    </row>
    <row r="33" spans="1:8" ht="25.5">
      <c r="A33" s="64"/>
      <c r="B33" s="44">
        <v>24</v>
      </c>
      <c r="C33" s="45" t="str">
        <f>Item24!B3</f>
        <v>CARTAZ
• dimensões: 400 mm X 580 mm; • lâminas em 4 X 0 cores em couche liso 150 g.</v>
      </c>
      <c r="D33" s="44" t="str">
        <f>Item24!C3</f>
        <v>exemplar</v>
      </c>
      <c r="E33" s="44">
        <f>Item24!D3</f>
        <v>1000</v>
      </c>
      <c r="F33" s="46">
        <f>Item24!E3</f>
        <v>1.35</v>
      </c>
      <c r="G33" s="46">
        <f t="shared" si="0"/>
        <v>1350</v>
      </c>
      <c r="H33" s="66"/>
    </row>
    <row r="34" spans="1:8" ht="25.5">
      <c r="A34" s="64"/>
      <c r="B34" s="44">
        <v>25</v>
      </c>
      <c r="C34" s="45" t="str">
        <f>Item25!B3</f>
        <v>CARTAZ
• dimensões: 210 mm X 297 mm; • lâminas em 4 X 0 cores em couche liso 150 g.</v>
      </c>
      <c r="D34" s="44" t="str">
        <f>Item25!C3</f>
        <v>exemplar</v>
      </c>
      <c r="E34" s="44">
        <f>Item25!D3</f>
        <v>1000</v>
      </c>
      <c r="F34" s="46">
        <f>Item25!E3</f>
        <v>0.69</v>
      </c>
      <c r="G34" s="46">
        <f t="shared" si="0"/>
        <v>690</v>
      </c>
      <c r="H34" s="66"/>
    </row>
    <row r="35" spans="1:8" ht="38.25">
      <c r="A35" s="64"/>
      <c r="B35" s="44">
        <v>26</v>
      </c>
      <c r="C35" s="45" t="str">
        <f>Item26!B3</f>
        <v>CONVITE
• dimensões: 287 mm X 410 mm; • 2 dobras; • lâminas em 4 X 4 cores em couche fosco 240 g, com laminação fosca; • com verniz localizado.</v>
      </c>
      <c r="D35" s="44" t="str">
        <f>Item26!C3</f>
        <v>exemplar</v>
      </c>
      <c r="E35" s="44">
        <f>Item26!D3</f>
        <v>5000</v>
      </c>
      <c r="F35" s="46">
        <f>Item26!E3</f>
        <v>1.99</v>
      </c>
      <c r="G35" s="46">
        <f t="shared" si="0"/>
        <v>9950</v>
      </c>
      <c r="H35" s="66"/>
    </row>
    <row r="36" spans="1:8" ht="25.5">
      <c r="A36" s="64"/>
      <c r="B36" s="44">
        <v>27</v>
      </c>
      <c r="C36" s="45" t="str">
        <f>Item27!B3</f>
        <v>CONVITE
• dimensões: 150 mm X 200 mm; • lâminas em 4 X 0 cores em couche liso 240 g.</v>
      </c>
      <c r="D36" s="44" t="str">
        <f>Item27!C3</f>
        <v>exemplar</v>
      </c>
      <c r="E36" s="44">
        <f>Item27!D3</f>
        <v>3000</v>
      </c>
      <c r="F36" s="46">
        <f>Item27!E3</f>
        <v>1</v>
      </c>
      <c r="G36" s="46">
        <f t="shared" si="0"/>
        <v>3000</v>
      </c>
      <c r="H36" s="66"/>
    </row>
    <row r="37" spans="1:8" ht="25.5">
      <c r="A37" s="64"/>
      <c r="B37" s="44">
        <v>28</v>
      </c>
      <c r="C37" s="45" t="str">
        <f>Item28!B3</f>
        <v>ENVELOPE
• dimensões: 168 mm X 225 mm; • lâminas em 1 X 0 cores, branco, com brasão em alto relevo 290 g.</v>
      </c>
      <c r="D37" s="44" t="str">
        <f>Item28!C3</f>
        <v>exemplar</v>
      </c>
      <c r="E37" s="44">
        <f>Item28!D3</f>
        <v>3000</v>
      </c>
      <c r="F37" s="46">
        <f>Item28!E3</f>
        <v>1.27</v>
      </c>
      <c r="G37" s="46">
        <f t="shared" si="0"/>
        <v>3810</v>
      </c>
      <c r="H37" s="66"/>
    </row>
    <row r="38" spans="1:8" ht="25.5">
      <c r="A38" s="64"/>
      <c r="B38" s="44">
        <v>29</v>
      </c>
      <c r="C38" s="45" t="str">
        <f>Item29!B3</f>
        <v xml:space="preserve">ENVELOPE
• dimensões: 105 mm X 158 mm; • lâminas em 1 X 0 cores, branco, 290 g. </v>
      </c>
      <c r="D38" s="44" t="str">
        <f>Item29!C3</f>
        <v>exemplar</v>
      </c>
      <c r="E38" s="44">
        <f>Item29!D3</f>
        <v>1500</v>
      </c>
      <c r="F38" s="46">
        <f>Item29!E3</f>
        <v>0.86</v>
      </c>
      <c r="G38" s="46">
        <f t="shared" si="0"/>
        <v>1290</v>
      </c>
      <c r="H38" s="66"/>
    </row>
    <row r="39" spans="1:8" ht="25.5">
      <c r="A39" s="64"/>
      <c r="B39" s="44">
        <v>30</v>
      </c>
      <c r="C39" s="45" t="str">
        <f>Item30!B3</f>
        <v>FOLDER
• dimensões: 297 mm X 210 mm; • 2 dobras; • lâminas em 4 X 4 cores em offset 240 g.</v>
      </c>
      <c r="D39" s="44" t="str">
        <f>Item30!C3</f>
        <v>exemplar</v>
      </c>
      <c r="E39" s="44">
        <f>Item30!D3</f>
        <v>700</v>
      </c>
      <c r="F39" s="46">
        <f>Item30!E3</f>
        <v>0.55000000000000004</v>
      </c>
      <c r="G39" s="46">
        <f t="shared" si="0"/>
        <v>385.00000000000006</v>
      </c>
      <c r="H39" s="66"/>
    </row>
    <row r="40" spans="1:8" ht="25.5">
      <c r="A40" s="64"/>
      <c r="B40" s="44">
        <v>31</v>
      </c>
      <c r="C40" s="45" t="str">
        <f>Item31!B3</f>
        <v>FOLDER
• dimensões: 297 mm X 210 mm; • 2 dobras; • lâminas em 4 X 4 cores em couche 180 g.</v>
      </c>
      <c r="D40" s="44" t="str">
        <f>Item31!C3</f>
        <v>exemplar</v>
      </c>
      <c r="E40" s="44">
        <f>Item31!D3</f>
        <v>3000</v>
      </c>
      <c r="F40" s="46">
        <f>Item31!E3</f>
        <v>0.73</v>
      </c>
      <c r="G40" s="46">
        <f t="shared" si="0"/>
        <v>2190</v>
      </c>
      <c r="H40" s="66"/>
    </row>
    <row r="41" spans="1:8" ht="25.5">
      <c r="A41" s="64"/>
      <c r="B41" s="44">
        <v>32</v>
      </c>
      <c r="C41" s="45" t="str">
        <f>Item32!B3</f>
        <v>FOLDER
• dimensões: 297 mm X 210 mm; • 2 dobras; • lâminas em 4 X 4 cores em reciclato 150 g.</v>
      </c>
      <c r="D41" s="44" t="str">
        <f>Item32!C3</f>
        <v>exemplar</v>
      </c>
      <c r="E41" s="44">
        <f>Item32!D3</f>
        <v>800</v>
      </c>
      <c r="F41" s="46">
        <f>Item32!E3</f>
        <v>0.66</v>
      </c>
      <c r="G41" s="46">
        <f t="shared" si="0"/>
        <v>528</v>
      </c>
      <c r="H41" s="66"/>
    </row>
    <row r="42" spans="1:8" ht="38.25">
      <c r="A42" s="64"/>
      <c r="B42" s="44">
        <v>33</v>
      </c>
      <c r="C42" s="45" t="str">
        <f>Item33!B3</f>
        <v>DIVERSOS
Marcador de Livro • dimensões: 50 mm X 190 mm; • lâminas em 4 X 4 cores em offset 240 g.complastificação.</v>
      </c>
      <c r="D42" s="44" t="str">
        <f>Item33!C3</f>
        <v>exemplar</v>
      </c>
      <c r="E42" s="44">
        <f>Item33!D3</f>
        <v>3000</v>
      </c>
      <c r="F42" s="46">
        <f>Item33!E3</f>
        <v>0.33</v>
      </c>
      <c r="G42" s="46">
        <f t="shared" si="0"/>
        <v>990</v>
      </c>
      <c r="H42" s="66"/>
    </row>
    <row r="43" spans="1:8" ht="25.5">
      <c r="A43" s="64"/>
      <c r="B43" s="44">
        <v>34</v>
      </c>
      <c r="C43" s="45" t="str">
        <f>Item34!B3</f>
        <v>DIVERSOS
Diploma • dimensões: 350 mm X 245 mm; • lâminas em 4 X 0 cores em Opaline 180 g</v>
      </c>
      <c r="D43" s="44" t="str">
        <f>Item34!C3</f>
        <v>exemplar</v>
      </c>
      <c r="E43" s="44">
        <f>Item34!D3</f>
        <v>10000</v>
      </c>
      <c r="F43" s="46">
        <f>Item34!E3</f>
        <v>1.23</v>
      </c>
      <c r="G43" s="46">
        <f t="shared" si="0"/>
        <v>12300</v>
      </c>
      <c r="H43" s="66"/>
    </row>
    <row r="44" spans="1:8" ht="51">
      <c r="A44" s="64"/>
      <c r="B44" s="44">
        <v>35</v>
      </c>
      <c r="C44" s="45" t="str">
        <f>Item35!B3</f>
        <v>DIVERSOS
Bloco Miolo: • dimensões: 220 mm X 280 mm; • aproximadamente 50 páginas (25 folhas); • páginas em 1 X 0 cores em offset 75. Capa: • dimensões: 220 mm X 280 mm (fechado); • 4 X 0 cores; • cartão supremo 250 g.</v>
      </c>
      <c r="D44" s="44" t="str">
        <f>Item35!C3</f>
        <v>exemplar</v>
      </c>
      <c r="E44" s="44">
        <f>Item35!D3</f>
        <v>1500</v>
      </c>
      <c r="F44" s="46">
        <f>Item35!E3</f>
        <v>2.12</v>
      </c>
      <c r="G44" s="46">
        <f t="shared" si="0"/>
        <v>3180</v>
      </c>
      <c r="H44" s="66"/>
    </row>
    <row r="45" spans="1:8" ht="51">
      <c r="A45" s="64"/>
      <c r="B45" s="44">
        <v>36</v>
      </c>
      <c r="C45" s="45" t="str">
        <f>Item36!B3</f>
        <v>DIVERSOS
Bloco Miolo: • dimensões: 160 mm X 220 mm; • aproximadamente 50 páginas (25 folhas); • páginas em 1 X 0 cores em papel reciclato 90. Capa: • dimensões: 160 mm X 220 mm (fechado); • 4 X 0 cores; • papel reciclato 150g.</v>
      </c>
      <c r="D45" s="44" t="str">
        <f>Item36!C3</f>
        <v>exemplar</v>
      </c>
      <c r="E45" s="44">
        <f>Item36!D3</f>
        <v>1500</v>
      </c>
      <c r="F45" s="46">
        <f>Item36!E3</f>
        <v>1.8</v>
      </c>
      <c r="G45" s="46">
        <f t="shared" si="0"/>
        <v>2700</v>
      </c>
      <c r="H45" s="66"/>
    </row>
    <row r="46" spans="1:8" ht="127.5">
      <c r="A46" s="64"/>
      <c r="B46" s="44">
        <v>37</v>
      </c>
      <c r="C46" s="45" t="str">
        <f>Item37!B3</f>
        <v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v>
      </c>
      <c r="D46" s="44" t="str">
        <f>Item37!C3</f>
        <v>exemplar</v>
      </c>
      <c r="E46" s="44">
        <f>Item37!D3</f>
        <v>14</v>
      </c>
      <c r="F46" s="46">
        <f>Item37!E3</f>
        <v>550.30999999999995</v>
      </c>
      <c r="G46" s="46">
        <f t="shared" si="0"/>
        <v>7704.3399999999992</v>
      </c>
      <c r="H46" s="47">
        <f>SUM(G25:G46)</f>
        <v>74987.34</v>
      </c>
    </row>
    <row r="47" spans="1:8" ht="76.5">
      <c r="A47" s="67" t="s">
        <v>129</v>
      </c>
      <c r="B47" s="44">
        <v>38</v>
      </c>
      <c r="C47" s="45" t="str">
        <f>Item38!B3</f>
        <v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v>
      </c>
      <c r="D47" s="44" t="str">
        <f>Item38!C3</f>
        <v>exemplar</v>
      </c>
      <c r="E47" s="44">
        <f>Item38!D3</f>
        <v>3000</v>
      </c>
      <c r="F47" s="46">
        <f>Item38!E3</f>
        <v>11.21</v>
      </c>
      <c r="G47" s="46">
        <f t="shared" si="0"/>
        <v>33630</v>
      </c>
      <c r="H47" s="66" t="s">
        <v>130</v>
      </c>
    </row>
    <row r="48" spans="1:8" ht="51">
      <c r="A48" s="67"/>
      <c r="B48" s="44">
        <v>39</v>
      </c>
      <c r="C48" s="45" t="str">
        <f>Item39!B3</f>
        <v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v>
      </c>
      <c r="D48" s="44" t="str">
        <f>Item39!C3</f>
        <v>unidade</v>
      </c>
      <c r="E48" s="44">
        <f>Item39!D3</f>
        <v>2400</v>
      </c>
      <c r="F48" s="46">
        <f>Item39!E3</f>
        <v>4.22</v>
      </c>
      <c r="G48" s="46">
        <f t="shared" si="0"/>
        <v>10128</v>
      </c>
      <c r="H48" s="66"/>
    </row>
    <row r="49" spans="1:8" ht="38.25">
      <c r="A49" s="67"/>
      <c r="B49" s="44">
        <v>40</v>
      </c>
      <c r="C49" s="45" t="str">
        <f>Item40!B3</f>
        <v>DIVERSOS
Crachá • dimensões 110 mm X 150 mm; • lâminas em 4 X 0 cores em Couche fosco 300g. • plastificado; • cordão branco.</v>
      </c>
      <c r="D49" s="44" t="str">
        <f>Item40!C3</f>
        <v>unidade</v>
      </c>
      <c r="E49" s="44">
        <f>Item40!D3</f>
        <v>50000</v>
      </c>
      <c r="F49" s="46">
        <f>Item40!E3</f>
        <v>1.28</v>
      </c>
      <c r="G49" s="46">
        <f t="shared" si="0"/>
        <v>64000</v>
      </c>
      <c r="H49" s="47">
        <f>SUM(G47:G49)</f>
        <v>107758</v>
      </c>
    </row>
    <row r="50" spans="1:8" ht="15.75" customHeight="1">
      <c r="B50" s="48"/>
      <c r="C50" s="48"/>
      <c r="D50" s="68" t="s">
        <v>131</v>
      </c>
      <c r="E50" s="68"/>
      <c r="F50" s="68"/>
      <c r="G50" s="49">
        <f>SUM(G10:G49)</f>
        <v>328635.83999999997</v>
      </c>
    </row>
  </sheetData>
  <mergeCells count="10">
    <mergeCell ref="A25:A46"/>
    <mergeCell ref="H25:H45"/>
    <mergeCell ref="A47:A49"/>
    <mergeCell ref="H47:H48"/>
    <mergeCell ref="D50:F50"/>
    <mergeCell ref="A5:H5"/>
    <mergeCell ref="A6:H6"/>
    <mergeCell ref="B8:G8"/>
    <mergeCell ref="A10:A24"/>
    <mergeCell ref="H10:H23"/>
  </mergeCells>
  <printOptions horizontalCentered="1"/>
  <pageMargins left="0.51180555555555496" right="0.51180555555555496" top="0.59027777777777801" bottom="0.91249999999999998" header="0.51180555555555496" footer="0.78749999999999998"/>
  <pageSetup paperSize="9" scale="83" firstPageNumber="0" fitToHeight="0" orientation="landscape" horizontalDpi="300" verticalDpi="300" r:id="rId1"/>
  <headerFooter>
    <oddFooter>&amp;L&amp;9Estimativa em &amp;D</oddFooter>
  </headerFooter>
  <rowBreaks count="3" manualBreakCount="3">
    <brk id="15" max="16383" man="1"/>
    <brk id="24" max="16383" man="1"/>
    <brk id="46" max="16383" man="1"/>
  </rowBreaks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3"/>
  <sheetViews>
    <sheetView view="pageBreakPreview" topLeftCell="A85" zoomScaleNormal="100" workbookViewId="0">
      <selection activeCell="B54" sqref="B54"/>
    </sheetView>
  </sheetViews>
  <sheetFormatPr defaultColWidth="9.28515625" defaultRowHeight="12.75"/>
  <cols>
    <col min="1" max="1" width="9.140625" style="35" customWidth="1"/>
    <col min="2" max="2" width="86.85546875" style="35" customWidth="1"/>
    <col min="3" max="4" width="13.28515625" style="50" customWidth="1"/>
    <col min="5" max="5" width="13.28515625" style="35" customWidth="1"/>
    <col min="6" max="6" width="15.5703125" style="35" customWidth="1"/>
    <col min="7" max="14" width="9.140625" style="36" customWidth="1"/>
    <col min="15" max="64" width="9.140625" style="35" customWidth="1"/>
  </cols>
  <sheetData>
    <row r="1" spans="1:64" ht="15.75" customHeight="1">
      <c r="A1" s="68" t="s">
        <v>132</v>
      </c>
      <c r="B1" s="68"/>
      <c r="C1" s="68"/>
      <c r="D1" s="68"/>
      <c r="E1" s="68"/>
      <c r="F1" s="68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</row>
    <row r="2" spans="1:64" ht="25.5">
      <c r="A2" s="43" t="s">
        <v>119</v>
      </c>
      <c r="B2" s="43" t="s">
        <v>120</v>
      </c>
      <c r="C2" s="43" t="s">
        <v>121</v>
      </c>
      <c r="D2" s="43" t="s">
        <v>122</v>
      </c>
      <c r="E2" s="43" t="s">
        <v>123</v>
      </c>
      <c r="F2" s="43" t="s">
        <v>124</v>
      </c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7.25">
      <c r="A3" s="51" t="s">
        <v>133</v>
      </c>
      <c r="B3" s="69" t="str">
        <f>Item1!G20</f>
        <v>Menor Preço do 16.561.461/0001-73  atualiz</v>
      </c>
      <c r="C3" s="69"/>
      <c r="D3" s="69"/>
      <c r="E3" s="69"/>
      <c r="F3" s="69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51">
      <c r="A4" s="44">
        <v>1</v>
      </c>
      <c r="B4" s="45" t="str">
        <f>Item1!B3</f>
        <v>LIVRO
Miolo: • dimensões: 15,5 mm X 22,5 mm (fechado); • aproximadamente 800 páginas (400 folhas); • 1 X 1 preta; papel offset 75 g, alta alvura; • acabamento colado; Capa: • dimensões:15,5 mm X 22,5 mm (fechada); • 4 X 0; • papel 250 g, supremo, plastificada, com lombada.</v>
      </c>
      <c r="C4" s="44" t="str">
        <f>Item1!C3</f>
        <v>exemplar</v>
      </c>
      <c r="D4" s="44">
        <f>Item1!D3</f>
        <v>500</v>
      </c>
      <c r="E4" s="46">
        <f>Item1!F3</f>
        <v>24.49</v>
      </c>
      <c r="F4" s="46">
        <f>(ROUND(E4,2)*D4)</f>
        <v>12245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</row>
    <row r="5" spans="1:64" ht="17.25">
      <c r="A5" s="51" t="s">
        <v>133</v>
      </c>
      <c r="B5" s="69" t="str">
        <f>Item2!G20</f>
        <v>Menor Preço do  11.114.463/0001-09  atualiz</v>
      </c>
      <c r="C5" s="69"/>
      <c r="D5" s="69"/>
      <c r="E5" s="69"/>
      <c r="F5" s="69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38.25">
      <c r="A6" s="44">
        <v>2</v>
      </c>
      <c r="B6" s="45" t="str">
        <f>Item2!B3</f>
        <v>LIVRO
Miolo: • dimensões: 210 mm X 297 mm (fechado); • aproximadamente 200 páginas (100 folhas); • 4 X 4; papel couche 120 g. Capa: • dimensões: 210 mm X 297 mm (fechada); • 4 X 0; • papel reciclato 220 g.</v>
      </c>
      <c r="C6" s="44" t="str">
        <f>Item2!C3</f>
        <v>exemplar</v>
      </c>
      <c r="D6" s="44">
        <f>Item2!D3</f>
        <v>1000</v>
      </c>
      <c r="E6" s="46">
        <f>Item2!F3</f>
        <v>22.27</v>
      </c>
      <c r="F6" s="46">
        <f>(ROUND(E6,2)*D6)</f>
        <v>22270</v>
      </c>
    </row>
    <row r="7" spans="1:64" ht="17.25">
      <c r="A7" s="51" t="s">
        <v>133</v>
      </c>
      <c r="B7" s="69" t="str">
        <f>Item3!G20</f>
        <v>Menor Preço do  13.704.494/0001-37   atualiz</v>
      </c>
      <c r="C7" s="69"/>
      <c r="D7" s="69"/>
      <c r="E7" s="69"/>
      <c r="F7" s="69"/>
    </row>
    <row r="8" spans="1:64" ht="63.75">
      <c r="A8" s="44">
        <v>3</v>
      </c>
      <c r="B8" s="45" t="str">
        <f>Item3!B3</f>
        <v>LIVRO
Miolo: • dimensões: 170 mm X 240 mm (fechado); • aproximadamente 700 páginas (350 folhas); • l X 1 preta; papel offset 75 g, alta alvura; • acabamento costurado e colado. Capa: • dimensões: 175 mm X 245 mm (fechada); • com lombada e com orelha; • 4 X 0 cores (policromia); • cartão supremo 300 g, com guarda; • laminação fosca com verniz localizado.</v>
      </c>
      <c r="C8" s="44" t="str">
        <f>Item3!C3</f>
        <v>exemplar</v>
      </c>
      <c r="D8" s="44">
        <f>Item3!D3</f>
        <v>1000</v>
      </c>
      <c r="E8" s="46">
        <f>Item3!F3</f>
        <v>18.920000000000002</v>
      </c>
      <c r="F8" s="46">
        <f>(ROUND(E8,2)*D8)</f>
        <v>18920</v>
      </c>
    </row>
    <row r="9" spans="1:64" ht="12.75" customHeight="1">
      <c r="A9" s="51" t="s">
        <v>133</v>
      </c>
      <c r="B9" s="69" t="str">
        <f>Item4!G20</f>
        <v>Menor Preço do  15.261.163/0001-03   atualiz</v>
      </c>
      <c r="C9" s="69"/>
      <c r="D9" s="69"/>
      <c r="E9" s="69"/>
      <c r="F9" s="69"/>
    </row>
    <row r="10" spans="1:64" ht="51">
      <c r="A10" s="44">
        <v>4</v>
      </c>
      <c r="B10" s="45" t="str">
        <f>Item4!B3</f>
        <v>LIVRO
Capa: • dimensões: 420 mm X 2l0 mm (aberto); • 1 dobra; • impressão 4X0; • papel reciclato 220 g. Miolo: • dimensões: 297 mm X 2l0 mm; • Aproximadamente 60 páginas (30 folhas); • impressão 4X4; • papel reciclato 120 g.</v>
      </c>
      <c r="C10" s="44" t="str">
        <f>Item4!C3</f>
        <v>exemplar</v>
      </c>
      <c r="D10" s="44">
        <f>Item4!D3</f>
        <v>600</v>
      </c>
      <c r="E10" s="46">
        <f>Item4!F3</f>
        <v>6.68</v>
      </c>
      <c r="F10" s="46">
        <f>(ROUND(E10,2)*D10)</f>
        <v>4008</v>
      </c>
    </row>
    <row r="11" spans="1:64" ht="17.25">
      <c r="A11" s="51" t="s">
        <v>133</v>
      </c>
      <c r="B11" s="69" t="str">
        <f>Item5!G20</f>
        <v>Menor Preço do  15.261.163/0001-03   atualiz</v>
      </c>
      <c r="C11" s="69"/>
      <c r="D11" s="69"/>
      <c r="E11" s="69"/>
      <c r="F11" s="69"/>
    </row>
    <row r="12" spans="1:64" ht="51">
      <c r="A12" s="44">
        <v>5</v>
      </c>
      <c r="B12" s="45" t="str">
        <f>Item5!B3</f>
        <v>LIVRO
Miolo: • dimensões: 210 mm X 297 mm; • aproximadamente 32 páginas (16 folhas); • 4 X 4; • papel reciclato 120 g; • acabamento com 2 grampos. Capa: • dimensões: 420 mm X 210 mm (aberta); • 1 dobra; • 4 X 0; • papel reciclato 220 g.</v>
      </c>
      <c r="C12" s="44" t="str">
        <f>Item5!C3</f>
        <v>exemplar</v>
      </c>
      <c r="D12" s="44">
        <f>Item5!D3</f>
        <v>600</v>
      </c>
      <c r="E12" s="46">
        <f>Item5!F3</f>
        <v>2.78</v>
      </c>
      <c r="F12" s="46">
        <f>(ROUND(E12,2)*D12)</f>
        <v>1667.9999999999998</v>
      </c>
    </row>
    <row r="13" spans="1:64" ht="17.25">
      <c r="A13" s="51" t="s">
        <v>133</v>
      </c>
      <c r="B13" s="69" t="str">
        <f>Item6!G20</f>
        <v>Menor Preço do  13.704.494/0001-37   atualiz</v>
      </c>
      <c r="C13" s="69"/>
      <c r="D13" s="69"/>
      <c r="E13" s="69"/>
      <c r="F13" s="69"/>
    </row>
    <row r="14" spans="1:64" ht="51">
      <c r="A14" s="44">
        <v>6</v>
      </c>
      <c r="B14" s="45" t="str">
        <f>Item6!B3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liso.</v>
      </c>
      <c r="C14" s="44" t="str">
        <f>Item6!C3</f>
        <v>exemplar</v>
      </c>
      <c r="D14" s="44">
        <f>Item6!D3</f>
        <v>500</v>
      </c>
      <c r="E14" s="46">
        <f>Item6!F3</f>
        <v>6.24</v>
      </c>
      <c r="F14" s="46">
        <f>(ROUND(E14,2)*D14)</f>
        <v>3120</v>
      </c>
    </row>
    <row r="15" spans="1:64" ht="17.25">
      <c r="A15" s="51" t="s">
        <v>133</v>
      </c>
      <c r="B15" s="69" t="str">
        <f>Item7!G20</f>
        <v>Menor Preço do  13.704.494/0001-37   atualiz</v>
      </c>
      <c r="C15" s="69"/>
      <c r="D15" s="69"/>
      <c r="E15" s="69"/>
      <c r="F15" s="69"/>
    </row>
    <row r="16" spans="1:64" ht="51">
      <c r="A16" s="44">
        <v>7</v>
      </c>
      <c r="B16" s="45" t="str">
        <f>Item7!B3</f>
        <v>LIVRO
Miolo: • dimensões: 155 mm X 215 mm (fechado); • aproximadamente 150 páginas (75 folhas); • l X 1 preta; papel offset 90 g, branco; • acabamento colado. Capa: • dimensões 155 mm X 215 mm (fechada); • 4 X 0 cores (policromia); • papel 180 g, couche liso, com lombada.</v>
      </c>
      <c r="C16" s="44" t="str">
        <f>Item7!C3</f>
        <v>exemplar</v>
      </c>
      <c r="D16" s="44">
        <f>Item7!D3</f>
        <v>500</v>
      </c>
      <c r="E16" s="46">
        <f>Item7!F3</f>
        <v>6.24</v>
      </c>
      <c r="F16" s="46">
        <f>(ROUND(E16,2)*D16)</f>
        <v>3120</v>
      </c>
    </row>
    <row r="17" spans="1:6" ht="17.25">
      <c r="A17" s="51" t="s">
        <v>133</v>
      </c>
      <c r="B17" s="69" t="str">
        <f>Item8!G20</f>
        <v>Menor Preço do  11.114.463/0001-09    atualiz</v>
      </c>
      <c r="C17" s="69"/>
      <c r="D17" s="69"/>
      <c r="E17" s="69"/>
      <c r="F17" s="69"/>
    </row>
    <row r="18" spans="1:6" ht="63.75">
      <c r="A18" s="44">
        <v>8</v>
      </c>
      <c r="B18" s="45" t="str">
        <f>Item8!B3</f>
        <v>LIVRO
Miolo: • dimensões: 220 mm X 300 mm (fechado); • aproximadamente 120 páginas (60 folhas); • 4 X 4; papel couche fosco 150 g; • acabamento costurado e colado, com fita. Capa: • dimensões: 225 mm X 305 mm (fechada); • 4 X 4 cores (policromia); • Laminação fosca com verniz localizado; • capa dura, com guarda.</v>
      </c>
      <c r="C18" s="44" t="str">
        <f>Item8!C3</f>
        <v>exemplar</v>
      </c>
      <c r="D18" s="44">
        <f>Item8!D3</f>
        <v>250</v>
      </c>
      <c r="E18" s="46">
        <f>Item8!F3</f>
        <v>26.71</v>
      </c>
      <c r="F18" s="46">
        <f>(ROUND(E18,2)*D18)</f>
        <v>6677.5</v>
      </c>
    </row>
    <row r="19" spans="1:6" ht="17.25">
      <c r="A19" s="51" t="s">
        <v>133</v>
      </c>
      <c r="B19" s="69" t="str">
        <f>Item9!G20</f>
        <v>Menor Preço do11.261.071/0001-64     atualiz</v>
      </c>
      <c r="C19" s="69"/>
      <c r="D19" s="69"/>
      <c r="E19" s="69"/>
      <c r="F19" s="69"/>
    </row>
    <row r="20" spans="1:6" ht="38.25">
      <c r="A20" s="44">
        <v>9</v>
      </c>
      <c r="B20" s="45" t="str">
        <f>Item9!B3</f>
        <v>CARTILHA
Capa e Miolo: • papel couche liso l50 gr, branco; • impressão offset 4 X 4; • acabamento com 2 grampos; • dimensões: l80 mm X l80 mm (fechado) e l80 mm X 360 mm (aberto); • aproximadamente 30 páginas.</v>
      </c>
      <c r="C20" s="44" t="str">
        <f>Item9!C3</f>
        <v>exemplar</v>
      </c>
      <c r="D20" s="44">
        <f>Item9!D3</f>
        <v>6000</v>
      </c>
      <c r="E20" s="46">
        <f>Item9!F3</f>
        <v>1.67</v>
      </c>
      <c r="F20" s="46">
        <f>(ROUND(E20,2)*D20)</f>
        <v>10020</v>
      </c>
    </row>
    <row r="21" spans="1:6" ht="17.25">
      <c r="A21" s="51" t="s">
        <v>133</v>
      </c>
      <c r="B21" s="69" t="str">
        <f>Item10!G20</f>
        <v>Menor Preço do 24.084.386/0001-25    atualiz</v>
      </c>
      <c r="C21" s="69"/>
      <c r="D21" s="69"/>
      <c r="E21" s="69"/>
      <c r="F21" s="69"/>
    </row>
    <row r="22" spans="1:6" ht="51">
      <c r="A22" s="44">
        <v>10</v>
      </c>
      <c r="B22" s="45" t="str">
        <f>Item10!B3</f>
        <v>CARTILHA
Capa: • Impressão 4 X 0; • papel couche liso, 150 g; • envernizada; • dimensões: A4 (aberta); • 1 dobra • Encadernação tipo canoa, com 2 grampos. Miolo: • Impressão 4 X 4; • papel couche liso, 115 g; • dimensões: A4 (aberta); • 1 dobra; • 20 páginas.</v>
      </c>
      <c r="C22" s="44" t="str">
        <f>Item10!C3</f>
        <v>exemplar</v>
      </c>
      <c r="D22" s="44">
        <f>Item10!D3</f>
        <v>6000</v>
      </c>
      <c r="E22" s="46">
        <f>Item10!F3</f>
        <v>1.28</v>
      </c>
      <c r="F22" s="46">
        <f>(ROUND(E22,2)*D22)</f>
        <v>7680</v>
      </c>
    </row>
    <row r="23" spans="1:6" ht="17.25">
      <c r="A23" s="51" t="s">
        <v>133</v>
      </c>
      <c r="B23" s="69" t="str">
        <f>Item11!G20</f>
        <v>Menor Preço do  13.704.494/0001-37   atualiz</v>
      </c>
      <c r="C23" s="69"/>
      <c r="D23" s="69"/>
      <c r="E23" s="69"/>
      <c r="F23" s="69"/>
    </row>
    <row r="24" spans="1:6" ht="51">
      <c r="A24" s="44">
        <v>11</v>
      </c>
      <c r="B24" s="45" t="str">
        <f>Item11!B3</f>
        <v>CARTILHA
Miolo: • dimensões: 148,5 mm X 210 mm (fechado); • aproximadamente 20 páginas (10 folhas); • impressão: 1 X 1; • papel offset 90 g, alta alvura; • acabamento com 2 grampos. Capa: • dimensões: 148,5 mm X 210 mm (fechada); • 4 X 0 cores (policromia); • papel couche liso, 130 g.</v>
      </c>
      <c r="C24" s="44" t="str">
        <f>Item11!C3</f>
        <v>unidade</v>
      </c>
      <c r="D24" s="44">
        <f>Item11!D3</f>
        <v>2000</v>
      </c>
      <c r="E24" s="46">
        <f>Item11!F3</f>
        <v>0.87</v>
      </c>
      <c r="F24" s="46">
        <f>(ROUND(E24,2)*D24)</f>
        <v>1740</v>
      </c>
    </row>
    <row r="25" spans="1:6" ht="17.25">
      <c r="A25" s="51" t="s">
        <v>133</v>
      </c>
      <c r="B25" s="69" t="str">
        <f>Item12!G20</f>
        <v>Menor Preço do11.261.071/0001-64     atualiz</v>
      </c>
      <c r="C25" s="69"/>
      <c r="D25" s="69"/>
      <c r="E25" s="69"/>
      <c r="F25" s="69"/>
    </row>
    <row r="26" spans="1:6" ht="51">
      <c r="A26" s="44">
        <v>12</v>
      </c>
      <c r="B26" s="45" t="str">
        <f>Item12!B3</f>
        <v>CARTILHA
Miolo: • dimensões: 210 mm X 297 mm (fechado); • aproximadamente 80 páginas (40 folhas); • impressão: 4 X 4; • papel offset 90 g, alta alvura; • acabamento com 2 grampos. Capa: • dimensões: 210 mm X 297 mm (fechada); • 4 X 0 cores (policromia); • papel couche liso, 130 g.</v>
      </c>
      <c r="C26" s="44" t="str">
        <f>Item12!C3</f>
        <v>exemplar</v>
      </c>
      <c r="D26" s="44">
        <f>Item12!D3</f>
        <v>600</v>
      </c>
      <c r="E26" s="46">
        <f>Item12!F3</f>
        <v>17.649999999999999</v>
      </c>
      <c r="F26" s="46">
        <f>(ROUND(E26,2)*D26)</f>
        <v>10590</v>
      </c>
    </row>
    <row r="27" spans="1:6" ht="17.25">
      <c r="A27" s="51" t="s">
        <v>133</v>
      </c>
      <c r="B27" s="69" t="str">
        <f>Item13!G20</f>
        <v>Menor Preço do  11.114.463/0001-09    atualiz</v>
      </c>
      <c r="C27" s="69"/>
      <c r="D27" s="69"/>
      <c r="E27" s="69"/>
      <c r="F27" s="69"/>
    </row>
    <row r="28" spans="1:6" ht="51">
      <c r="A28" s="44">
        <v>13</v>
      </c>
      <c r="B28" s="45" t="str">
        <f>Item13!B3</f>
        <v>CARTILHA
Miolo: • dimensões: 148,5 mm X 210 mm (fechado); • aproximadamente 100 páginas (50 folhas); • impressão: 4 X 4; • papel offset 90 g, alta alvura; • acabamento com 2 grampos. Capa: • dimensões: 148,5 mm X 210 mm (fechada); • 4 X 0 cores (policromia); • papel couche liso, 130 g.</v>
      </c>
      <c r="C28" s="44" t="str">
        <f>Item13!C3</f>
        <v>exemplar</v>
      </c>
      <c r="D28" s="44">
        <f>Item13!D3</f>
        <v>400</v>
      </c>
      <c r="E28" s="46">
        <f>Item13!F3</f>
        <v>8.9</v>
      </c>
      <c r="F28" s="46">
        <f>(ROUND(E28,2)*D28)</f>
        <v>3560</v>
      </c>
    </row>
    <row r="29" spans="1:6" ht="17.25">
      <c r="A29" s="51" t="s">
        <v>133</v>
      </c>
      <c r="B29" s="69" t="str">
        <f>Item14!G20</f>
        <v>Menor Preço do  11.114.463/0001-09    atualiz</v>
      </c>
      <c r="C29" s="69"/>
      <c r="D29" s="69"/>
      <c r="E29" s="69"/>
      <c r="F29" s="69"/>
    </row>
    <row r="30" spans="1:6" ht="51">
      <c r="A30" s="44">
        <v>14</v>
      </c>
      <c r="B30" s="45" t="str">
        <f>Item14!B3</f>
        <v>CARTILHA
Miolo: • dimensões: 190 mm X 260 mm (fechado); • aproximadamente 50 páginas (25 folhas); • impressão: 1 X 1; • papel offset 90 g, alta alvura; • acabamento com 2 grampos. Capa: • dimensões: 190 mm X 260 mm (fechada); • 4 X 0 cores (policromia); • papel 130 g, papel couche liso.</v>
      </c>
      <c r="C30" s="44" t="str">
        <f>Item14!C3</f>
        <v>exemplar</v>
      </c>
      <c r="D30" s="44">
        <f>Item14!D3</f>
        <v>400</v>
      </c>
      <c r="E30" s="46">
        <f>Item14!F3</f>
        <v>5.45</v>
      </c>
      <c r="F30" s="46">
        <f>(ROUND(E30,2)*D30)</f>
        <v>2180</v>
      </c>
    </row>
    <row r="31" spans="1:6" ht="17.25">
      <c r="A31" s="51" t="s">
        <v>133</v>
      </c>
      <c r="B31" s="69" t="str">
        <f>Item15!G20</f>
        <v>Menor Preço do  05.770.290/0001-76  atualiz</v>
      </c>
      <c r="C31" s="69"/>
      <c r="D31" s="69"/>
      <c r="E31" s="69"/>
      <c r="F31" s="69"/>
    </row>
    <row r="32" spans="1:6" ht="51">
      <c r="A32" s="44">
        <v>15</v>
      </c>
      <c r="B32" s="45" t="str">
        <f>Item15!B3</f>
        <v>CARTILHA
Miolo: • dimensões:170 mm X 240 mm (fechado); • aproximadamente 70 páginas (35 folhas); • impressão: 1 X 1; • papel offset 90 g, alta alvura; • acabamento com 2 grampos. Capa: • dimensões: 170 mm X 240 mm (fechada); • 4 X 0 cores (policromia); • papel 130 g, papel couche liso;</v>
      </c>
      <c r="C32" s="44" t="str">
        <f>Item15!C3</f>
        <v>exemplar</v>
      </c>
      <c r="D32" s="44">
        <f>Item15!D3</f>
        <v>200</v>
      </c>
      <c r="E32" s="46">
        <f>Item15!F3</f>
        <v>8.7899999999999991</v>
      </c>
      <c r="F32" s="46">
        <f>(ROUND(E32,2)*D32)</f>
        <v>1757.9999999999998</v>
      </c>
    </row>
    <row r="33" spans="1:6" ht="17.25">
      <c r="A33" s="51" t="s">
        <v>133</v>
      </c>
      <c r="B33" s="69" t="str">
        <f>Item16!G20</f>
        <v>Menor Preço do  05.770.290/0001-76   atualiz</v>
      </c>
      <c r="C33" s="69"/>
      <c r="D33" s="69"/>
      <c r="E33" s="69"/>
      <c r="F33" s="69"/>
    </row>
    <row r="34" spans="1:6" ht="25.5">
      <c r="A34" s="44">
        <v>16</v>
      </c>
      <c r="B34" s="45" t="str">
        <f>Item16!B3</f>
        <v>CARTÃO
• dimensões: 55 mm X 95 mm. • lâmina em 1 X 0 cores em Opaline 180 g.</v>
      </c>
      <c r="C34" s="44" t="str">
        <f>Item16!C3</f>
        <v>unidade</v>
      </c>
      <c r="D34" s="44">
        <f>Item16!D3</f>
        <v>8000</v>
      </c>
      <c r="E34" s="46">
        <f>Item16!F3</f>
        <v>0.1</v>
      </c>
      <c r="F34" s="46">
        <f>(ROUND(E34,2)*D34)</f>
        <v>800</v>
      </c>
    </row>
    <row r="35" spans="1:6" ht="17.25">
      <c r="A35" s="51" t="s">
        <v>133</v>
      </c>
      <c r="B35" s="69" t="str">
        <f>Item17!G20</f>
        <v>Menor Preço do 15.261.163/0001-03    atualiz</v>
      </c>
      <c r="C35" s="69"/>
      <c r="D35" s="69"/>
      <c r="E35" s="69"/>
      <c r="F35" s="69"/>
    </row>
    <row r="36" spans="1:6" ht="25.5">
      <c r="A36" s="44">
        <v>17</v>
      </c>
      <c r="B36" s="45" t="str">
        <f>Item17!B3</f>
        <v xml:space="preserve">CARTÃO
• dimensões: 55 mm X 95 mm. • lâmina em 4 X 0 cores em Opaline 180 g. </v>
      </c>
      <c r="C36" s="44" t="str">
        <f>Item17!C3</f>
        <v>unidade</v>
      </c>
      <c r="D36" s="44">
        <f>Item17!D3</f>
        <v>3000</v>
      </c>
      <c r="E36" s="46">
        <f>Item17!F3</f>
        <v>0.17</v>
      </c>
      <c r="F36" s="46">
        <f>(ROUND(E36,2)*D36)</f>
        <v>510.00000000000006</v>
      </c>
    </row>
    <row r="37" spans="1:6" ht="17.25">
      <c r="A37" s="51" t="s">
        <v>133</v>
      </c>
      <c r="B37" s="69" t="str">
        <f>Item18!G20</f>
        <v>Menor Preço do 15.257.819/0001-06   atualiz</v>
      </c>
      <c r="C37" s="69"/>
      <c r="D37" s="69"/>
      <c r="E37" s="69"/>
      <c r="F37" s="69"/>
    </row>
    <row r="38" spans="1:6" ht="25.5">
      <c r="A38" s="44">
        <v>18</v>
      </c>
      <c r="B38" s="45" t="str">
        <f>Item18!B3</f>
        <v>CARTÃO
• dimensões: 102 mm X 152 mm; • lâminas em 4 X 0 cores em couche fosco 240 g</v>
      </c>
      <c r="C38" s="44" t="str">
        <f>Item18!C3</f>
        <v>exemplar</v>
      </c>
      <c r="D38" s="44">
        <f>Item18!D3</f>
        <v>1000</v>
      </c>
      <c r="E38" s="46">
        <f>Item18!F3</f>
        <v>0.28000000000000003</v>
      </c>
      <c r="F38" s="46">
        <f>(ROUND(E38,2)*D38)</f>
        <v>280</v>
      </c>
    </row>
    <row r="39" spans="1:6" ht="17.25">
      <c r="A39" s="51" t="s">
        <v>133</v>
      </c>
      <c r="B39" s="69" t="str">
        <f>Item19!G20</f>
        <v>Menor Preço do  05.770.290/0001-76   atualiz</v>
      </c>
      <c r="C39" s="69"/>
      <c r="D39" s="69"/>
      <c r="E39" s="69"/>
      <c r="F39" s="69"/>
    </row>
    <row r="40" spans="1:6" ht="38.25">
      <c r="A40" s="44">
        <v>19</v>
      </c>
      <c r="B40" s="45" t="str">
        <f>Item19!B3</f>
        <v>PASTA
• dimensões: 450 mm X 320 mm (aberto); • 1 dobra e bolso interno; • impresso 4 X 0; • cartão supremo 250 g com plastificação.</v>
      </c>
      <c r="C40" s="44" t="str">
        <f>Item19!C3</f>
        <v>exemplar</v>
      </c>
      <c r="D40" s="44">
        <f>Item19!D3</f>
        <v>4000</v>
      </c>
      <c r="E40" s="46">
        <f>Item19!F3</f>
        <v>1.27</v>
      </c>
      <c r="F40" s="46">
        <f>(ROUND(E40,2)*D40)</f>
        <v>5080</v>
      </c>
    </row>
    <row r="41" spans="1:6" ht="17.25">
      <c r="A41" s="51" t="s">
        <v>133</v>
      </c>
      <c r="B41" s="69" t="str">
        <f>Item20!G20</f>
        <v>Menor Preço do  13.704.494/0001-37   atualiz</v>
      </c>
      <c r="C41" s="69"/>
      <c r="D41" s="69"/>
      <c r="E41" s="69"/>
      <c r="F41" s="69"/>
    </row>
    <row r="42" spans="1:6" ht="25.5">
      <c r="A42" s="44">
        <v>20</v>
      </c>
      <c r="B42" s="45" t="str">
        <f>Item20!B3</f>
        <v>PASTA
• dimensões 325 mm X 474 mm (aberto); • lâminas em 1 X 0 cores em OffSet 280 g; • 1 dobra.</v>
      </c>
      <c r="C42" s="44" t="str">
        <f>Item20!C3</f>
        <v>exemplar</v>
      </c>
      <c r="D42" s="44">
        <f>Item20!D3</f>
        <v>10000</v>
      </c>
      <c r="E42" s="46">
        <f>Item20!F3</f>
        <v>0.73</v>
      </c>
      <c r="F42" s="46">
        <f>(ROUND(E42,2)*D42)</f>
        <v>7300</v>
      </c>
    </row>
    <row r="43" spans="1:6" ht="17.25">
      <c r="A43" s="51" t="s">
        <v>133</v>
      </c>
      <c r="B43" s="69" t="str">
        <f>Item21!G20</f>
        <v>Menor Preço do  13.704.494/0001-37   atualiz</v>
      </c>
      <c r="C43" s="69"/>
      <c r="D43" s="69"/>
      <c r="E43" s="69"/>
      <c r="F43" s="69"/>
    </row>
    <row r="44" spans="1:6" ht="25.5">
      <c r="A44" s="44">
        <v>21</v>
      </c>
      <c r="B44" s="45" t="str">
        <f>Item21!B3</f>
        <v>CARTAZ
• dimensões: 297 mm X 420 mm; • lâminas em 4 X 0 cores em couche liso 150 g;</v>
      </c>
      <c r="C44" s="44" t="str">
        <f>Item21!C3</f>
        <v>exemplar</v>
      </c>
      <c r="D44" s="44">
        <f>Item21!D3</f>
        <v>4000</v>
      </c>
      <c r="E44" s="46">
        <f>Item21!F3</f>
        <v>0.43</v>
      </c>
      <c r="F44" s="46">
        <f>(ROUND(E44,2)*D44)</f>
        <v>1720</v>
      </c>
    </row>
    <row r="45" spans="1:6" ht="17.25">
      <c r="A45" s="51" t="s">
        <v>133</v>
      </c>
      <c r="B45" s="69" t="str">
        <f>Item22!G20</f>
        <v>Menor Preço do 05.770.290/0001-76    atualiz</v>
      </c>
      <c r="C45" s="69"/>
      <c r="D45" s="69"/>
      <c r="E45" s="69"/>
      <c r="F45" s="69"/>
    </row>
    <row r="46" spans="1:6" ht="25.5">
      <c r="A46" s="44">
        <v>22</v>
      </c>
      <c r="B46" s="45" t="str">
        <f>Item22!B3</f>
        <v>CARTAZ
• dimensões: 420 mm X 600 mm; • lâminas em 4 X 0 cores em couche liso 150 g;</v>
      </c>
      <c r="C46" s="44" t="str">
        <f>Item22!C3</f>
        <v>exemplar</v>
      </c>
      <c r="D46" s="44">
        <f>Item22!D3</f>
        <v>1000</v>
      </c>
      <c r="E46" s="46">
        <f>Item22!F3</f>
        <v>1.06</v>
      </c>
      <c r="F46" s="46">
        <f>(ROUND(E46,2)*D46)</f>
        <v>1060</v>
      </c>
    </row>
    <row r="47" spans="1:6" ht="17.25">
      <c r="A47" s="51" t="s">
        <v>133</v>
      </c>
      <c r="B47" s="69" t="str">
        <f>Item23!G20</f>
        <v>Menor Preço do 05.770.290/0001-76    atualiz</v>
      </c>
      <c r="C47" s="69"/>
      <c r="D47" s="69"/>
      <c r="E47" s="69"/>
      <c r="F47" s="69"/>
    </row>
    <row r="48" spans="1:6" ht="25.5">
      <c r="A48" s="44">
        <v>23</v>
      </c>
      <c r="B48" s="45" t="str">
        <f>Item23!B3</f>
        <v>CARTAZ
• dimensões: 285 mm X 410 mm; • lâminas em 4 X 0 cores em couche liso 150 g;</v>
      </c>
      <c r="C48" s="44" t="str">
        <f>Item23!C3</f>
        <v>exemplar</v>
      </c>
      <c r="D48" s="44">
        <f>Item23!D3</f>
        <v>1000</v>
      </c>
      <c r="E48" s="46">
        <f>Item23!F3</f>
        <v>0.82</v>
      </c>
      <c r="F48" s="46">
        <f>(ROUND(E48,2)*D48)</f>
        <v>820</v>
      </c>
    </row>
    <row r="49" spans="1:6" ht="17.25">
      <c r="A49" s="51" t="s">
        <v>133</v>
      </c>
      <c r="B49" s="69" t="str">
        <f>Item24!G20</f>
        <v>Menor Preço do  13.704.494/0001-37   atualiz</v>
      </c>
      <c r="C49" s="69"/>
      <c r="D49" s="69"/>
      <c r="E49" s="69"/>
      <c r="F49" s="69"/>
    </row>
    <row r="50" spans="1:6" ht="25.5">
      <c r="A50" s="44">
        <v>24</v>
      </c>
      <c r="B50" s="45" t="str">
        <f>Item24!B3</f>
        <v>CARTAZ
• dimensões: 400 mm X 580 mm; • lâminas em 4 X 0 cores em couche liso 150 g.</v>
      </c>
      <c r="C50" s="44" t="str">
        <f>Item24!C3</f>
        <v>exemplar</v>
      </c>
      <c r="D50" s="44">
        <f>Item24!D3</f>
        <v>1000</v>
      </c>
      <c r="E50" s="46">
        <f>Item24!F3</f>
        <v>1.1000000000000001</v>
      </c>
      <c r="F50" s="46">
        <f>(ROUND(E50,2)*D50)</f>
        <v>1100</v>
      </c>
    </row>
    <row r="51" spans="1:6" ht="17.25">
      <c r="A51" s="51" t="s">
        <v>133</v>
      </c>
      <c r="B51" s="69" t="str">
        <f>Item25!G20</f>
        <v>Menor Preço do  13.704.494/0001-37   atualiz</v>
      </c>
      <c r="C51" s="69"/>
      <c r="D51" s="69"/>
      <c r="E51" s="69"/>
      <c r="F51" s="69"/>
    </row>
    <row r="52" spans="1:6" ht="25.5">
      <c r="A52" s="44">
        <v>25</v>
      </c>
      <c r="B52" s="45" t="str">
        <f>Item25!B3</f>
        <v>CARTAZ
• dimensões: 210 mm X 297 mm; • lâminas em 4 X 0 cores em couche liso 150 g.</v>
      </c>
      <c r="C52" s="44" t="str">
        <f>Item25!C3</f>
        <v>exemplar</v>
      </c>
      <c r="D52" s="44">
        <f>Item25!D3</f>
        <v>1000</v>
      </c>
      <c r="E52" s="46">
        <f>Item25!F3</f>
        <v>0.51</v>
      </c>
      <c r="F52" s="46">
        <f>(ROUND(E52,2)*D52)</f>
        <v>510</v>
      </c>
    </row>
    <row r="53" spans="1:6" ht="17.25">
      <c r="A53" s="51" t="s">
        <v>133</v>
      </c>
      <c r="B53" s="69" t="str">
        <f>Item26!G20</f>
        <v>Menor Preço do  13.704.494/0001-37   atualiz</v>
      </c>
      <c r="C53" s="69"/>
      <c r="D53" s="69"/>
      <c r="E53" s="69"/>
      <c r="F53" s="69"/>
    </row>
    <row r="54" spans="1:6" ht="38.25">
      <c r="A54" s="44">
        <v>26</v>
      </c>
      <c r="B54" s="45" t="str">
        <f>Item26!B3</f>
        <v>CONVITE
• dimensões: 287 mm X 410 mm; • 2 dobras; • lâminas em 4 X 4 cores em couche fosco 240 g, com laminação fosca; • com verniz localizado.</v>
      </c>
      <c r="C54" s="44" t="str">
        <f>Item26!C3</f>
        <v>exemplar</v>
      </c>
      <c r="D54" s="44">
        <f>Item26!D3</f>
        <v>5000</v>
      </c>
      <c r="E54" s="46">
        <f>Item26!F3</f>
        <v>0.9</v>
      </c>
      <c r="F54" s="46">
        <f>(ROUND(E54,2)*D54)</f>
        <v>4500</v>
      </c>
    </row>
    <row r="55" spans="1:6" ht="17.25">
      <c r="A55" s="51" t="s">
        <v>133</v>
      </c>
      <c r="B55" s="69" t="str">
        <f>Item27!G20</f>
        <v>Menor preço do 02.037.507/0001-45 atualiz</v>
      </c>
      <c r="C55" s="69"/>
      <c r="D55" s="69"/>
      <c r="E55" s="69"/>
      <c r="F55" s="69"/>
    </row>
    <row r="56" spans="1:6" ht="25.5">
      <c r="A56" s="44">
        <v>27</v>
      </c>
      <c r="B56" s="45" t="str">
        <f>Item27!B3</f>
        <v>CONVITE
• dimensões: 150 mm X 200 mm; • lâminas em 4 X 0 cores em couche liso 240 g.</v>
      </c>
      <c r="C56" s="44" t="str">
        <f>Item27!C3</f>
        <v>exemplar</v>
      </c>
      <c r="D56" s="44">
        <f>Item27!D3</f>
        <v>3000</v>
      </c>
      <c r="E56" s="46">
        <f>Item27!F3</f>
        <v>0.56000000000000005</v>
      </c>
      <c r="F56" s="46">
        <f>(ROUND(E56,2)*D56)</f>
        <v>1680.0000000000002</v>
      </c>
    </row>
    <row r="57" spans="1:6" ht="17.25">
      <c r="A57" s="51" t="s">
        <v>133</v>
      </c>
      <c r="B57" s="69" t="str">
        <f>Item28!G20</f>
        <v>Menor preço do 09.181.312/0001-13 atualiz</v>
      </c>
      <c r="C57" s="69"/>
      <c r="D57" s="69"/>
      <c r="E57" s="69"/>
      <c r="F57" s="69"/>
    </row>
    <row r="58" spans="1:6" ht="25.5">
      <c r="A58" s="44">
        <v>28</v>
      </c>
      <c r="B58" s="45" t="str">
        <f>Item28!B3</f>
        <v>ENVELOPE
• dimensões: 168 mm X 225 mm; • lâminas em 1 X 0 cores, branco, com brasão em alto relevo 290 g.</v>
      </c>
      <c r="C58" s="44" t="str">
        <f>Item28!C3</f>
        <v>exemplar</v>
      </c>
      <c r="D58" s="44">
        <f>Item28!D3</f>
        <v>3000</v>
      </c>
      <c r="E58" s="46">
        <f>Item28!F3</f>
        <v>0.67</v>
      </c>
      <c r="F58" s="46">
        <f>(ROUND(E58,2)*D58)</f>
        <v>2010.0000000000002</v>
      </c>
    </row>
    <row r="59" spans="1:6" ht="17.25">
      <c r="A59" s="51" t="s">
        <v>133</v>
      </c>
      <c r="B59" s="69" t="str">
        <f>Item29!G20</f>
        <v>Menor preço do 09.181.312/0001-13 atualiz</v>
      </c>
      <c r="C59" s="69"/>
      <c r="D59" s="69"/>
      <c r="E59" s="69"/>
      <c r="F59" s="69"/>
    </row>
    <row r="60" spans="1:6" ht="25.5">
      <c r="A60" s="44">
        <v>29</v>
      </c>
      <c r="B60" s="45" t="str">
        <f>Item29!B3</f>
        <v xml:space="preserve">ENVELOPE
• dimensões: 105 mm X 158 mm; • lâminas em 1 X 0 cores, branco, 290 g. </v>
      </c>
      <c r="C60" s="44" t="str">
        <f>Item29!C3</f>
        <v>exemplar</v>
      </c>
      <c r="D60" s="44">
        <f>Item29!D3</f>
        <v>1500</v>
      </c>
      <c r="E60" s="46">
        <f>Item29!F3</f>
        <v>0.45</v>
      </c>
      <c r="F60" s="46">
        <f>(ROUND(E60,2)*D60)</f>
        <v>675</v>
      </c>
    </row>
    <row r="61" spans="1:6" ht="17.25">
      <c r="A61" s="51" t="s">
        <v>133</v>
      </c>
      <c r="B61" s="69" t="str">
        <f>Item30!G20</f>
        <v>Menor preço 03.930.566/0001-00 atualiz</v>
      </c>
      <c r="C61" s="69"/>
      <c r="D61" s="69"/>
      <c r="E61" s="69"/>
      <c r="F61" s="69"/>
    </row>
    <row r="62" spans="1:6" ht="25.5">
      <c r="A62" s="44">
        <v>30</v>
      </c>
      <c r="B62" s="45" t="str">
        <f>Item30!B3</f>
        <v>FOLDER
• dimensões: 297 mm X 210 mm; • 2 dobras; • lâminas em 4 X 4 cores em offset 240 g.</v>
      </c>
      <c r="C62" s="44" t="str">
        <f>Item30!C3</f>
        <v>exemplar</v>
      </c>
      <c r="D62" s="44">
        <f>Item30!D3</f>
        <v>700</v>
      </c>
      <c r="E62" s="46">
        <f>Item30!F3</f>
        <v>0.48</v>
      </c>
      <c r="F62" s="46">
        <f>(ROUND(E62,2)*D62)</f>
        <v>336</v>
      </c>
    </row>
    <row r="63" spans="1:6" ht="17.25">
      <c r="A63" s="51" t="s">
        <v>133</v>
      </c>
      <c r="B63" s="69" t="str">
        <f>Item31!G20</f>
        <v>Menor preço do 13.704.494/0001-37 atualiz</v>
      </c>
      <c r="C63" s="69"/>
      <c r="D63" s="69"/>
      <c r="E63" s="69"/>
      <c r="F63" s="69"/>
    </row>
    <row r="64" spans="1:6" ht="25.5">
      <c r="A64" s="44">
        <v>31</v>
      </c>
      <c r="B64" s="45" t="str">
        <f>Item31!B3</f>
        <v>FOLDER
• dimensões: 297 mm X 210 mm; • 2 dobras; • lâminas em 4 X 4 cores em couche 180 g.</v>
      </c>
      <c r="C64" s="44" t="str">
        <f>Item31!C3</f>
        <v>exemplar</v>
      </c>
      <c r="D64" s="44">
        <f>Item31!D3</f>
        <v>3000</v>
      </c>
      <c r="E64" s="46">
        <f>Item31!F3</f>
        <v>0.33</v>
      </c>
      <c r="F64" s="46">
        <f>(ROUND(E64,2)*D64)</f>
        <v>990</v>
      </c>
    </row>
    <row r="65" spans="1:6" ht="17.25">
      <c r="A65" s="51" t="s">
        <v>133</v>
      </c>
      <c r="B65" s="69" t="str">
        <f>Item32!G20</f>
        <v>Menor preço do 03.930.566/0001-00 atualiz</v>
      </c>
      <c r="C65" s="69"/>
      <c r="D65" s="69"/>
      <c r="E65" s="69"/>
      <c r="F65" s="69"/>
    </row>
    <row r="66" spans="1:6" ht="25.5">
      <c r="A66" s="44">
        <v>32</v>
      </c>
      <c r="B66" s="45" t="str">
        <f>Item32!B3</f>
        <v>FOLDER
• dimensões: 297 mm X 210 mm; • 2 dobras; • lâminas em 4 X 4 cores em reciclato 150 g.</v>
      </c>
      <c r="C66" s="44" t="str">
        <f>Item32!C3</f>
        <v>exemplar</v>
      </c>
      <c r="D66" s="44">
        <f>Item32!D3</f>
        <v>800</v>
      </c>
      <c r="E66" s="46">
        <f>Item32!F3</f>
        <v>0.57999999999999996</v>
      </c>
      <c r="F66" s="46">
        <f>(ROUND(E66,2)*D66)</f>
        <v>463.99999999999994</v>
      </c>
    </row>
    <row r="67" spans="1:6" ht="17.25">
      <c r="A67" s="51" t="s">
        <v>133</v>
      </c>
      <c r="B67" s="69" t="str">
        <f>Item33!G20</f>
        <v>Menor preço do 05.770.290/0001-76 atualiz</v>
      </c>
      <c r="C67" s="69"/>
      <c r="D67" s="69"/>
      <c r="E67" s="69"/>
      <c r="F67" s="69"/>
    </row>
    <row r="68" spans="1:6" ht="38.25">
      <c r="A68" s="44">
        <v>33</v>
      </c>
      <c r="B68" s="45" t="str">
        <f>Item33!B3</f>
        <v>DIVERSOS
Marcador de Livro • dimensões: 50 mm X 190 mm; • lâminas em 4 X 4 cores em offset 240 g.complastificação.</v>
      </c>
      <c r="C68" s="44" t="str">
        <f>Item33!C3</f>
        <v>exemplar</v>
      </c>
      <c r="D68" s="44">
        <f>Item33!D3</f>
        <v>3000</v>
      </c>
      <c r="E68" s="46">
        <f>Item33!F3</f>
        <v>0.24</v>
      </c>
      <c r="F68" s="46">
        <f>(ROUND(E68,2)*D68)</f>
        <v>720</v>
      </c>
    </row>
    <row r="69" spans="1:6" ht="17.25">
      <c r="A69" s="51" t="s">
        <v>133</v>
      </c>
      <c r="B69" s="69" t="str">
        <f>Item34!G20</f>
        <v>Menor preço do 13.704.494/0001-37 atualiz</v>
      </c>
      <c r="C69" s="69"/>
      <c r="D69" s="69"/>
      <c r="E69" s="69"/>
      <c r="F69" s="69"/>
    </row>
    <row r="70" spans="1:6" ht="25.5">
      <c r="A70" s="44">
        <v>34</v>
      </c>
      <c r="B70" s="45" t="str">
        <f>Item34!B3</f>
        <v>DIVERSOS
Diploma • dimensões: 350 mm X 245 mm; • lâminas em 4 X 0 cores em Opaline 180 g</v>
      </c>
      <c r="C70" s="44" t="str">
        <f>Item34!C3</f>
        <v>exemplar</v>
      </c>
      <c r="D70" s="44">
        <f>Item34!D3</f>
        <v>10000</v>
      </c>
      <c r="E70" s="46">
        <f>Item34!F3</f>
        <v>0.53</v>
      </c>
      <c r="F70" s="46">
        <f>(ROUND(E70,2)*D70)</f>
        <v>5300</v>
      </c>
    </row>
    <row r="71" spans="1:6" ht="17.25">
      <c r="A71" s="51" t="s">
        <v>133</v>
      </c>
      <c r="B71" s="69" t="str">
        <f>Item35!G20</f>
        <v>Menor preço do 13.704.494/0001-37 atualiz</v>
      </c>
      <c r="C71" s="69"/>
      <c r="D71" s="69"/>
      <c r="E71" s="69"/>
      <c r="F71" s="69"/>
    </row>
    <row r="72" spans="1:6" ht="51">
      <c r="A72" s="44">
        <v>35</v>
      </c>
      <c r="B72" s="45" t="str">
        <f>Item35!B3</f>
        <v>DIVERSOS
Bloco Miolo: • dimensões: 220 mm X 280 mm; • aproximadamente 50 páginas (25 folhas); • páginas em 1 X 0 cores em offset 75. Capa: • dimensões: 220 mm X 280 mm (fechado); • 4 X 0 cores; • cartão supremo 250 g.</v>
      </c>
      <c r="C72" s="44" t="str">
        <f>Item35!C3</f>
        <v>exemplar</v>
      </c>
      <c r="D72" s="44">
        <f>Item35!D3</f>
        <v>1500</v>
      </c>
      <c r="E72" s="46">
        <f>Item35!F3</f>
        <v>1.79</v>
      </c>
      <c r="F72" s="46">
        <f>(ROUND(E72,2)*D72)</f>
        <v>2685</v>
      </c>
    </row>
    <row r="73" spans="1:6" ht="17.25">
      <c r="A73" s="51" t="s">
        <v>133</v>
      </c>
      <c r="B73" s="69" t="str">
        <f>Item36!G20</f>
        <v>Menor preço do 13.704.494/0001-37 atualiz</v>
      </c>
      <c r="C73" s="69"/>
      <c r="D73" s="69"/>
      <c r="E73" s="69"/>
      <c r="F73" s="69"/>
    </row>
    <row r="74" spans="1:6" ht="51">
      <c r="A74" s="44">
        <v>36</v>
      </c>
      <c r="B74" s="45" t="str">
        <f>Item36!B3</f>
        <v>DIVERSOS
Bloco Miolo: • dimensões: 160 mm X 220 mm; • aproximadamente 50 páginas (25 folhas); • páginas em 1 X 0 cores em papel reciclato 90. Capa: • dimensões: 160 mm X 220 mm (fechado); • 4 X 0 cores; • papel reciclato 150g.</v>
      </c>
      <c r="C74" s="44" t="str">
        <f>Item36!C3</f>
        <v>exemplar</v>
      </c>
      <c r="D74" s="44">
        <f>Item36!D3</f>
        <v>1500</v>
      </c>
      <c r="E74" s="46">
        <f>Item36!F3</f>
        <v>1.07</v>
      </c>
      <c r="F74" s="46">
        <f>(ROUND(E74,2)*D74)</f>
        <v>1605</v>
      </c>
    </row>
    <row r="75" spans="1:6" ht="17.25">
      <c r="A75" s="51" t="s">
        <v>133</v>
      </c>
      <c r="B75" s="69" t="str">
        <f>Item37!G20</f>
        <v>Menor preço do 17.615.848/0001-28 atualiz</v>
      </c>
      <c r="C75" s="69"/>
      <c r="D75" s="69"/>
      <c r="E75" s="69"/>
      <c r="F75" s="69"/>
    </row>
    <row r="76" spans="1:6" ht="127.5">
      <c r="A76" s="44">
        <v>37</v>
      </c>
      <c r="B76" s="45" t="str">
        <f>Item37!B3</f>
        <v>DIVERSOS
Coletânea de votos e pareceres Miolo: • dimensões: 297 mm X 210 mm; • aproximadamente 250 páginas (250 folhas); • páginas em 1 X 0 cores em papel offset 90g. Capa: • dimensões: 300 mm X 215 mm; • capa dura, cor preta e letras douradas, com Brasão da República; • papel: vulcapel. Confecção a partir de clichês (medindo em média 15 cm) com letras em dourado em baixo relevo contendo o Brasão da República e a assinatura do magistrado, conforme modelos em anexo (NÃO SERÁ ACEITA INSCRIÇÃO EM SILK SCREEN). OBS: 1: serão confeccionados 06 clichês com as assinaturas dos magistrados. OBS.: 2: o clichê referente ao Brasão da República será fornecido pelo TRE-BA. OBS. 3: O TRE-BA não se obriga a executar todo o quantitativo de coletâneas/exemplares indicados, sendo este uma estimativa da necessidade do Órgão para o exercício.</v>
      </c>
      <c r="C76" s="44" t="str">
        <f>Item37!C3</f>
        <v>exemplar</v>
      </c>
      <c r="D76" s="44">
        <f>Item37!D3</f>
        <v>14</v>
      </c>
      <c r="E76" s="46">
        <f>Item37!F3</f>
        <v>111.3</v>
      </c>
      <c r="F76" s="46">
        <f>(ROUND(E76,2)*D76)</f>
        <v>1558.2</v>
      </c>
    </row>
    <row r="77" spans="1:6" ht="17.25">
      <c r="A77" s="51" t="s">
        <v>133</v>
      </c>
      <c r="B77" s="69" t="str">
        <f>Item38!G20</f>
        <v>Menor preço do 13.704.494/0001-37 atualiz</v>
      </c>
      <c r="C77" s="69"/>
      <c r="D77" s="69"/>
      <c r="E77" s="69"/>
      <c r="F77" s="69"/>
    </row>
    <row r="78" spans="1:6" ht="76.5">
      <c r="A78" s="44">
        <v>38</v>
      </c>
      <c r="B78" s="45" t="str">
        <f>Item38!B3</f>
        <v>DIVERSOS
Agenda Miolo: • papel reciclado, 75g; • dimensões: 120 mm x 160 mm (BxH); • aproximadamente 350 páginas (175 folhas), sendo 12 folhas (24 páginas) 4 x 0 cores e 163 folhas (326 páginas) 1 x 1; • Impressão em Offset. Capa: • papelão espessura 1.1/nº 30 revestido externamente com papel reciclado 120 g; • impressão 4 x 0 cores, e internamente com papel reciclado 90 g, 0 x 0 cores; • dimensões: 125 mm x 165 mm (BxH); • impressão em Offset; • encadernação em espiral verde escuro.</v>
      </c>
      <c r="C78" s="44" t="str">
        <f>Item38!C3</f>
        <v>exemplar</v>
      </c>
      <c r="D78" s="44">
        <f>Item38!D3</f>
        <v>3000</v>
      </c>
      <c r="E78" s="46">
        <f>Item38!F3</f>
        <v>7.81</v>
      </c>
      <c r="F78" s="46">
        <f>(ROUND(E78,2)*D78)</f>
        <v>23430</v>
      </c>
    </row>
    <row r="79" spans="1:6" ht="17.25">
      <c r="A79" s="51" t="s">
        <v>133</v>
      </c>
      <c r="B79" s="69" t="str">
        <f>Item39!G20</f>
        <v>Menor preço do 13.704.494/0001-37 atualiz</v>
      </c>
      <c r="C79" s="69"/>
      <c r="D79" s="69"/>
      <c r="E79" s="69"/>
      <c r="F79" s="69"/>
    </row>
    <row r="80" spans="1:6" ht="51">
      <c r="A80" s="44">
        <v>39</v>
      </c>
      <c r="B80" s="45" t="str">
        <f>Item39!B3</f>
        <v>DIVERSOS
Calendário Base: • dimensões: 350 mm X 210 mm; • corte/vinco, duas dobras; • Impressão 4X0 em cartão supremo de 350 g. Páginas • aproximadamente 7 folhas (14 páginas): • dimensões: 130mm X 210 mm; • lâminas em 4 X 4 cores em papel couche de 115 g; • acabamento em wire-o branca.</v>
      </c>
      <c r="C80" s="44" t="str">
        <f>Item39!C3</f>
        <v>unidade</v>
      </c>
      <c r="D80" s="44">
        <f>Item39!D3</f>
        <v>2400</v>
      </c>
      <c r="E80" s="46">
        <f>Item39!F3</f>
        <v>3.12</v>
      </c>
      <c r="F80" s="46">
        <f>(ROUND(E80,2)*D80)</f>
        <v>7488</v>
      </c>
    </row>
    <row r="81" spans="1:6" ht="17.25">
      <c r="A81" s="51" t="s">
        <v>133</v>
      </c>
      <c r="B81" s="69" t="str">
        <f>Item40!G20</f>
        <v>Menor preço do 15.257.819/0001-06 atualiz</v>
      </c>
      <c r="C81" s="69"/>
      <c r="D81" s="69"/>
      <c r="E81" s="69"/>
      <c r="F81" s="69"/>
    </row>
    <row r="82" spans="1:6" ht="38.25">
      <c r="A82" s="44">
        <v>40</v>
      </c>
      <c r="B82" s="45" t="str">
        <f>Item40!B3</f>
        <v>DIVERSOS
Crachá • dimensões 110 mm X 150 mm; • lâminas em 4 X 0 cores em Couche fosco 300g. • plastificado; • cordão branco.</v>
      </c>
      <c r="C82" s="44" t="str">
        <f>Item40!C3</f>
        <v>unidade</v>
      </c>
      <c r="D82" s="44">
        <f>Item40!D3</f>
        <v>50000</v>
      </c>
      <c r="E82" s="46">
        <f>Item40!F3</f>
        <v>0.45</v>
      </c>
      <c r="F82" s="46">
        <f>(ROUND(E82,2)*D82)</f>
        <v>22500</v>
      </c>
    </row>
    <row r="83" spans="1:6" ht="25.35" customHeight="1">
      <c r="A83" s="48"/>
      <c r="B83" s="48"/>
      <c r="C83" s="68" t="s">
        <v>134</v>
      </c>
      <c r="D83" s="68"/>
      <c r="E83" s="68"/>
      <c r="F83" s="49">
        <f>SUM(F4:F82)</f>
        <v>204677.7</v>
      </c>
    </row>
  </sheetData>
  <mergeCells count="42">
    <mergeCell ref="B81:F81"/>
    <mergeCell ref="C83:E83"/>
    <mergeCell ref="B71:F71"/>
    <mergeCell ref="B73:F73"/>
    <mergeCell ref="B75:F75"/>
    <mergeCell ref="B77:F77"/>
    <mergeCell ref="B79:F79"/>
    <mergeCell ref="B61:F61"/>
    <mergeCell ref="B63:F63"/>
    <mergeCell ref="B65:F65"/>
    <mergeCell ref="B67:F67"/>
    <mergeCell ref="B69:F69"/>
    <mergeCell ref="B51:F51"/>
    <mergeCell ref="B53:F53"/>
    <mergeCell ref="B55:F55"/>
    <mergeCell ref="B57:F57"/>
    <mergeCell ref="B59:F59"/>
    <mergeCell ref="B41:F41"/>
    <mergeCell ref="B43:F43"/>
    <mergeCell ref="B45:F45"/>
    <mergeCell ref="B47:F47"/>
    <mergeCell ref="B49:F49"/>
    <mergeCell ref="B31:F31"/>
    <mergeCell ref="B33:F33"/>
    <mergeCell ref="B35:F35"/>
    <mergeCell ref="B37:F37"/>
    <mergeCell ref="B39:F39"/>
    <mergeCell ref="B21:F21"/>
    <mergeCell ref="B23:F23"/>
    <mergeCell ref="B25:F25"/>
    <mergeCell ref="B27:F27"/>
    <mergeCell ref="B29:F29"/>
    <mergeCell ref="B11:F11"/>
    <mergeCell ref="B13:F13"/>
    <mergeCell ref="B15:F15"/>
    <mergeCell ref="B17:F17"/>
    <mergeCell ref="B19:F19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36</v>
      </c>
      <c r="C3" s="55" t="s">
        <v>11</v>
      </c>
      <c r="D3" s="56">
        <v>500</v>
      </c>
      <c r="E3" s="57">
        <f>IF(C20&lt;=25%,D20,MIN(E20:F20))</f>
        <v>7.09</v>
      </c>
      <c r="F3" s="57">
        <f>MIN(H3:H17)</f>
        <v>6.24</v>
      </c>
      <c r="G3" s="6" t="s">
        <v>137</v>
      </c>
      <c r="H3" s="7">
        <v>6.24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6.68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139</v>
      </c>
      <c r="H5" s="7">
        <v>6.91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162</v>
      </c>
      <c r="H6" s="7">
        <v>6.92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163</v>
      </c>
      <c r="H7" s="7">
        <v>6.93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152</v>
      </c>
      <c r="H8" s="7">
        <v>7.02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159</v>
      </c>
      <c r="H9" s="7">
        <v>7.19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156</v>
      </c>
      <c r="H10" s="7">
        <v>7.35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143</v>
      </c>
      <c r="H11" s="7">
        <v>7.8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164</v>
      </c>
      <c r="H12" s="7">
        <v>7.81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34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0.48100011550010152</v>
      </c>
      <c r="B20" s="19">
        <f>COUNT(H3:H17)</f>
        <v>10</v>
      </c>
      <c r="C20" s="20">
        <f>IF(B20&lt;2,"N/A",(A20/D20))</f>
        <v>6.7842047320183577E-2</v>
      </c>
      <c r="D20" s="21">
        <f>ROUND(AVERAGE(H3:H17),2)</f>
        <v>7.09</v>
      </c>
      <c r="E20" s="22" t="str">
        <f>IFERROR(ROUND(IF(B20&lt;2,"N/A",(IF(C20&lt;=25%,"N/A",AVERAGE(I3:I17)))),2),"N/A")</f>
        <v>N/A</v>
      </c>
      <c r="F20" s="22">
        <f>ROUND(MEDIAN(H3:H17),2)</f>
        <v>6.98</v>
      </c>
      <c r="G20" s="23" t="str">
        <f>INDEX(G3:G17,MATCH(H20,H3:H17,0))</f>
        <v>Menor Preço do  13.704.494/0001-37   atualiz</v>
      </c>
      <c r="H20" s="24">
        <f>MIN(H3:H17)</f>
        <v>6.24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7.09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3545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topLeftCell="A4" zoomScaleNormal="100" workbookViewId="0">
      <selection activeCell="G12" sqref="G12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38</v>
      </c>
      <c r="C3" s="55" t="s">
        <v>11</v>
      </c>
      <c r="D3" s="56">
        <v>500</v>
      </c>
      <c r="E3" s="57">
        <f>IF(C20&lt;=25%,D20,MIN(E20:F20))</f>
        <v>8.2100000000000009</v>
      </c>
      <c r="F3" s="57">
        <f>MIN(H3:H17)</f>
        <v>6.24</v>
      </c>
      <c r="G3" s="6" t="s">
        <v>137</v>
      </c>
      <c r="H3" s="7">
        <v>6.24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6.68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162</v>
      </c>
      <c r="H5" s="7">
        <v>7.02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163</v>
      </c>
      <c r="H6" s="7">
        <v>7.19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159</v>
      </c>
      <c r="H7" s="7">
        <v>7.8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156</v>
      </c>
      <c r="H8" s="7">
        <v>8.1199999999999992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165</v>
      </c>
      <c r="H9" s="7">
        <v>8.9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164</v>
      </c>
      <c r="H10" s="7">
        <v>9.02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167</v>
      </c>
      <c r="H11" s="7">
        <v>10.02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166</v>
      </c>
      <c r="H12" s="7">
        <v>11.12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34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1.5538800897538196</v>
      </c>
      <c r="B20" s="19">
        <f>COUNT(H3:H17)</f>
        <v>10</v>
      </c>
      <c r="C20" s="20">
        <f>IF(B20&lt;2,"N/A",(A20/D20))</f>
        <v>0.18926675880070884</v>
      </c>
      <c r="D20" s="21">
        <f>ROUND(AVERAGE(H3:H17),2)</f>
        <v>8.2100000000000009</v>
      </c>
      <c r="E20" s="22" t="str">
        <f>IFERROR(ROUND(IF(B20&lt;2,"N/A",(IF(C20&lt;=25%,"N/A",AVERAGE(I3:I17)))),2),"N/A")</f>
        <v>N/A</v>
      </c>
      <c r="F20" s="22">
        <f>ROUND(MEDIAN(H3:H17),2)</f>
        <v>7.96</v>
      </c>
      <c r="G20" s="23" t="str">
        <f>INDEX(G3:G17,MATCH(H20,H3:H17,0))</f>
        <v>Menor Preço do  13.704.494/0001-37   atualiz</v>
      </c>
      <c r="H20" s="24">
        <f>MIN(H3:H17)</f>
        <v>6.24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8.2100000000000009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4105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G3" sqref="G3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39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40</v>
      </c>
      <c r="C3" s="55" t="s">
        <v>11</v>
      </c>
      <c r="D3" s="56">
        <v>250</v>
      </c>
      <c r="E3" s="57">
        <f>IF(C20&lt;=25%,D20,MIN(E20:F20))</f>
        <v>35.83</v>
      </c>
      <c r="F3" s="57">
        <f>MIN(H3:H17)</f>
        <v>26.71</v>
      </c>
      <c r="G3" s="6" t="s">
        <v>152</v>
      </c>
      <c r="H3" s="7">
        <v>26.71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161</v>
      </c>
      <c r="H4" s="7">
        <v>27.82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139</v>
      </c>
      <c r="H5" s="7">
        <v>33.39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141</v>
      </c>
      <c r="H6" s="7">
        <v>34.39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163</v>
      </c>
      <c r="H7" s="7">
        <v>34.5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143</v>
      </c>
      <c r="H8" s="7">
        <v>40.07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168</v>
      </c>
      <c r="H9" s="7">
        <v>40.07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170</v>
      </c>
      <c r="H10" s="7">
        <v>40.46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164</v>
      </c>
      <c r="H11" s="7">
        <v>40.46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169</v>
      </c>
      <c r="H12" s="7">
        <v>40.46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34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5.3478594887218058</v>
      </c>
      <c r="B20" s="19">
        <f>COUNT(H3:H17)</f>
        <v>10</v>
      </c>
      <c r="C20" s="20">
        <f>IF(B20&lt;2,"N/A",(A20/D20))</f>
        <v>0.1492564747061626</v>
      </c>
      <c r="D20" s="21">
        <f>ROUND(AVERAGE(H3:H17),2)</f>
        <v>35.83</v>
      </c>
      <c r="E20" s="22" t="str">
        <f>IFERROR(ROUND(IF(B20&lt;2,"N/A",(IF(C20&lt;=25%,"N/A",AVERAGE(I3:I17)))),2),"N/A")</f>
        <v>N/A</v>
      </c>
      <c r="F20" s="22">
        <f>ROUND(MEDIAN(H3:H17),2)</f>
        <v>37.29</v>
      </c>
      <c r="G20" s="23" t="str">
        <f>INDEX(G3:G17,MATCH(H20,H3:H17,0))</f>
        <v>Menor Preço do  11.114.463/0001-09    atualiz</v>
      </c>
      <c r="H20" s="24">
        <f>MIN(H3:H17)</f>
        <v>26.71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35.83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8957.5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view="pageBreakPreview" zoomScaleNormal="100" workbookViewId="0">
      <selection activeCell="D3" sqref="D3:D17"/>
    </sheetView>
  </sheetViews>
  <sheetFormatPr defaultColWidth="9.28515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64" width="9.140625" style="1" customWidth="1"/>
  </cols>
  <sheetData>
    <row r="1" spans="1:9" ht="15.75">
      <c r="A1" s="52" t="s">
        <v>0</v>
      </c>
      <c r="B1" s="52"/>
      <c r="C1" s="52"/>
      <c r="D1" s="52"/>
      <c r="E1" s="52"/>
      <c r="F1" s="52"/>
      <c r="G1" s="52"/>
      <c r="H1" s="52"/>
      <c r="I1" s="52"/>
    </row>
    <row r="2" spans="1:9" ht="25.5">
      <c r="A2" s="53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3"/>
      <c r="B3" s="54" t="s">
        <v>42</v>
      </c>
      <c r="C3" s="55" t="s">
        <v>11</v>
      </c>
      <c r="D3" s="56">
        <v>6000</v>
      </c>
      <c r="E3" s="57">
        <f>IF(C20&lt;=25%,D20,MIN(E20:F20))</f>
        <v>2.52</v>
      </c>
      <c r="F3" s="57">
        <f>MIN(H3:H17)</f>
        <v>1.67</v>
      </c>
      <c r="G3" s="6" t="s">
        <v>163</v>
      </c>
      <c r="H3" s="7">
        <v>1.67</v>
      </c>
      <c r="I3" s="8" t="str">
        <f t="shared" ref="I3:I17" si="0">IF(H3="","",(IF($C$20&lt;25%,"N/A",IF(H3&lt;=($D$20+$A$20),H3,"Descartado"))))</f>
        <v>N/A</v>
      </c>
    </row>
    <row r="4" spans="1:9">
      <c r="A4" s="53"/>
      <c r="B4" s="54"/>
      <c r="C4" s="55"/>
      <c r="D4" s="56"/>
      <c r="E4" s="57"/>
      <c r="F4" s="57"/>
      <c r="G4" s="6" t="s">
        <v>152</v>
      </c>
      <c r="H4" s="7">
        <v>2</v>
      </c>
      <c r="I4" s="8" t="str">
        <f t="shared" si="0"/>
        <v>N/A</v>
      </c>
    </row>
    <row r="5" spans="1:9">
      <c r="A5" s="53"/>
      <c r="B5" s="54"/>
      <c r="C5" s="55"/>
      <c r="D5" s="56"/>
      <c r="E5" s="57"/>
      <c r="F5" s="57"/>
      <c r="G5" s="6" t="s">
        <v>171</v>
      </c>
      <c r="H5" s="7">
        <v>2.5499999999999998</v>
      </c>
      <c r="I5" s="8" t="str">
        <f t="shared" si="0"/>
        <v>N/A</v>
      </c>
    </row>
    <row r="6" spans="1:9">
      <c r="A6" s="53"/>
      <c r="B6" s="54"/>
      <c r="C6" s="55"/>
      <c r="D6" s="56"/>
      <c r="E6" s="57"/>
      <c r="F6" s="57"/>
      <c r="G6" s="6" t="s">
        <v>141</v>
      </c>
      <c r="H6" s="7">
        <v>2.62</v>
      </c>
      <c r="I6" s="8" t="str">
        <f t="shared" si="0"/>
        <v>N/A</v>
      </c>
    </row>
    <row r="7" spans="1:9">
      <c r="A7" s="53"/>
      <c r="B7" s="54"/>
      <c r="C7" s="55"/>
      <c r="D7" s="56"/>
      <c r="E7" s="57"/>
      <c r="F7" s="57"/>
      <c r="G7" s="6" t="s">
        <v>163</v>
      </c>
      <c r="H7" s="7">
        <v>2.63</v>
      </c>
      <c r="I7" s="8" t="str">
        <f t="shared" si="0"/>
        <v>N/A</v>
      </c>
    </row>
    <row r="8" spans="1:9">
      <c r="A8" s="53"/>
      <c r="B8" s="54"/>
      <c r="C8" s="55"/>
      <c r="D8" s="56"/>
      <c r="E8" s="57"/>
      <c r="F8" s="57"/>
      <c r="G8" s="6" t="s">
        <v>162</v>
      </c>
      <c r="H8" s="7">
        <v>2.64</v>
      </c>
      <c r="I8" s="8" t="str">
        <f t="shared" si="0"/>
        <v>N/A</v>
      </c>
    </row>
    <row r="9" spans="1:9">
      <c r="A9" s="53"/>
      <c r="B9" s="54"/>
      <c r="C9" s="55"/>
      <c r="D9" s="56"/>
      <c r="E9" s="57"/>
      <c r="F9" s="57"/>
      <c r="G9" s="6" t="s">
        <v>164</v>
      </c>
      <c r="H9" s="7">
        <v>2.67</v>
      </c>
      <c r="I9" s="8" t="str">
        <f t="shared" si="0"/>
        <v>N/A</v>
      </c>
    </row>
    <row r="10" spans="1:9">
      <c r="A10" s="53"/>
      <c r="B10" s="54"/>
      <c r="C10" s="55"/>
      <c r="D10" s="56"/>
      <c r="E10" s="57"/>
      <c r="F10" s="57"/>
      <c r="G10" s="6" t="s">
        <v>170</v>
      </c>
      <c r="H10" s="7">
        <v>2.78</v>
      </c>
      <c r="I10" s="8" t="str">
        <f t="shared" si="0"/>
        <v>N/A</v>
      </c>
    </row>
    <row r="11" spans="1:9">
      <c r="A11" s="53"/>
      <c r="B11" s="54"/>
      <c r="C11" s="55"/>
      <c r="D11" s="56"/>
      <c r="E11" s="57"/>
      <c r="F11" s="57"/>
      <c r="G11" s="6" t="s">
        <v>137</v>
      </c>
      <c r="H11" s="7">
        <v>2.82</v>
      </c>
      <c r="I11" s="8" t="str">
        <f t="shared" si="0"/>
        <v>N/A</v>
      </c>
    </row>
    <row r="12" spans="1:9">
      <c r="A12" s="53"/>
      <c r="B12" s="54"/>
      <c r="C12" s="55"/>
      <c r="D12" s="56"/>
      <c r="E12" s="57"/>
      <c r="F12" s="57"/>
      <c r="G12" s="6" t="s">
        <v>143</v>
      </c>
      <c r="H12" s="7">
        <v>2.86</v>
      </c>
      <c r="I12" s="8" t="str">
        <f t="shared" si="0"/>
        <v>N/A</v>
      </c>
    </row>
    <row r="13" spans="1:9">
      <c r="A13" s="53"/>
      <c r="B13" s="54"/>
      <c r="C13" s="55"/>
      <c r="D13" s="56"/>
      <c r="E13" s="57"/>
      <c r="F13" s="57"/>
      <c r="G13" s="6"/>
      <c r="H13" s="7"/>
      <c r="I13" s="8" t="str">
        <f t="shared" si="0"/>
        <v/>
      </c>
    </row>
    <row r="14" spans="1:9">
      <c r="A14" s="53"/>
      <c r="B14" s="54"/>
      <c r="C14" s="55"/>
      <c r="D14" s="56"/>
      <c r="E14" s="57"/>
      <c r="F14" s="57"/>
      <c r="G14" s="6"/>
      <c r="H14" s="7"/>
      <c r="I14" s="8" t="str">
        <f t="shared" si="0"/>
        <v/>
      </c>
    </row>
    <row r="15" spans="1:9">
      <c r="A15" s="53"/>
      <c r="B15" s="54"/>
      <c r="C15" s="55"/>
      <c r="D15" s="56"/>
      <c r="E15" s="57"/>
      <c r="F15" s="57"/>
      <c r="G15" s="6"/>
      <c r="H15" s="7"/>
      <c r="I15" s="8" t="str">
        <f t="shared" si="0"/>
        <v/>
      </c>
    </row>
    <row r="16" spans="1:9">
      <c r="A16" s="53"/>
      <c r="B16" s="54"/>
      <c r="C16" s="55"/>
      <c r="D16" s="56"/>
      <c r="E16" s="57"/>
      <c r="F16" s="57"/>
      <c r="G16" s="6"/>
      <c r="H16" s="7"/>
      <c r="I16" s="8" t="str">
        <f t="shared" si="0"/>
        <v/>
      </c>
    </row>
    <row r="17" spans="1:11">
      <c r="A17" s="53"/>
      <c r="B17" s="54"/>
      <c r="C17" s="55"/>
      <c r="D17" s="56"/>
      <c r="E17" s="57"/>
      <c r="F17" s="57"/>
      <c r="G17" s="34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12</v>
      </c>
      <c r="B19" s="5" t="s">
        <v>13</v>
      </c>
      <c r="C19" s="4" t="s">
        <v>14</v>
      </c>
      <c r="D19" s="16" t="s">
        <v>15</v>
      </c>
      <c r="E19" s="17" t="s">
        <v>16</v>
      </c>
      <c r="F19" s="16" t="s">
        <v>17</v>
      </c>
      <c r="G19" s="58" t="s">
        <v>18</v>
      </c>
      <c r="H19" s="58"/>
      <c r="I19" s="18"/>
    </row>
    <row r="20" spans="1:11">
      <c r="A20" s="19">
        <f>IF(B20&lt;2,"N/A",(STDEV(H3:H17)))</f>
        <v>0.38381708606516451</v>
      </c>
      <c r="B20" s="19">
        <f>COUNT(H3:H17)</f>
        <v>10</v>
      </c>
      <c r="C20" s="20">
        <f>IF(B20&lt;2,"N/A",(A20/D20))</f>
        <v>0.1523083674861764</v>
      </c>
      <c r="D20" s="21">
        <f>ROUND(AVERAGE(H3:H17),2)</f>
        <v>2.52</v>
      </c>
      <c r="E20" s="22" t="str">
        <f>IFERROR(ROUND(IF(B20&lt;2,"N/A",(IF(C20&lt;=25%,"N/A",AVERAGE(I3:I17)))),2),"N/A")</f>
        <v>N/A</v>
      </c>
      <c r="F20" s="22">
        <f>ROUND(MEDIAN(H3:H17),2)</f>
        <v>2.64</v>
      </c>
      <c r="G20" s="23" t="str">
        <f>INDEX(G3:G17,MATCH(H20,H3:H17,0))</f>
        <v>Menor Preço do11.261.071/0001-64     atualiz</v>
      </c>
      <c r="H20" s="24">
        <f>MIN(H3:H17)</f>
        <v>1.67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9"/>
      <c r="E22" s="59"/>
      <c r="F22" s="30"/>
      <c r="G22" s="31" t="s">
        <v>19</v>
      </c>
      <c r="H22" s="32">
        <f>IF(C20&lt;=25%,D20,MIN(E20:F20))</f>
        <v>2.52</v>
      </c>
    </row>
    <row r="23" spans="1:11">
      <c r="B23" s="25"/>
      <c r="C23" s="25"/>
      <c r="D23" s="59"/>
      <c r="E23" s="59"/>
      <c r="F23" s="33"/>
      <c r="G23" s="4" t="s">
        <v>20</v>
      </c>
      <c r="H23" s="24">
        <f>ROUND(H22,2)*D3</f>
        <v>15120</v>
      </c>
    </row>
    <row r="24" spans="1:11">
      <c r="B24" s="29"/>
      <c r="C24" s="29"/>
      <c r="D24" s="18"/>
      <c r="E24" s="18"/>
    </row>
    <row r="26" spans="1:11" ht="12.75" customHeight="1">
      <c r="A26" s="60" t="s">
        <v>21</v>
      </c>
      <c r="B26" s="60"/>
      <c r="C26" s="60"/>
      <c r="D26" s="60"/>
      <c r="E26" s="60"/>
      <c r="F26" s="60"/>
      <c r="G26" s="60"/>
      <c r="H26" s="60"/>
      <c r="I26" s="60"/>
    </row>
    <row r="27" spans="1:11" ht="12.75" customHeight="1">
      <c r="A27" s="60" t="s">
        <v>22</v>
      </c>
      <c r="B27" s="60"/>
      <c r="C27" s="60"/>
      <c r="D27" s="60"/>
      <c r="E27" s="60"/>
      <c r="F27" s="60"/>
      <c r="G27" s="60"/>
      <c r="H27" s="60"/>
      <c r="I27" s="60"/>
    </row>
    <row r="28" spans="1:11" ht="12.75" customHeight="1">
      <c r="A28" s="60" t="s">
        <v>23</v>
      </c>
      <c r="B28" s="60"/>
      <c r="C28" s="60"/>
      <c r="D28" s="60"/>
      <c r="E28" s="60"/>
      <c r="F28" s="60"/>
      <c r="G28" s="60"/>
      <c r="H28" s="60"/>
      <c r="I28" s="60"/>
    </row>
    <row r="29" spans="1:11" ht="12.75" customHeight="1">
      <c r="A29" s="60" t="s">
        <v>24</v>
      </c>
      <c r="B29" s="60"/>
      <c r="C29" s="60"/>
      <c r="D29" s="60"/>
      <c r="E29" s="60"/>
      <c r="F29" s="60"/>
      <c r="G29" s="60"/>
      <c r="H29" s="60"/>
      <c r="I29" s="60"/>
    </row>
    <row r="30" spans="1:11" ht="12.75" customHeight="1">
      <c r="A30" s="60" t="s">
        <v>25</v>
      </c>
      <c r="B30" s="60"/>
      <c r="C30" s="60"/>
      <c r="D30" s="60"/>
      <c r="E30" s="60"/>
      <c r="F30" s="60"/>
      <c r="G30" s="60"/>
      <c r="H30" s="60"/>
      <c r="I30" s="60"/>
    </row>
    <row r="31" spans="1:11" ht="12.75" customHeight="1">
      <c r="A31" s="60" t="s">
        <v>26</v>
      </c>
      <c r="B31" s="60"/>
      <c r="C31" s="60"/>
      <c r="D31" s="60"/>
      <c r="E31" s="60"/>
      <c r="F31" s="60"/>
      <c r="G31" s="60"/>
      <c r="H31" s="60"/>
      <c r="I31" s="60"/>
    </row>
    <row r="32" spans="1:11" ht="24.75" customHeight="1">
      <c r="A32" s="61" t="s">
        <v>27</v>
      </c>
      <c r="B32" s="61"/>
      <c r="C32" s="61"/>
      <c r="D32" s="61"/>
      <c r="E32" s="61"/>
      <c r="F32" s="61"/>
      <c r="G32" s="61"/>
      <c r="H32" s="61"/>
      <c r="I32" s="61"/>
    </row>
  </sheetData>
  <sheetProtection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6</vt:i4>
      </vt:variant>
    </vt:vector>
  </HeadingPairs>
  <TitlesOfParts>
    <vt:vector size="5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  <vt:lpstr>TOTAL!Print_Area_0</vt:lpstr>
      <vt:lpstr>TOTAL!Print_Area_0_0</vt:lpstr>
      <vt:lpstr>TOTAL!Print_Area_0_0_0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Ana Paula Saldanha De Oliveira</cp:lastModifiedBy>
  <cp:revision>75</cp:revision>
  <cp:lastPrinted>2022-04-26T17:37:53Z</cp:lastPrinted>
  <dcterms:created xsi:type="dcterms:W3CDTF">2019-01-16T20:04:04Z</dcterms:created>
  <dcterms:modified xsi:type="dcterms:W3CDTF">2022-06-02T18:17:59Z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