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r:id="rId3"/>
    <sheet name="Item4" sheetId="4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menores!$A$1:$F$11</definedName>
    <definedName name="_xlnm.Print_Area" localSheetId="5">TOTAL!$A$1:$G$14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2" l="1"/>
  <c r="D10" i="12"/>
  <c r="B10" i="12"/>
  <c r="D13" i="11"/>
  <c r="E13" i="11"/>
  <c r="C13" i="11"/>
  <c r="D10" i="11" l="1"/>
  <c r="D8" i="12" l="1"/>
  <c r="C8" i="12"/>
  <c r="B8" i="12"/>
  <c r="D6" i="12"/>
  <c r="C6" i="12"/>
  <c r="B6" i="12"/>
  <c r="D4" i="12"/>
  <c r="C4" i="12"/>
  <c r="B4" i="12"/>
  <c r="E12" i="11"/>
  <c r="D12" i="11"/>
  <c r="C12" i="11"/>
  <c r="E11" i="11"/>
  <c r="D11" i="11"/>
  <c r="C11" i="11"/>
  <c r="E10" i="11"/>
  <c r="C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B9" i="12" s="1"/>
  <c r="F20" i="4"/>
  <c r="D20" i="4"/>
  <c r="B20" i="4"/>
  <c r="A20" i="4" s="1"/>
  <c r="I17" i="4"/>
  <c r="I16" i="4"/>
  <c r="I15" i="4"/>
  <c r="F3" i="4"/>
  <c r="E10" i="12" s="1"/>
  <c r="F10" i="12" s="1"/>
  <c r="H20" i="3"/>
  <c r="G20" i="3" s="1"/>
  <c r="B7" i="12" s="1"/>
  <c r="F20" i="3"/>
  <c r="D20" i="3"/>
  <c r="B20" i="3"/>
  <c r="A20" i="3" s="1"/>
  <c r="I17" i="3"/>
  <c r="I16" i="3"/>
  <c r="I15" i="3"/>
  <c r="F3" i="3"/>
  <c r="E8" i="12" s="1"/>
  <c r="H20" i="2"/>
  <c r="G20" i="2" s="1"/>
  <c r="B5" i="12" s="1"/>
  <c r="F20" i="2"/>
  <c r="D20" i="2"/>
  <c r="B20" i="2"/>
  <c r="I17" i="2"/>
  <c r="I16" i="2"/>
  <c r="I15" i="2"/>
  <c r="F3" i="2"/>
  <c r="E6" i="12" s="1"/>
  <c r="H20" i="1"/>
  <c r="G20" i="1" s="1"/>
  <c r="B3" i="12" s="1"/>
  <c r="F20" i="1"/>
  <c r="D20" i="1"/>
  <c r="B20" i="1"/>
  <c r="I17" i="1"/>
  <c r="I16" i="1"/>
  <c r="I15" i="1"/>
  <c r="F3" i="1"/>
  <c r="E4" i="12" s="1"/>
  <c r="C20" i="4" l="1"/>
  <c r="C20" i="3"/>
  <c r="I14" i="3" s="1"/>
  <c r="F8" i="12"/>
  <c r="F6" i="12"/>
  <c r="F4" i="12"/>
  <c r="C20" i="5"/>
  <c r="A20" i="2"/>
  <c r="C20" i="2" s="1"/>
  <c r="I14" i="2" s="1"/>
  <c r="A20" i="1"/>
  <c r="C20" i="1" s="1"/>
  <c r="I14" i="1" s="1"/>
  <c r="A20" i="5"/>
  <c r="I10" i="4" l="1"/>
  <c r="I9" i="4"/>
  <c r="I14" i="4"/>
  <c r="I8" i="4"/>
  <c r="I13" i="4"/>
  <c r="I7" i="4"/>
  <c r="I12" i="4"/>
  <c r="I11" i="4"/>
  <c r="F11" i="12"/>
  <c r="I13" i="1"/>
  <c r="I8" i="1"/>
  <c r="I12" i="1"/>
  <c r="I11" i="1"/>
  <c r="I10" i="1"/>
  <c r="I9" i="1"/>
  <c r="I7" i="1"/>
  <c r="I6" i="2"/>
  <c r="I13" i="2"/>
  <c r="I10" i="2"/>
  <c r="I8" i="2"/>
  <c r="I7" i="2"/>
  <c r="I12" i="2"/>
  <c r="I11" i="2"/>
  <c r="I9" i="2"/>
  <c r="I9" i="3"/>
  <c r="I8" i="3"/>
  <c r="I13" i="3"/>
  <c r="I7" i="3"/>
  <c r="I12" i="3"/>
  <c r="I11" i="3"/>
  <c r="I10" i="3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I3" i="1"/>
  <c r="I4" i="1"/>
  <c r="I3" i="2"/>
  <c r="E20" i="3" l="1"/>
  <c r="E3" i="3" s="1"/>
  <c r="F12" i="11" s="1"/>
  <c r="G12" i="11" s="1"/>
  <c r="E20" i="2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 l="1"/>
  <c r="H23" i="3" s="1"/>
  <c r="E3" i="4"/>
  <c r="F13" i="11" s="1"/>
  <c r="G13" i="11" s="1"/>
  <c r="E3" i="2"/>
  <c r="F11" i="11" s="1"/>
  <c r="G11" i="11" s="1"/>
  <c r="E3" i="1"/>
  <c r="F10" i="11" s="1"/>
  <c r="G10" i="11" s="1"/>
  <c r="G14" i="11" l="1"/>
</calcChain>
</file>

<file path=xl/sharedStrings.xml><?xml version="1.0" encoding="utf-8"?>
<sst xmlns="http://schemas.openxmlformats.org/spreadsheetml/2006/main" count="213" uniqueCount="66">
  <si>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</si>
  <si>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</si>
  <si>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</si>
  <si>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</si>
  <si>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</si>
  <si>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</si>
  <si>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</si>
  <si>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</si>
  <si>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</si>
  <si>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</si>
  <si>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</si>
  <si>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</si>
  <si>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</si>
  <si>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</si>
  <si>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</si>
  <si>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</si>
  <si>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</si>
  <si>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</si>
  <si>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</si>
  <si>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</si>
  <si>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</si>
  <si>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</si>
  <si>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</si>
  <si>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</si>
  <si>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</si>
  <si>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</si>
  <si>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</si>
  <si>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</si>
  <si>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</si>
  <si>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</si>
  <si>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</si>
  <si>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</si>
  <si>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</si>
  <si>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</si>
  <si>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</si>
  <si>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</si>
  <si>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</si>
  <si>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</si>
  <si>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</si>
  <si>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</si>
  <si>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</si>
  <si>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</si>
  <si>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</si>
  <si>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</si>
  <si>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</si>
  <si>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</si>
  <si>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</si>
  <si>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Fornecimento e montagem de divisórias, em estrutura leve tipo modulada, na cor branco, com perfis de aço na cor branco. Espessura de 35 mm. H=2.60m</t>
  </si>
  <si>
    <t>Fornecimento e montagem de divisórias, em estrutura leve tipo modulada, na cor branco, com perfis de aço na cor branco. Espessura de 35 mm. H=1.80m</t>
  </si>
  <si>
    <t>Conjunto de porta na cor branca, dimensão 90x210 cm, com ferragens cromadas e fechadura tipo alavanca. Espessura de 35 mm.</t>
  </si>
  <si>
    <t>DIVIFORRO</t>
  </si>
  <si>
    <t>FORPEL DIVISÓRIAS E FORROS</t>
  </si>
  <si>
    <t>INSTALE FORROS E DIVISÓRIAS</t>
  </si>
  <si>
    <t>COMERCIAL DE PERSIANAS HD EIRELI</t>
  </si>
  <si>
    <t>m²</t>
  </si>
  <si>
    <t>unidade</t>
  </si>
  <si>
    <t>Lote</t>
  </si>
  <si>
    <t>Fornecimento e montagem de divisórias, em estrutura leve tipo modulada, na cor branco, com perfis de aço na cor branco. Espessura de 35 mm. H=3.00m</t>
  </si>
  <si>
    <t>R&amp;L INDUSTRIA E COMERCIO DE ARTIGOS DE DECORACOES EIRELI</t>
  </si>
  <si>
    <t>SA PRODUCOES E SERVICOS LTDA</t>
  </si>
  <si>
    <t>FS SERVICOS DE OBRAS E REFORMAS ACABAMENTO NA CONSTRUCAO CIVIL EIRELI</t>
  </si>
  <si>
    <t>MOENDO COMERCIO E CONSTRUCOES LTDA</t>
  </si>
  <si>
    <t>C DIAS EIRELI</t>
  </si>
  <si>
    <t>ARQ´TEC-COMERCIO E SERVICOS LTDA</t>
  </si>
  <si>
    <t>LIC SERVICOS E CONSTRUCOES LTDA</t>
  </si>
  <si>
    <t>SAO BRAZ CONSTRUCOES E SERVICOS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</si>
</sst>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2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1" fillId="9" borderId="3" xfId="0" applyFont="1" applyFill="1" applyBorder="1" applyAlignment="1">
      <alignment horizontal="center" wrapText="1"/>
    </xf>
    <xf numFmtId="0" fontId="11" fillId="9" borderId="5" xfId="0" applyFont="1" applyFill="1" applyBorder="1" applyAlignment="1">
      <alignment horizontal="center" wrapText="1"/>
    </xf>
    <xf numFmtId="0" fontId="11" fillId="9" borderId="7" xfId="0" applyFont="1" applyFill="1" applyBorder="1" applyAlignment="1">
      <alignment horizontal="center" wrapText="1"/>
    </xf>
    <xf numFmtId="0" fontId="10" fillId="10" borderId="6" xfId="0" applyFont="1" applyFill="1" applyBorder="1" applyAlignment="1">
      <alignment horizontal="center" vertical="center" wrapText="1"/>
    </xf>
    <xf numFmtId="0" fontId="10" fillId="10" borderId="8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2743200</xdr:colOff>
      <xdr:row>0</xdr:row>
      <xdr:rowOff>57150</xdr:rowOff>
    </xdr:from>
    <xdr:to>
      <xdr:col>2</xdr:col>
      <xdr:colOff>5734050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57</v>
      </c>
      <c r="C3" s="51" t="s">
        <v>54</v>
      </c>
      <c r="D3" s="52">
        <v>169.17</v>
      </c>
      <c r="E3" s="53">
        <f>IF(C20&lt;=25%,D20,MIN(E20:F20))</f>
        <v>134.63999999999999</v>
      </c>
      <c r="F3" s="53">
        <f>MIN(H3:H17)</f>
        <v>118.29</v>
      </c>
      <c r="G3" s="6" t="s">
        <v>50</v>
      </c>
      <c r="H3" s="7">
        <v>128</v>
      </c>
      <c r="I3" s="8">
        <f t="shared" ref="I3:I17" si="0">IF(H3="","",(IF($C$20&lt;25%,"N/A",IF(H3&lt;=($D$20+$A$20),H3,"Descartado"))))</f>
        <v>128</v>
      </c>
    </row>
    <row r="4" spans="1:9">
      <c r="A4" s="49"/>
      <c r="B4" s="50"/>
      <c r="C4" s="51"/>
      <c r="D4" s="52"/>
      <c r="E4" s="53"/>
      <c r="F4" s="53"/>
      <c r="G4" s="6" t="s">
        <v>51</v>
      </c>
      <c r="H4" s="7">
        <v>145</v>
      </c>
      <c r="I4" s="8">
        <f t="shared" si="0"/>
        <v>145</v>
      </c>
    </row>
    <row r="5" spans="1:9">
      <c r="A5" s="49"/>
      <c r="B5" s="50"/>
      <c r="C5" s="51"/>
      <c r="D5" s="52"/>
      <c r="E5" s="53"/>
      <c r="F5" s="53"/>
      <c r="G5" s="6" t="s">
        <v>52</v>
      </c>
      <c r="H5" s="7">
        <v>119</v>
      </c>
      <c r="I5" s="8">
        <f t="shared" si="0"/>
        <v>119</v>
      </c>
    </row>
    <row r="6" spans="1:9">
      <c r="A6" s="49"/>
      <c r="B6" s="50"/>
      <c r="C6" s="51"/>
      <c r="D6" s="52"/>
      <c r="E6" s="53"/>
      <c r="F6" s="53"/>
      <c r="G6" s="6" t="s">
        <v>53</v>
      </c>
      <c r="H6" s="7">
        <v>142.75</v>
      </c>
      <c r="I6" s="8">
        <f t="shared" si="0"/>
        <v>142.75</v>
      </c>
    </row>
    <row r="7" spans="1:9">
      <c r="A7" s="49"/>
      <c r="B7" s="50"/>
      <c r="C7" s="51"/>
      <c r="D7" s="52"/>
      <c r="E7" s="53"/>
      <c r="F7" s="53"/>
      <c r="G7" s="6" t="s">
        <v>58</v>
      </c>
      <c r="H7" s="7">
        <v>300</v>
      </c>
      <c r="I7" s="8" t="str">
        <f t="shared" si="0"/>
        <v>Descartado</v>
      </c>
    </row>
    <row r="8" spans="1:9">
      <c r="A8" s="49"/>
      <c r="B8" s="50"/>
      <c r="C8" s="51"/>
      <c r="D8" s="52"/>
      <c r="E8" s="53"/>
      <c r="F8" s="53"/>
      <c r="G8" s="6" t="s">
        <v>59</v>
      </c>
      <c r="H8" s="7">
        <v>145</v>
      </c>
      <c r="I8" s="8">
        <f t="shared" si="0"/>
        <v>145</v>
      </c>
    </row>
    <row r="9" spans="1:9">
      <c r="A9" s="49"/>
      <c r="B9" s="50"/>
      <c r="C9" s="51"/>
      <c r="D9" s="52"/>
      <c r="E9" s="53"/>
      <c r="F9" s="53"/>
      <c r="G9" s="6" t="s">
        <v>60</v>
      </c>
      <c r="H9" s="7">
        <v>132.53</v>
      </c>
      <c r="I9" s="8">
        <f t="shared" si="0"/>
        <v>132.53</v>
      </c>
    </row>
    <row r="10" spans="1:9">
      <c r="A10" s="49"/>
      <c r="B10" s="50"/>
      <c r="C10" s="51"/>
      <c r="D10" s="52"/>
      <c r="E10" s="53"/>
      <c r="F10" s="53"/>
      <c r="G10" s="6" t="s">
        <v>61</v>
      </c>
      <c r="H10" s="7">
        <v>119.64</v>
      </c>
      <c r="I10" s="8">
        <f t="shared" si="0"/>
        <v>119.64</v>
      </c>
    </row>
    <row r="11" spans="1:9">
      <c r="A11" s="49"/>
      <c r="B11" s="50"/>
      <c r="C11" s="51"/>
      <c r="D11" s="52"/>
      <c r="E11" s="53"/>
      <c r="F11" s="53"/>
      <c r="G11" s="6" t="s">
        <v>62</v>
      </c>
      <c r="H11" s="7">
        <v>118.29</v>
      </c>
      <c r="I11" s="8">
        <f t="shared" si="0"/>
        <v>118.29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144</v>
      </c>
      <c r="I12" s="8">
        <f t="shared" si="0"/>
        <v>144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142.79</v>
      </c>
      <c r="I13" s="8">
        <f t="shared" si="0"/>
        <v>142.79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143.99</v>
      </c>
      <c r="I14" s="8">
        <f t="shared" si="0"/>
        <v>143.99</v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48.965670991073523</v>
      </c>
      <c r="B20" s="19">
        <f>COUNT(H3:H17)</f>
        <v>12</v>
      </c>
      <c r="C20" s="20">
        <f>IF(B20&lt;2,"N/A",(A20/D20))</f>
        <v>0.32991288903836091</v>
      </c>
      <c r="D20" s="21">
        <f>ROUND(AVERAGE(H3:H17),2)</f>
        <v>148.41999999999999</v>
      </c>
      <c r="E20" s="22">
        <f>IFERROR(ROUND(IF(B20&lt;2,"N/A",(IF(C20&lt;=25%,"N/A",AVERAGE(I3:I17)))),2),"N/A")</f>
        <v>134.63999999999999</v>
      </c>
      <c r="F20" s="22">
        <f>ROUND(MEDIAN(H3:H17),2)</f>
        <v>142.77000000000001</v>
      </c>
      <c r="G20" s="23" t="str">
        <f>INDEX(G3:G17,MATCH(H20,H3:H17,0))</f>
        <v>C DIAS EIRELI</v>
      </c>
      <c r="H20" s="24">
        <f>MIN(H3:H17)</f>
        <v>118.29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134.63999999999999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22777.048799999997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47</v>
      </c>
      <c r="C3" s="51" t="s">
        <v>54</v>
      </c>
      <c r="D3" s="52">
        <v>952.9</v>
      </c>
      <c r="E3" s="53">
        <f>IF(C20&lt;=25%,D20,MIN(E20:F20))</f>
        <v>134.63999999999999</v>
      </c>
      <c r="F3" s="53">
        <f>MIN(H3:H17)</f>
        <v>118.29</v>
      </c>
      <c r="G3" s="6" t="s">
        <v>50</v>
      </c>
      <c r="H3" s="7">
        <v>128</v>
      </c>
      <c r="I3" s="8">
        <f t="shared" ref="I3:I17" si="0">IF(H3="","",(IF($C$20&lt;25%,"N/A",IF(H3&lt;=($D$20+$A$20),H3,"Descartado"))))</f>
        <v>128</v>
      </c>
    </row>
    <row r="4" spans="1:9">
      <c r="A4" s="49"/>
      <c r="B4" s="50"/>
      <c r="C4" s="51"/>
      <c r="D4" s="52"/>
      <c r="E4" s="53"/>
      <c r="F4" s="53"/>
      <c r="G4" s="6" t="s">
        <v>51</v>
      </c>
      <c r="H4" s="7">
        <v>145</v>
      </c>
      <c r="I4" s="8">
        <f t="shared" si="0"/>
        <v>145</v>
      </c>
    </row>
    <row r="5" spans="1:9">
      <c r="A5" s="49"/>
      <c r="B5" s="50"/>
      <c r="C5" s="51"/>
      <c r="D5" s="52"/>
      <c r="E5" s="53"/>
      <c r="F5" s="53"/>
      <c r="G5" s="6" t="s">
        <v>52</v>
      </c>
      <c r="H5" s="7">
        <v>119</v>
      </c>
      <c r="I5" s="8">
        <f t="shared" si="0"/>
        <v>119</v>
      </c>
    </row>
    <row r="6" spans="1:9">
      <c r="A6" s="49"/>
      <c r="B6" s="50"/>
      <c r="C6" s="51"/>
      <c r="D6" s="52"/>
      <c r="E6" s="53"/>
      <c r="F6" s="53"/>
      <c r="G6" s="6" t="s">
        <v>53</v>
      </c>
      <c r="H6" s="7">
        <v>142.75</v>
      </c>
      <c r="I6" s="8">
        <f t="shared" si="0"/>
        <v>142.75</v>
      </c>
    </row>
    <row r="7" spans="1:9">
      <c r="A7" s="49"/>
      <c r="B7" s="50"/>
      <c r="C7" s="51"/>
      <c r="D7" s="52"/>
      <c r="E7" s="53"/>
      <c r="F7" s="53"/>
      <c r="G7" s="6" t="s">
        <v>58</v>
      </c>
      <c r="H7" s="7">
        <v>300</v>
      </c>
      <c r="I7" s="8" t="str">
        <f t="shared" si="0"/>
        <v>Descartado</v>
      </c>
    </row>
    <row r="8" spans="1:9">
      <c r="A8" s="49"/>
      <c r="B8" s="50"/>
      <c r="C8" s="51"/>
      <c r="D8" s="52"/>
      <c r="E8" s="53"/>
      <c r="F8" s="53"/>
      <c r="G8" s="6" t="s">
        <v>59</v>
      </c>
      <c r="H8" s="7">
        <v>145</v>
      </c>
      <c r="I8" s="8">
        <f t="shared" si="0"/>
        <v>145</v>
      </c>
    </row>
    <row r="9" spans="1:9">
      <c r="A9" s="49"/>
      <c r="B9" s="50"/>
      <c r="C9" s="51"/>
      <c r="D9" s="52"/>
      <c r="E9" s="53"/>
      <c r="F9" s="53"/>
      <c r="G9" s="6" t="s">
        <v>60</v>
      </c>
      <c r="H9" s="7">
        <v>132.53</v>
      </c>
      <c r="I9" s="8">
        <f t="shared" si="0"/>
        <v>132.53</v>
      </c>
    </row>
    <row r="10" spans="1:9">
      <c r="A10" s="49"/>
      <c r="B10" s="50"/>
      <c r="C10" s="51"/>
      <c r="D10" s="52"/>
      <c r="E10" s="53"/>
      <c r="F10" s="53"/>
      <c r="G10" s="6" t="s">
        <v>61</v>
      </c>
      <c r="H10" s="7">
        <v>119.64</v>
      </c>
      <c r="I10" s="8">
        <f t="shared" si="0"/>
        <v>119.64</v>
      </c>
    </row>
    <row r="11" spans="1:9">
      <c r="A11" s="49"/>
      <c r="B11" s="50"/>
      <c r="C11" s="51"/>
      <c r="D11" s="52"/>
      <c r="E11" s="53"/>
      <c r="F11" s="53"/>
      <c r="G11" s="6" t="s">
        <v>62</v>
      </c>
      <c r="H11" s="7">
        <v>118.29</v>
      </c>
      <c r="I11" s="8">
        <f t="shared" si="0"/>
        <v>118.29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144</v>
      </c>
      <c r="I12" s="8">
        <f t="shared" si="0"/>
        <v>144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142.79</v>
      </c>
      <c r="I13" s="8">
        <f t="shared" si="0"/>
        <v>142.79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143.99</v>
      </c>
      <c r="I14" s="8">
        <f t="shared" si="0"/>
        <v>143.99</v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48.965670991073523</v>
      </c>
      <c r="B20" s="19">
        <f>COUNT(H3:H17)</f>
        <v>12</v>
      </c>
      <c r="C20" s="20">
        <f>IF(B20&lt;2,"N/A",(A20/D20))</f>
        <v>0.32991288903836091</v>
      </c>
      <c r="D20" s="21">
        <f>ROUND(AVERAGE(H3:H17),2)</f>
        <v>148.41999999999999</v>
      </c>
      <c r="E20" s="22">
        <f>IFERROR(ROUND(IF(B20&lt;2,"N/A",(IF(C20&lt;=25%,"N/A",AVERAGE(I3:I17)))),2),"N/A")</f>
        <v>134.63999999999999</v>
      </c>
      <c r="F20" s="22">
        <f>ROUND(MEDIAN(H3:H17),2)</f>
        <v>142.77000000000001</v>
      </c>
      <c r="G20" s="23" t="str">
        <f>INDEX(G3:G17,MATCH(H20,H3:H17,0))</f>
        <v>C DIAS EIRELI</v>
      </c>
      <c r="H20" s="24">
        <f>MIN(H3:H17)</f>
        <v>118.29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134.63999999999999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128298.45599999999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48</v>
      </c>
      <c r="C3" s="51" t="s">
        <v>54</v>
      </c>
      <c r="D3" s="52">
        <v>165.5</v>
      </c>
      <c r="E3" s="53">
        <f>IF(C20&lt;=25%,D20,MIN(E20:F20))</f>
        <v>134.63999999999999</v>
      </c>
      <c r="F3" s="53">
        <f>MIN(H3:H17)</f>
        <v>118.29</v>
      </c>
      <c r="G3" s="6" t="s">
        <v>50</v>
      </c>
      <c r="H3" s="7">
        <v>128</v>
      </c>
      <c r="I3" s="8">
        <f t="shared" ref="I3:I17" si="0">IF(H3="","",(IF($C$20&lt;25%,"N/A",IF(H3&lt;=($D$20+$A$20),H3,"Descartado"))))</f>
        <v>128</v>
      </c>
    </row>
    <row r="4" spans="1:9">
      <c r="A4" s="49"/>
      <c r="B4" s="50"/>
      <c r="C4" s="51"/>
      <c r="D4" s="52"/>
      <c r="E4" s="53"/>
      <c r="F4" s="53"/>
      <c r="G4" s="6" t="s">
        <v>51</v>
      </c>
      <c r="H4" s="7">
        <v>145</v>
      </c>
      <c r="I4" s="8">
        <f t="shared" si="0"/>
        <v>145</v>
      </c>
    </row>
    <row r="5" spans="1:9">
      <c r="A5" s="49"/>
      <c r="B5" s="50"/>
      <c r="C5" s="51"/>
      <c r="D5" s="52"/>
      <c r="E5" s="53"/>
      <c r="F5" s="53"/>
      <c r="G5" s="6" t="s">
        <v>52</v>
      </c>
      <c r="H5" s="7">
        <v>119</v>
      </c>
      <c r="I5" s="8">
        <f t="shared" si="0"/>
        <v>119</v>
      </c>
    </row>
    <row r="6" spans="1:9">
      <c r="A6" s="49"/>
      <c r="B6" s="50"/>
      <c r="C6" s="51"/>
      <c r="D6" s="52"/>
      <c r="E6" s="53"/>
      <c r="F6" s="53"/>
      <c r="G6" s="6" t="s">
        <v>53</v>
      </c>
      <c r="H6" s="7">
        <v>142.75</v>
      </c>
      <c r="I6" s="8">
        <f t="shared" si="0"/>
        <v>142.75</v>
      </c>
    </row>
    <row r="7" spans="1:9">
      <c r="A7" s="49"/>
      <c r="B7" s="50"/>
      <c r="C7" s="51"/>
      <c r="D7" s="52"/>
      <c r="E7" s="53"/>
      <c r="F7" s="53"/>
      <c r="G7" s="6" t="s">
        <v>58</v>
      </c>
      <c r="H7" s="7">
        <v>300</v>
      </c>
      <c r="I7" s="8" t="str">
        <f t="shared" si="0"/>
        <v>Descartado</v>
      </c>
    </row>
    <row r="8" spans="1:9">
      <c r="A8" s="49"/>
      <c r="B8" s="50"/>
      <c r="C8" s="51"/>
      <c r="D8" s="52"/>
      <c r="E8" s="53"/>
      <c r="F8" s="53"/>
      <c r="G8" s="6" t="s">
        <v>59</v>
      </c>
      <c r="H8" s="7">
        <v>145</v>
      </c>
      <c r="I8" s="8">
        <f t="shared" si="0"/>
        <v>145</v>
      </c>
    </row>
    <row r="9" spans="1:9">
      <c r="A9" s="49"/>
      <c r="B9" s="50"/>
      <c r="C9" s="51"/>
      <c r="D9" s="52"/>
      <c r="E9" s="53"/>
      <c r="F9" s="53"/>
      <c r="G9" s="6" t="s">
        <v>60</v>
      </c>
      <c r="H9" s="7">
        <v>132.53</v>
      </c>
      <c r="I9" s="8">
        <f t="shared" si="0"/>
        <v>132.53</v>
      </c>
    </row>
    <row r="10" spans="1:9">
      <c r="A10" s="49"/>
      <c r="B10" s="50"/>
      <c r="C10" s="51"/>
      <c r="D10" s="52"/>
      <c r="E10" s="53"/>
      <c r="F10" s="53"/>
      <c r="G10" s="6" t="s">
        <v>61</v>
      </c>
      <c r="H10" s="7">
        <v>119.64</v>
      </c>
      <c r="I10" s="8">
        <f t="shared" si="0"/>
        <v>119.64</v>
      </c>
    </row>
    <row r="11" spans="1:9">
      <c r="A11" s="49"/>
      <c r="B11" s="50"/>
      <c r="C11" s="51"/>
      <c r="D11" s="52"/>
      <c r="E11" s="53"/>
      <c r="F11" s="53"/>
      <c r="G11" s="6" t="s">
        <v>62</v>
      </c>
      <c r="H11" s="7">
        <v>118.29</v>
      </c>
      <c r="I11" s="8">
        <f t="shared" si="0"/>
        <v>118.29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144</v>
      </c>
      <c r="I12" s="8">
        <f t="shared" si="0"/>
        <v>144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142.79</v>
      </c>
      <c r="I13" s="8">
        <f t="shared" si="0"/>
        <v>142.79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143.99</v>
      </c>
      <c r="I14" s="8">
        <f t="shared" si="0"/>
        <v>143.99</v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48.965670991073523</v>
      </c>
      <c r="B20" s="19">
        <f>COUNT(H3:H17)</f>
        <v>12</v>
      </c>
      <c r="C20" s="20">
        <f>IF(B20&lt;2,"N/A",(A20/D20))</f>
        <v>0.32991288903836091</v>
      </c>
      <c r="D20" s="21">
        <f>ROUND(AVERAGE(H3:H17),2)</f>
        <v>148.41999999999999</v>
      </c>
      <c r="E20" s="22">
        <f>IFERROR(ROUND(IF(B20&lt;2,"N/A",(IF(C20&lt;=25%,"N/A",AVERAGE(I3:I17)))),2),"N/A")</f>
        <v>134.63999999999999</v>
      </c>
      <c r="F20" s="22">
        <f>ROUND(MEDIAN(H3:H17),2)</f>
        <v>142.77000000000001</v>
      </c>
      <c r="G20" s="23" t="str">
        <f>INDEX(G3:G17,MATCH(H20,H3:H17,0))</f>
        <v>C DIAS EIRELI</v>
      </c>
      <c r="H20" s="24">
        <f>MIN(H3:H17)</f>
        <v>118.29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134.63999999999999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22282.92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5" sqref="G1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49</v>
      </c>
      <c r="C3" s="51" t="s">
        <v>55</v>
      </c>
      <c r="D3" s="52">
        <v>57</v>
      </c>
      <c r="E3" s="53">
        <f>IF(C20&lt;=25%,D20,MIN(E20:F20))</f>
        <v>359.97</v>
      </c>
      <c r="F3" s="53">
        <f>MIN(H3:H17)</f>
        <v>340</v>
      </c>
      <c r="G3" s="6" t="s">
        <v>50</v>
      </c>
      <c r="H3" s="7">
        <v>350</v>
      </c>
      <c r="I3" s="8">
        <f t="shared" ref="I3:I17" si="0">IF(H3="","",(IF($C$20&lt;25%,"N/A",IF(H3&lt;=($D$20+$A$20),H3,"Descartado"))))</f>
        <v>350</v>
      </c>
    </row>
    <row r="4" spans="1:9">
      <c r="A4" s="49"/>
      <c r="B4" s="50"/>
      <c r="C4" s="51"/>
      <c r="D4" s="52"/>
      <c r="E4" s="53"/>
      <c r="F4" s="53"/>
      <c r="G4" s="6" t="s">
        <v>51</v>
      </c>
      <c r="H4" s="7">
        <v>340</v>
      </c>
      <c r="I4" s="8">
        <f t="shared" si="0"/>
        <v>340</v>
      </c>
    </row>
    <row r="5" spans="1:9">
      <c r="A5" s="49"/>
      <c r="B5" s="50"/>
      <c r="C5" s="51"/>
      <c r="D5" s="52"/>
      <c r="E5" s="53"/>
      <c r="F5" s="53"/>
      <c r="G5" s="6" t="s">
        <v>52</v>
      </c>
      <c r="H5" s="7">
        <v>350</v>
      </c>
      <c r="I5" s="8">
        <f t="shared" si="0"/>
        <v>350</v>
      </c>
    </row>
    <row r="6" spans="1:9">
      <c r="A6" s="49"/>
      <c r="B6" s="50"/>
      <c r="C6" s="51"/>
      <c r="D6" s="52"/>
      <c r="E6" s="53"/>
      <c r="F6" s="53"/>
      <c r="G6" s="6" t="s">
        <v>53</v>
      </c>
      <c r="H6" s="7">
        <v>450</v>
      </c>
      <c r="I6" s="8">
        <f t="shared" si="0"/>
        <v>450</v>
      </c>
    </row>
    <row r="7" spans="1:9">
      <c r="A7" s="49"/>
      <c r="B7" s="50"/>
      <c r="C7" s="51"/>
      <c r="D7" s="52"/>
      <c r="E7" s="53"/>
      <c r="F7" s="53"/>
      <c r="G7" s="6" t="s">
        <v>58</v>
      </c>
      <c r="H7" s="7">
        <v>700</v>
      </c>
      <c r="I7" s="8" t="str">
        <f t="shared" si="0"/>
        <v>Descartado</v>
      </c>
    </row>
    <row r="8" spans="1:9">
      <c r="A8" s="49"/>
      <c r="B8" s="50"/>
      <c r="C8" s="51"/>
      <c r="D8" s="52"/>
      <c r="E8" s="53"/>
      <c r="F8" s="53"/>
      <c r="G8" s="6" t="s">
        <v>59</v>
      </c>
      <c r="H8" s="7">
        <v>361.4</v>
      </c>
      <c r="I8" s="8">
        <f t="shared" si="0"/>
        <v>361.4</v>
      </c>
    </row>
    <row r="9" spans="1:9">
      <c r="A9" s="49"/>
      <c r="B9" s="50"/>
      <c r="C9" s="51"/>
      <c r="D9" s="52"/>
      <c r="E9" s="53"/>
      <c r="F9" s="53"/>
      <c r="G9" s="6" t="s">
        <v>60</v>
      </c>
      <c r="H9" s="7">
        <v>347.37</v>
      </c>
      <c r="I9" s="8">
        <f t="shared" si="0"/>
        <v>347.37</v>
      </c>
    </row>
    <row r="10" spans="1:9">
      <c r="A10" s="49"/>
      <c r="B10" s="50"/>
      <c r="C10" s="51"/>
      <c r="D10" s="52"/>
      <c r="E10" s="53"/>
      <c r="F10" s="53"/>
      <c r="G10" s="6" t="s">
        <v>61</v>
      </c>
      <c r="H10" s="7">
        <v>359.96</v>
      </c>
      <c r="I10" s="8">
        <f t="shared" si="0"/>
        <v>359.96</v>
      </c>
    </row>
    <row r="11" spans="1:9">
      <c r="A11" s="49"/>
      <c r="B11" s="50"/>
      <c r="C11" s="51"/>
      <c r="D11" s="52"/>
      <c r="E11" s="53"/>
      <c r="F11" s="53"/>
      <c r="G11" s="6" t="s">
        <v>62</v>
      </c>
      <c r="H11" s="7">
        <v>359.97</v>
      </c>
      <c r="I11" s="8">
        <f t="shared" si="0"/>
        <v>359.97</v>
      </c>
    </row>
    <row r="12" spans="1:9">
      <c r="A12" s="49"/>
      <c r="B12" s="50"/>
      <c r="C12" s="51"/>
      <c r="D12" s="52"/>
      <c r="E12" s="53"/>
      <c r="F12" s="53"/>
      <c r="G12" s="6" t="s">
        <v>63</v>
      </c>
      <c r="H12" s="7">
        <v>361</v>
      </c>
      <c r="I12" s="8">
        <f t="shared" si="0"/>
        <v>361</v>
      </c>
    </row>
    <row r="13" spans="1:9">
      <c r="A13" s="49"/>
      <c r="B13" s="50"/>
      <c r="C13" s="51"/>
      <c r="D13" s="52"/>
      <c r="E13" s="53"/>
      <c r="F13" s="53"/>
      <c r="G13" s="6" t="s">
        <v>64</v>
      </c>
      <c r="H13" s="7">
        <v>359.95</v>
      </c>
      <c r="I13" s="8">
        <f t="shared" si="0"/>
        <v>359.95</v>
      </c>
    </row>
    <row r="14" spans="1:9">
      <c r="A14" s="49"/>
      <c r="B14" s="50"/>
      <c r="C14" s="51"/>
      <c r="D14" s="52"/>
      <c r="E14" s="53"/>
      <c r="F14" s="53"/>
      <c r="G14" s="6" t="s">
        <v>65</v>
      </c>
      <c r="H14" s="7">
        <v>359.98</v>
      </c>
      <c r="I14" s="8">
        <f t="shared" si="0"/>
        <v>359.98</v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101.1086593232824</v>
      </c>
      <c r="B20" s="19">
        <f>COUNT(H3:H17)</f>
        <v>12</v>
      </c>
      <c r="C20" s="20">
        <f>IF(B20&lt;2,"N/A",(A20/D20))</f>
        <v>0.25816734583618223</v>
      </c>
      <c r="D20" s="21">
        <f>ROUND(AVERAGE(H3:H17),2)</f>
        <v>391.64</v>
      </c>
      <c r="E20" s="22">
        <f>IFERROR(ROUND(IF(B20&lt;2,"N/A",(IF(C20&lt;=25%,"N/A",AVERAGE(I3:I17)))),2),"N/A")</f>
        <v>363.6</v>
      </c>
      <c r="F20" s="22">
        <f>ROUND(MEDIAN(H3:H17),2)</f>
        <v>359.97</v>
      </c>
      <c r="G20" s="23" t="str">
        <f>INDEX(G3:G17,MATCH(H20,H3:H17,0))</f>
        <v>FORPEL DIVISÓRIAS E FORROS</v>
      </c>
      <c r="H20" s="24">
        <f>MIN(H3:H17)</f>
        <v>340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359.97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20518.29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41</v>
      </c>
      <c r="C3" s="51" t="s">
        <v>42</v>
      </c>
      <c r="D3" s="52">
        <v>2400</v>
      </c>
      <c r="E3" s="53">
        <f>IF(C20&lt;=25%,D20,MIN(E20:F20))</f>
        <v>70.05</v>
      </c>
      <c r="F3" s="53">
        <f>MIN(H3:H17)</f>
        <v>53.35</v>
      </c>
      <c r="G3" s="6" t="s">
        <v>43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44</v>
      </c>
      <c r="H4" s="7">
        <v>53.35</v>
      </c>
      <c r="I4" s="8">
        <f t="shared" si="0"/>
        <v>53.35</v>
      </c>
    </row>
    <row r="5" spans="1:9">
      <c r="A5" s="49"/>
      <c r="B5" s="50"/>
      <c r="C5" s="51"/>
      <c r="D5" s="52"/>
      <c r="E5" s="53"/>
      <c r="F5" s="53"/>
      <c r="G5" s="6" t="s">
        <v>45</v>
      </c>
      <c r="H5" s="7">
        <v>101.79</v>
      </c>
      <c r="I5" s="8">
        <f t="shared" si="0"/>
        <v>101.79</v>
      </c>
    </row>
    <row r="6" spans="1:9">
      <c r="A6" s="49"/>
      <c r="B6" s="50"/>
      <c r="C6" s="51"/>
      <c r="D6" s="52"/>
      <c r="E6" s="53"/>
      <c r="F6" s="53"/>
      <c r="G6" s="6" t="s">
        <v>46</v>
      </c>
      <c r="H6" s="7">
        <v>55</v>
      </c>
      <c r="I6" s="8">
        <f t="shared" si="0"/>
        <v>55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14"/>
  <sheetViews>
    <sheetView tabSelected="1" view="pageBreakPreview" zoomScaleNormal="100" zoomScaleSheetLayoutView="100" workbookViewId="0">
      <selection activeCell="F5" sqref="F5"/>
    </sheetView>
  </sheetViews>
  <sheetFormatPr defaultColWidth="9.140625" defaultRowHeight="12.75"/>
  <cols>
    <col min="2" max="2" width="9.140625" style="34"/>
    <col min="3" max="3" width="86.85546875" style="34" customWidth="1"/>
    <col min="4" max="6" width="13.28515625" style="34" customWidth="1"/>
    <col min="7" max="7" width="18.5703125" style="34" bestFit="1" customWidth="1"/>
    <col min="8" max="14" width="9.140625" style="35"/>
    <col min="15" max="1024" width="9.140625" style="34"/>
    <col min="1025" max="1025" width="11.5703125" customWidth="1"/>
  </cols>
  <sheetData>
    <row r="8" spans="1:7" ht="15" customHeight="1">
      <c r="A8" s="55" t="s">
        <v>30</v>
      </c>
      <c r="B8" s="56"/>
      <c r="C8" s="56"/>
      <c r="D8" s="56"/>
      <c r="E8" s="56"/>
      <c r="F8" s="56"/>
      <c r="G8" s="57"/>
    </row>
    <row r="9" spans="1:7" ht="25.5">
      <c r="A9" s="36" t="s">
        <v>56</v>
      </c>
      <c r="B9" s="36" t="s">
        <v>31</v>
      </c>
      <c r="C9" s="36" t="s">
        <v>32</v>
      </c>
      <c r="D9" s="36" t="s">
        <v>33</v>
      </c>
      <c r="E9" s="36" t="s">
        <v>34</v>
      </c>
      <c r="F9" s="36" t="s">
        <v>35</v>
      </c>
      <c r="G9" s="36" t="s">
        <v>36</v>
      </c>
    </row>
    <row r="10" spans="1:7" ht="25.5">
      <c r="A10" s="58">
        <v>1</v>
      </c>
      <c r="B10" s="37">
        <v>1</v>
      </c>
      <c r="C10" s="38" t="str">
        <f>Item1!B3</f>
        <v>Fornecimento e montagem de divisórias, em estrutura leve tipo modulada, na cor branco, com perfis de aço na cor branco. Espessura de 35 mm. H=3.00m</v>
      </c>
      <c r="D10" s="37" t="str">
        <f>Item1!C3</f>
        <v>m²</v>
      </c>
      <c r="E10" s="37">
        <f>Item1!D3</f>
        <v>169.17</v>
      </c>
      <c r="F10" s="39">
        <f>Item1!E3</f>
        <v>134.63999999999999</v>
      </c>
      <c r="G10" s="39">
        <f>(ROUND(F10,2)*E10)</f>
        <v>22777.048799999997</v>
      </c>
    </row>
    <row r="11" spans="1:7" ht="25.5">
      <c r="A11" s="59"/>
      <c r="B11" s="37">
        <v>2</v>
      </c>
      <c r="C11" s="38" t="str">
        <f>Item2!B3</f>
        <v>Fornecimento e montagem de divisórias, em estrutura leve tipo modulada, na cor branco, com perfis de aço na cor branco. Espessura de 35 mm. H=2.60m</v>
      </c>
      <c r="D11" s="37" t="str">
        <f>Item2!C3</f>
        <v>m²</v>
      </c>
      <c r="E11" s="37">
        <f>Item2!D3</f>
        <v>952.9</v>
      </c>
      <c r="F11" s="39">
        <f>Item2!E3</f>
        <v>134.63999999999999</v>
      </c>
      <c r="G11" s="39">
        <f>(ROUND(F11,2)*E11)</f>
        <v>128298.45599999999</v>
      </c>
    </row>
    <row r="12" spans="1:7" ht="25.5">
      <c r="A12" s="59"/>
      <c r="B12" s="37">
        <v>3</v>
      </c>
      <c r="C12" s="38" t="str">
        <f>Item3!B3</f>
        <v>Fornecimento e montagem de divisórias, em estrutura leve tipo modulada, na cor branco, com perfis de aço na cor branco. Espessura de 35 mm. H=1.80m</v>
      </c>
      <c r="D12" s="37" t="str">
        <f>Item3!C3</f>
        <v>m²</v>
      </c>
      <c r="E12" s="37">
        <f>Item3!D3</f>
        <v>165.5</v>
      </c>
      <c r="F12" s="39">
        <f>Item3!E3</f>
        <v>134.63999999999999</v>
      </c>
      <c r="G12" s="39">
        <f>(ROUND(F12,2)*E12)</f>
        <v>22282.92</v>
      </c>
    </row>
    <row r="13" spans="1:7" ht="25.5">
      <c r="A13" s="60"/>
      <c r="B13" s="37">
        <v>4</v>
      </c>
      <c r="C13" s="38" t="str">
        <f>Item4!B3</f>
        <v>Conjunto de porta na cor branca, dimensão 90x210 cm, com ferragens cromadas e fechadura tipo alavanca. Espessura de 35 mm.</v>
      </c>
      <c r="D13" s="37" t="str">
        <f>Item4!C3</f>
        <v>unidade</v>
      </c>
      <c r="E13" s="37">
        <f>Item4!D3</f>
        <v>57</v>
      </c>
      <c r="F13" s="39">
        <f>Item4!E3</f>
        <v>359.97</v>
      </c>
      <c r="G13" s="39">
        <f>(ROUND(F13,2)*E13)</f>
        <v>20518.29</v>
      </c>
    </row>
    <row r="14" spans="1:7" ht="15" customHeight="1">
      <c r="B14" s="40"/>
      <c r="C14" s="40"/>
      <c r="D14" s="54" t="s">
        <v>37</v>
      </c>
      <c r="E14" s="54"/>
      <c r="F14" s="54"/>
      <c r="G14" s="41">
        <f>SUM(G10:G13)</f>
        <v>193876.71479999999</v>
      </c>
    </row>
  </sheetData>
  <mergeCells count="3">
    <mergeCell ref="D14:F14"/>
    <mergeCell ref="A8:G8"/>
    <mergeCell ref="A10:A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view="pageBreakPreview" zoomScaleNormal="100" workbookViewId="0">
      <selection activeCell="F12" sqref="F12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61" t="str">
        <f>Item1!G20</f>
        <v>C DIAS EIRELI</v>
      </c>
      <c r="C3" s="61"/>
      <c r="D3" s="61"/>
      <c r="E3" s="61"/>
      <c r="F3" s="61"/>
    </row>
    <row r="4" spans="1:6" s="35" customFormat="1" ht="25.5">
      <c r="A4" s="37">
        <v>1</v>
      </c>
      <c r="B4" s="38" t="str">
        <f>Item1!B3</f>
        <v>Fornecimento e montagem de divisórias, em estrutura leve tipo modulada, na cor branco, com perfis de aço na cor branco. Espessura de 35 mm. H=3.00m</v>
      </c>
      <c r="C4" s="37" t="str">
        <f>Item1!C3</f>
        <v>m²</v>
      </c>
      <c r="D4" s="37">
        <f>Item1!D3</f>
        <v>169.17</v>
      </c>
      <c r="E4" s="39">
        <f>Item1!F3</f>
        <v>118.29</v>
      </c>
      <c r="F4" s="39">
        <f>(ROUND(E4,2)*D4)</f>
        <v>20011.119299999998</v>
      </c>
    </row>
    <row r="5" spans="1:6" s="35" customFormat="1" ht="17.25">
      <c r="A5" s="43" t="s">
        <v>39</v>
      </c>
      <c r="B5" s="61" t="str">
        <f>Item2!G20</f>
        <v>C DIAS EIRELI</v>
      </c>
      <c r="C5" s="61"/>
      <c r="D5" s="61"/>
      <c r="E5" s="61"/>
      <c r="F5" s="61"/>
    </row>
    <row r="6" spans="1:6" ht="25.5">
      <c r="A6" s="37">
        <v>2</v>
      </c>
      <c r="B6" s="38" t="str">
        <f>Item2!B3</f>
        <v>Fornecimento e montagem de divisórias, em estrutura leve tipo modulada, na cor branco, com perfis de aço na cor branco. Espessura de 35 mm. H=2.60m</v>
      </c>
      <c r="C6" s="37" t="str">
        <f>Item2!C3</f>
        <v>m²</v>
      </c>
      <c r="D6" s="37">
        <f>Item2!D3</f>
        <v>952.9</v>
      </c>
      <c r="E6" s="39">
        <f>Item2!F3</f>
        <v>118.29</v>
      </c>
      <c r="F6" s="39">
        <f>(ROUND(E6,2)*D6)</f>
        <v>112718.541</v>
      </c>
    </row>
    <row r="7" spans="1:6" ht="17.25">
      <c r="A7" s="43" t="s">
        <v>39</v>
      </c>
      <c r="B7" s="61" t="str">
        <f>Item3!G20</f>
        <v>C DIAS EIRELI</v>
      </c>
      <c r="C7" s="61"/>
      <c r="D7" s="61"/>
      <c r="E7" s="61"/>
      <c r="F7" s="61"/>
    </row>
    <row r="8" spans="1:6" ht="25.5">
      <c r="A8" s="37">
        <v>3</v>
      </c>
      <c r="B8" s="38" t="str">
        <f>Item3!B3</f>
        <v>Fornecimento e montagem de divisórias, em estrutura leve tipo modulada, na cor branco, com perfis de aço na cor branco. Espessura de 35 mm. H=1.80m</v>
      </c>
      <c r="C8" s="37" t="str">
        <f>Item3!C3</f>
        <v>m²</v>
      </c>
      <c r="D8" s="37">
        <f>Item3!D3</f>
        <v>165.5</v>
      </c>
      <c r="E8" s="39">
        <f>Item3!F3</f>
        <v>118.29</v>
      </c>
      <c r="F8" s="39">
        <f>(ROUND(E8,2)*D8)</f>
        <v>19576.995000000003</v>
      </c>
    </row>
    <row r="9" spans="1:6" ht="17.25">
      <c r="A9" s="43" t="s">
        <v>39</v>
      </c>
      <c r="B9" s="61" t="str">
        <f>Item4!G20</f>
        <v>FORPEL DIVISÓRIAS E FORROS</v>
      </c>
      <c r="C9" s="61"/>
      <c r="D9" s="61"/>
      <c r="E9" s="61"/>
      <c r="F9" s="61"/>
    </row>
    <row r="10" spans="1:6" ht="25.5">
      <c r="A10" s="37">
        <v>4</v>
      </c>
      <c r="B10" s="38" t="str">
        <f>Item4!B3</f>
        <v>Conjunto de porta na cor branca, dimensão 90x210 cm, com ferragens cromadas e fechadura tipo alavanca. Espessura de 35 mm.</v>
      </c>
      <c r="C10" s="37" t="str">
        <f>Item4!C3</f>
        <v>unidade</v>
      </c>
      <c r="D10" s="37">
        <f>Item4!D3</f>
        <v>57</v>
      </c>
      <c r="E10" s="39">
        <f>Item4!F3</f>
        <v>340</v>
      </c>
      <c r="F10" s="39">
        <f>(ROUND(E10,2)*D10)</f>
        <v>19380</v>
      </c>
    </row>
    <row r="11" spans="1:6" ht="15.75">
      <c r="A11" s="40"/>
      <c r="B11" s="40"/>
      <c r="C11" s="54" t="s">
        <v>40</v>
      </c>
      <c r="D11" s="54"/>
      <c r="E11" s="54"/>
      <c r="F11" s="41">
        <f>SUM(F4:F10)</f>
        <v>171686.65529999998</v>
      </c>
    </row>
  </sheetData>
  <mergeCells count="6">
    <mergeCell ref="C11:E11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2022-05-23T13:01:51Z</cp:lastPrinted>
  <dcterms:created xsi:type="dcterms:W3CDTF">2019-01-16T20:04:04Z</dcterms:created>
  <dcterms:modified xsi:type="dcterms:W3CDTF">2022-08-05T17:18:28Z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