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/>
  <c r="B17" i="2" s="1"/>
  <c r="F20" i="1"/>
  <c r="D20" i="1"/>
  <c r="B20" i="1"/>
  <c r="C20" i="1" s="1"/>
  <c r="A20" i="1"/>
  <c r="I17" i="1"/>
  <c r="I16" i="1"/>
  <c r="I15" i="1"/>
  <c r="I14" i="1"/>
  <c r="I13" i="1"/>
  <c r="I12" i="1"/>
  <c r="I11" i="1"/>
  <c r="I10" i="1"/>
  <c r="I9" i="1"/>
  <c r="I8" i="1"/>
  <c r="I7" i="1"/>
  <c r="F3" i="1"/>
  <c r="E18" i="2" s="1"/>
  <c r="F18" i="2" s="1"/>
  <c r="F19" i="2" s="1"/>
  <c r="I3" i="1" l="1"/>
  <c r="E20" i="1" s="1"/>
  <c r="I6" i="1"/>
  <c r="I5" i="1"/>
  <c r="I4" i="1"/>
  <c r="E3" i="1" l="1"/>
  <c r="E11" i="2" s="1"/>
  <c r="F11" i="2" s="1"/>
  <c r="F12" i="2" s="1"/>
  <c r="H22" i="1"/>
  <c r="H23" i="1" s="1"/>
</calcChain>
</file>

<file path=xl/sharedStrings.xml><?xml version="1.0" encoding="utf-8"?>
<sst xmlns="http://schemas.openxmlformats.org/spreadsheetml/2006/main" count="49" uniqueCount="43">
  <si>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</si>
  <si>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</si>
  <si>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</si>
  <si>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</si>
  <si>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</si>
  <si>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</si>
  <si>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</si>
  <si>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</si>
  <si>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</si>
  <si>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</si>
  <si>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Aeronave bimotor: 
• abastecida com querosene; 
• homologada para operar por instrumentos; 
• velocidade mínima de 150 nós; 
• capacidade para 02 (dois) passageiros, além da tripulação; 
• capacidade de carga de bagagem (materiais e equipamentos) de, no mínimo, 320 (trezentos e vinte) quilos.</t>
  </si>
  <si>
    <t>km voado</t>
  </si>
  <si>
    <t>TAXI AEREO VALE DO MADEIRA EIRELI</t>
  </si>
  <si>
    <t>SAGRES TÁXI AÉREO LTDA</t>
  </si>
  <si>
    <t>ATA AEROTÁXI ABAETÉ LTDA</t>
  </si>
  <si>
    <t>LIDER TAXI AEREO S/A - AIR BRASIL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</si>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</sst>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0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6" fillId="9" borderId="2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</cellXfs>
  <cellStyles count="20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2" xfId="15"/>
    <cellStyle name="Status 1" xfId="16"/>
    <cellStyle name="Text 1" xfId="17"/>
    <cellStyle name="Título1" xfId="18"/>
    <cellStyle name="Warning 1" xfId="19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2733840</xdr:colOff>
      <xdr:row>0</xdr:row>
      <xdr:rowOff>0</xdr:rowOff>
    </xdr:from>
    <xdr:to>
      <xdr:col>2</xdr:col>
      <xdr:colOff>657000</xdr:colOff>
      <xdr:row>7</xdr:row>
      <xdr:rowOff>141480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378960" y="0"/>
          <a:ext cx="3668400" cy="1274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8" sqref="G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v>5700</v>
      </c>
      <c r="E3" s="9">
        <f>IF(C20&lt;=25%,D20,MIN(E20:F20))</f>
        <v>38.71</v>
      </c>
      <c r="F3" s="9">
        <f>MIN(H3:H17)</f>
        <v>37</v>
      </c>
      <c r="G3" s="20" t="s">
        <v>12</v>
      </c>
      <c r="H3" s="21">
        <v>40.14</v>
      </c>
      <c r="I3" s="22">
        <f t="shared" ref="I3:I17" si="0">IF(H3="","",(IF($C$20&lt;25%,"N/A",IF(H3&lt;=($D$20+$A$20),H3,"Descartado"))))</f>
        <v>40.14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71.25</v>
      </c>
      <c r="I4" s="22" t="str">
        <f t="shared" si="0"/>
        <v>Descartado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37</v>
      </c>
      <c r="I5" s="22">
        <f t="shared" si="0"/>
        <v>37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39</v>
      </c>
      <c r="I6" s="22">
        <f t="shared" si="0"/>
        <v>39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16.320019148273104</v>
      </c>
      <c r="B20" s="33">
        <f>COUNT(H3:H17)</f>
        <v>4</v>
      </c>
      <c r="C20" s="34">
        <f>IF(B20&lt;2,"N/A",(A20/D20))</f>
        <v>0.34834619313283038</v>
      </c>
      <c r="D20" s="35">
        <f>ROUND(AVERAGE(H3:H17),2)</f>
        <v>46.85</v>
      </c>
      <c r="E20" s="36">
        <f>IFERROR(ROUND(IF(B20&lt;2,"N/A",(IF(C20&lt;=25%,"N/A",AVERAGE(I3:I17)))),2),"N/A")</f>
        <v>38.71</v>
      </c>
      <c r="F20" s="36">
        <f>ROUND(MEDIAN(H3:H17),2)</f>
        <v>39.57</v>
      </c>
      <c r="G20" s="37" t="str">
        <f>INDEX(G3:G17,MATCH(H20,H3:H17,0))</f>
        <v>ATA AEROTÁXI ABAETÉ LTDA</v>
      </c>
      <c r="H20" s="38">
        <f>MIN(H3:H17)</f>
        <v>37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38.71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220647</v>
      </c>
    </row>
    <row r="24" spans="1:11">
      <c r="B24" s="43"/>
      <c r="C24" s="43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3" sqref="B13"/>
    </sheetView>
  </sheetViews>
  <sheetFormatPr defaultColWidth="9.140625" defaultRowHeight="12.75"/>
  <cols>
    <col min="1" max="1" width="9.140625" style="48"/>
    <col min="2" max="2" width="81.42578125" style="48" customWidth="1"/>
    <col min="3" max="4" width="13.28515625" style="48" customWidth="1"/>
    <col min="5" max="5" width="15.7109375" style="48" customWidth="1"/>
    <col min="6" max="6" width="17.42578125" style="48" customWidth="1"/>
    <col min="7" max="14" width="9.140625" style="49"/>
    <col min="15" max="1024" width="9.140625" style="48"/>
  </cols>
  <sheetData>
    <row r="1" spans="1:7" ht="12.75" customHeight="1">
      <c r="A1" s="4"/>
      <c r="B1" s="4"/>
      <c r="C1" s="4"/>
      <c r="D1" s="4"/>
      <c r="E1" s="4"/>
      <c r="F1" s="4"/>
    </row>
    <row r="2" spans="1:7" ht="12.75" customHeight="1">
      <c r="A2" s="4"/>
      <c r="B2" s="4"/>
      <c r="C2" s="4"/>
      <c r="D2" s="4"/>
      <c r="E2" s="4"/>
      <c r="F2" s="4"/>
    </row>
    <row r="3" spans="1:7" ht="12.75" customHeight="1">
      <c r="A3" s="4"/>
      <c r="B3" s="4"/>
      <c r="C3" s="4"/>
      <c r="D3" s="4"/>
      <c r="E3" s="4"/>
      <c r="F3" s="4"/>
    </row>
    <row r="4" spans="1:7" ht="12.75" customHeight="1">
      <c r="A4" s="4"/>
      <c r="B4" s="4"/>
      <c r="C4" s="4"/>
      <c r="D4" s="4"/>
      <c r="E4" s="4"/>
      <c r="F4" s="4"/>
    </row>
    <row r="5" spans="1:7" ht="12.75" customHeight="1">
      <c r="A5" s="4"/>
      <c r="B5" s="4"/>
      <c r="C5" s="4"/>
      <c r="D5" s="4"/>
      <c r="E5" s="4"/>
      <c r="F5" s="4"/>
    </row>
    <row r="6" spans="1:7" ht="12.75" customHeight="1">
      <c r="A6" s="4"/>
      <c r="B6" s="4"/>
      <c r="C6" s="4"/>
      <c r="D6" s="4"/>
      <c r="E6" s="4"/>
      <c r="F6" s="4"/>
    </row>
    <row r="7" spans="1:7" ht="12.75" customHeight="1">
      <c r="A7" s="4"/>
      <c r="B7" s="4"/>
      <c r="C7" s="4"/>
      <c r="D7" s="4"/>
      <c r="E7" s="4"/>
      <c r="F7" s="4"/>
    </row>
    <row r="8" spans="1:7" ht="12.75" customHeight="1">
      <c r="A8" s="3"/>
      <c r="B8" s="3"/>
      <c r="C8" s="3"/>
      <c r="D8" s="3"/>
      <c r="E8" s="3"/>
      <c r="F8" s="3"/>
    </row>
    <row r="9" spans="1:7" ht="15.75" customHeight="1">
      <c r="A9" s="2" t="s">
        <v>32</v>
      </c>
      <c r="B9" s="2"/>
      <c r="C9" s="2"/>
      <c r="D9" s="2"/>
      <c r="E9" s="2"/>
      <c r="F9" s="2"/>
    </row>
    <row r="10" spans="1:7" ht="25.5">
      <c r="A10" s="50" t="s">
        <v>33</v>
      </c>
      <c r="B10" s="50" t="s">
        <v>34</v>
      </c>
      <c r="C10" s="50" t="s">
        <v>35</v>
      </c>
      <c r="D10" s="50" t="s">
        <v>36</v>
      </c>
      <c r="E10" s="50" t="s">
        <v>37</v>
      </c>
      <c r="F10" s="50" t="s">
        <v>38</v>
      </c>
    </row>
    <row r="11" spans="1:7" ht="89.25">
      <c r="A11" s="51">
        <v>1</v>
      </c>
      <c r="B11" s="52" t="str">
        <f>Item1!B3</f>
        <v>Aeronave bimotor: 
• abastecida com querosene; 
• homologada para operar por instrumentos; 
• velocidade mínima de 150 nós; 
• capacidade para 02 (dois) passageiros, além da tripulação; 
• capacidade de carga de bagagem (materiais e equipamentos) de, no mínimo, 320 (trezentos e vinte) quilos.</v>
      </c>
      <c r="C11" s="51" t="str">
        <f>Item1!C3</f>
        <v>km voado</v>
      </c>
      <c r="D11" s="51">
        <f>Item1!D3</f>
        <v>5700</v>
      </c>
      <c r="E11" s="53">
        <f>Item1!E3</f>
        <v>38.71</v>
      </c>
      <c r="F11" s="54">
        <f>(ROUND(E11,2)*D11)</f>
        <v>220647</v>
      </c>
      <c r="G11" s="55"/>
    </row>
    <row r="12" spans="1:7" ht="15.75" customHeight="1">
      <c r="A12" s="56"/>
      <c r="B12" s="56"/>
      <c r="C12" s="2" t="s">
        <v>39</v>
      </c>
      <c r="D12" s="2"/>
      <c r="E12" s="2"/>
      <c r="F12" s="57">
        <f>SUM(F11:F11)</f>
        <v>220647</v>
      </c>
    </row>
    <row r="15" spans="1:7" ht="15.75" customHeight="1">
      <c r="A15" s="2" t="s">
        <v>40</v>
      </c>
      <c r="B15" s="2"/>
      <c r="C15" s="2"/>
      <c r="D15" s="2"/>
      <c r="E15" s="2"/>
      <c r="F15" s="2"/>
    </row>
    <row r="16" spans="1:7" ht="25.5">
      <c r="A16" s="50" t="s">
        <v>33</v>
      </c>
      <c r="B16" s="50" t="s">
        <v>34</v>
      </c>
      <c r="C16" s="50" t="s">
        <v>35</v>
      </c>
      <c r="D16" s="50" t="s">
        <v>36</v>
      </c>
      <c r="E16" s="50" t="s">
        <v>37</v>
      </c>
      <c r="F16" s="50" t="s">
        <v>38</v>
      </c>
    </row>
    <row r="17" spans="1:6" ht="17.25">
      <c r="A17" s="58" t="s">
        <v>41</v>
      </c>
      <c r="B17" s="1" t="str">
        <f>Item1!G20</f>
        <v>ATA AEROTÁXI ABAETÉ LTDA</v>
      </c>
      <c r="C17" s="1"/>
      <c r="D17" s="1"/>
      <c r="E17" s="1"/>
      <c r="F17" s="1"/>
    </row>
    <row r="18" spans="1:6" ht="89.25">
      <c r="A18" s="51">
        <v>1</v>
      </c>
      <c r="B18" s="52" t="str">
        <f>Item1!B3</f>
        <v>Aeronave bimotor: 
• abastecida com querosene; 
• homologada para operar por instrumentos; 
• velocidade mínima de 150 nós; 
• capacidade para 02 (dois) passageiros, além da tripulação; 
• capacidade de carga de bagagem (materiais e equipamentos) de, no mínimo, 320 (trezentos e vinte) quilos.</v>
      </c>
      <c r="C18" s="51" t="str">
        <f>Item1!C3</f>
        <v>km voado</v>
      </c>
      <c r="D18" s="51">
        <f>Item1!D3</f>
        <v>5700</v>
      </c>
      <c r="E18" s="53">
        <f>Item1!F3</f>
        <v>37</v>
      </c>
      <c r="F18" s="54">
        <f>((E18)*D18)</f>
        <v>210900</v>
      </c>
    </row>
    <row r="19" spans="1:6" ht="30" customHeight="1">
      <c r="A19" s="56"/>
      <c r="B19" s="56"/>
      <c r="C19" s="2" t="s">
        <v>42</v>
      </c>
      <c r="D19" s="2"/>
      <c r="E19" s="2"/>
      <c r="F19" s="57">
        <f>SUM(F18:F18)</f>
        <v>210900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2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22</cp:revision>
  <cp:lastPrinted>2022-05-05T12:17:21Z</cp:lastPrinted>
  <dcterms:created xsi:type="dcterms:W3CDTF">2019-01-16T20:04:04Z</dcterms:created>
  <dcterms:modified xsi:type="dcterms:W3CDTF">2022-08-29T18:16:17Z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