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758" firstSheet="15" activeTab="32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Item10" sheetId="41" r:id="rId10"/>
    <sheet name="Item11" sheetId="42" r:id="rId11"/>
    <sheet name="Item12" sheetId="43" r:id="rId12"/>
    <sheet name="Item13" sheetId="44" r:id="rId13"/>
    <sheet name="Item14" sheetId="45" r:id="rId14"/>
    <sheet name="Item15" sheetId="46" r:id="rId15"/>
    <sheet name="Item16" sheetId="47" r:id="rId16"/>
    <sheet name="Item17" sheetId="48" r:id="rId17"/>
    <sheet name="Item18" sheetId="49" r:id="rId18"/>
    <sheet name="Item19" sheetId="50" r:id="rId19"/>
    <sheet name="Item20" sheetId="51" r:id="rId20"/>
    <sheet name="Item21" sheetId="52" r:id="rId21"/>
    <sheet name="Item22" sheetId="53" r:id="rId22"/>
    <sheet name="Item23" sheetId="54" r:id="rId23"/>
    <sheet name="Item24" sheetId="55" r:id="rId24"/>
    <sheet name="Item25" sheetId="56" r:id="rId25"/>
    <sheet name="Item26" sheetId="57" r:id="rId26"/>
    <sheet name="Item27" sheetId="58" r:id="rId27"/>
    <sheet name="Item28" sheetId="59" r:id="rId28"/>
    <sheet name="Item29" sheetId="60" r:id="rId29"/>
    <sheet name="Item30" sheetId="61" r:id="rId30"/>
    <sheet name="Item31" sheetId="62" r:id="rId31"/>
    <sheet name="Item32" sheetId="63" r:id="rId32"/>
    <sheet name="Item33" sheetId="64" r:id="rId33"/>
    <sheet name="Item34" sheetId="65" r:id="rId34"/>
    <sheet name="Item35" sheetId="66" state="hidden" r:id="rId35"/>
    <sheet name="Item36" sheetId="67" state="hidden" r:id="rId36"/>
    <sheet name="Item37" sheetId="68" state="hidden" r:id="rId37"/>
    <sheet name="Item38" sheetId="69" state="hidden" r:id="rId38"/>
    <sheet name="Item39" sheetId="22" state="hidden" r:id="rId39"/>
    <sheet name="Item40" sheetId="23" state="hidden" r:id="rId40"/>
    <sheet name="Item41" sheetId="24" state="hidden" r:id="rId41"/>
    <sheet name="Item42" sheetId="25" state="hidden" r:id="rId42"/>
    <sheet name="Item43" sheetId="26" state="hidden" r:id="rId43"/>
    <sheet name="Item44" sheetId="27" state="hidden" r:id="rId44"/>
    <sheet name="Item45" sheetId="28" state="hidden" r:id="rId45"/>
    <sheet name="Item46" sheetId="29" state="hidden" r:id="rId46"/>
    <sheet name="Item47" sheetId="30" state="hidden" r:id="rId47"/>
    <sheet name="Item48" sheetId="31" state="hidden" r:id="rId48"/>
    <sheet name="Item49" sheetId="32" state="hidden" r:id="rId49"/>
    <sheet name="Item50" sheetId="33" state="hidden" r:id="rId50"/>
    <sheet name="TOTAL" sheetId="5" r:id="rId51"/>
    <sheet name="menores" sheetId="6" r:id="rId52"/>
  </sheets>
  <definedNames>
    <definedName name="_xlnm.Print_Area" localSheetId="51">menores!$A$1:$F$71</definedName>
    <definedName name="_xlnm.Print_Area" localSheetId="50">TOTAL!$A$1:$H$44</definedName>
    <definedName name="_xlnm.Print_Titles" localSheetId="50">TOTAL!$1:$9</definedName>
  </definedNames>
  <calcPr calcId="145621" iterateDelta="1E-4"/>
</workbook>
</file>

<file path=xl/calcChain.xml><?xml version="1.0" encoding="utf-8"?>
<calcChain xmlns="http://schemas.openxmlformats.org/spreadsheetml/2006/main">
  <c r="D3" i="22" l="1"/>
  <c r="D3" i="69"/>
  <c r="D3" i="68"/>
  <c r="D3" i="67"/>
  <c r="D3" i="66"/>
  <c r="C70" i="6" l="1"/>
  <c r="D70" i="6"/>
  <c r="B70" i="6"/>
  <c r="C68" i="6"/>
  <c r="D68" i="6"/>
  <c r="B68" i="6"/>
  <c r="C66" i="6"/>
  <c r="D66" i="6"/>
  <c r="B66" i="6"/>
  <c r="C64" i="6"/>
  <c r="D64" i="6"/>
  <c r="B64" i="6"/>
  <c r="C62" i="6"/>
  <c r="D62" i="6"/>
  <c r="B62" i="6"/>
  <c r="C60" i="6"/>
  <c r="D60" i="6"/>
  <c r="B60" i="6"/>
  <c r="C58" i="6"/>
  <c r="D58" i="6"/>
  <c r="B58" i="6"/>
  <c r="C56" i="6"/>
  <c r="D56" i="6"/>
  <c r="B56" i="6"/>
  <c r="C54" i="6"/>
  <c r="D54" i="6"/>
  <c r="B54" i="6"/>
  <c r="C52" i="6"/>
  <c r="D52" i="6"/>
  <c r="B52" i="6"/>
  <c r="C50" i="6"/>
  <c r="D50" i="6"/>
  <c r="B50" i="6"/>
  <c r="C48" i="6"/>
  <c r="D48" i="6"/>
  <c r="B48" i="6"/>
  <c r="C46" i="6"/>
  <c r="D46" i="6"/>
  <c r="B46" i="6"/>
  <c r="C44" i="6"/>
  <c r="D44" i="6"/>
  <c r="B44" i="6"/>
  <c r="C42" i="6"/>
  <c r="D42" i="6"/>
  <c r="B42" i="6"/>
  <c r="C40" i="6"/>
  <c r="D40" i="6"/>
  <c r="B40" i="6"/>
  <c r="C38" i="6"/>
  <c r="D38" i="6"/>
  <c r="B38" i="6"/>
  <c r="C36" i="6"/>
  <c r="D36" i="6"/>
  <c r="B36" i="6"/>
  <c r="C34" i="6"/>
  <c r="D34" i="6"/>
  <c r="B34" i="6"/>
  <c r="C32" i="6"/>
  <c r="D32" i="6"/>
  <c r="B32" i="6"/>
  <c r="C30" i="6"/>
  <c r="D30" i="6"/>
  <c r="B30" i="6"/>
  <c r="C28" i="6"/>
  <c r="D28" i="6"/>
  <c r="B28" i="6"/>
  <c r="C26" i="6"/>
  <c r="D26" i="6"/>
  <c r="B26" i="6"/>
  <c r="C24" i="6"/>
  <c r="D24" i="6"/>
  <c r="B24" i="6"/>
  <c r="C22" i="6"/>
  <c r="D22" i="6"/>
  <c r="B22" i="6"/>
  <c r="C20" i="6"/>
  <c r="D20" i="6"/>
  <c r="B20" i="6"/>
  <c r="C18" i="6"/>
  <c r="D18" i="6"/>
  <c r="B18" i="6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D43" i="5"/>
  <c r="E43" i="5"/>
  <c r="C43" i="5"/>
  <c r="D42" i="5"/>
  <c r="E42" i="5"/>
  <c r="C42" i="5"/>
  <c r="D41" i="5"/>
  <c r="E41" i="5"/>
  <c r="C41" i="5"/>
  <c r="D40" i="5"/>
  <c r="E40" i="5"/>
  <c r="C40" i="5"/>
  <c r="D39" i="5"/>
  <c r="E39" i="5"/>
  <c r="C39" i="5"/>
  <c r="D38" i="5"/>
  <c r="E38" i="5"/>
  <c r="C38" i="5"/>
  <c r="D37" i="5"/>
  <c r="E37" i="5"/>
  <c r="C37" i="5"/>
  <c r="D36" i="5"/>
  <c r="E36" i="5"/>
  <c r="C36" i="5"/>
  <c r="D35" i="5"/>
  <c r="E35" i="5"/>
  <c r="C35" i="5"/>
  <c r="D34" i="5"/>
  <c r="E34" i="5"/>
  <c r="C34" i="5"/>
  <c r="D33" i="5"/>
  <c r="E33" i="5"/>
  <c r="C33" i="5"/>
  <c r="D32" i="5"/>
  <c r="E32" i="5"/>
  <c r="C32" i="5"/>
  <c r="D31" i="5"/>
  <c r="E31" i="5"/>
  <c r="C31" i="5"/>
  <c r="D30" i="5"/>
  <c r="E30" i="5"/>
  <c r="C30" i="5"/>
  <c r="D29" i="5"/>
  <c r="E29" i="5"/>
  <c r="C29" i="5"/>
  <c r="D28" i="5"/>
  <c r="E28" i="5"/>
  <c r="C28" i="5"/>
  <c r="D27" i="5"/>
  <c r="E27" i="5"/>
  <c r="C27" i="5"/>
  <c r="D26" i="5"/>
  <c r="E26" i="5"/>
  <c r="C26" i="5"/>
  <c r="D25" i="5"/>
  <c r="E25" i="5"/>
  <c r="C25" i="5"/>
  <c r="D24" i="5"/>
  <c r="E24" i="5"/>
  <c r="C24" i="5"/>
  <c r="D23" i="5"/>
  <c r="E23" i="5"/>
  <c r="C23" i="5"/>
  <c r="D22" i="5"/>
  <c r="E22" i="5"/>
  <c r="C22" i="5"/>
  <c r="D21" i="5"/>
  <c r="E21" i="5"/>
  <c r="C21" i="5"/>
  <c r="D20" i="5"/>
  <c r="E20" i="5"/>
  <c r="C20" i="5"/>
  <c r="D19" i="5"/>
  <c r="E19" i="5"/>
  <c r="C19" i="5"/>
  <c r="D18" i="5"/>
  <c r="E18" i="5"/>
  <c r="C18" i="5"/>
  <c r="D17" i="5"/>
  <c r="E17" i="5"/>
  <c r="C17" i="5"/>
  <c r="D16" i="5"/>
  <c r="E16" i="5"/>
  <c r="C16" i="5"/>
  <c r="D15" i="5"/>
  <c r="E15" i="5"/>
  <c r="C15" i="5"/>
  <c r="D14" i="5"/>
  <c r="E14" i="5"/>
  <c r="C14" i="5"/>
  <c r="D13" i="5"/>
  <c r="E13" i="5"/>
  <c r="C13" i="5"/>
  <c r="D12" i="5"/>
  <c r="E12" i="5"/>
  <c r="C12" i="5"/>
  <c r="D11" i="5"/>
  <c r="E11" i="5"/>
  <c r="C11" i="5"/>
  <c r="D10" i="5"/>
  <c r="E10" i="5"/>
  <c r="C10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I11" i="75"/>
  <c r="I10" i="75"/>
  <c r="I9" i="75"/>
  <c r="F3" i="75"/>
  <c r="E14" i="6" s="1"/>
  <c r="H20" i="74"/>
  <c r="G20" i="74" s="1"/>
  <c r="B11" i="6" s="1"/>
  <c r="F20" i="74"/>
  <c r="D20" i="74"/>
  <c r="B20" i="74"/>
  <c r="I17" i="74"/>
  <c r="I16" i="74"/>
  <c r="I15" i="74"/>
  <c r="I14" i="74"/>
  <c r="I13" i="74"/>
  <c r="I12" i="74"/>
  <c r="I11" i="74"/>
  <c r="I10" i="74"/>
  <c r="F3" i="74"/>
  <c r="E12" i="6" s="1"/>
  <c r="H20" i="73"/>
  <c r="G20" i="73" s="1"/>
  <c r="B9" i="6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F3" i="73"/>
  <c r="E10" i="6" s="1"/>
  <c r="H20" i="72"/>
  <c r="G20" i="72" s="1"/>
  <c r="B7" i="6" s="1"/>
  <c r="F20" i="72"/>
  <c r="D20" i="72"/>
  <c r="B20" i="72"/>
  <c r="I17" i="72"/>
  <c r="I16" i="72"/>
  <c r="I15" i="72"/>
  <c r="I14" i="72"/>
  <c r="I13" i="72"/>
  <c r="I12" i="72"/>
  <c r="I11" i="72"/>
  <c r="I10" i="72"/>
  <c r="F3" i="72"/>
  <c r="E8" i="6" s="1"/>
  <c r="H20" i="71"/>
  <c r="G20" i="71" s="1"/>
  <c r="B5" i="6" s="1"/>
  <c r="F20" i="71"/>
  <c r="D20" i="71"/>
  <c r="B20" i="71"/>
  <c r="A20" i="71" s="1"/>
  <c r="I17" i="71"/>
  <c r="I16" i="71"/>
  <c r="I15" i="71"/>
  <c r="I14" i="71"/>
  <c r="I13" i="71"/>
  <c r="I12" i="71"/>
  <c r="I11" i="71"/>
  <c r="I10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F3" i="70"/>
  <c r="E4" i="6" s="1"/>
  <c r="H20" i="69"/>
  <c r="G20" i="69" s="1"/>
  <c r="F20" i="69"/>
  <c r="D20" i="69"/>
  <c r="B20" i="69"/>
  <c r="I17" i="69"/>
  <c r="I16" i="69"/>
  <c r="I15" i="69"/>
  <c r="I14" i="69"/>
  <c r="I13" i="69"/>
  <c r="I12" i="69"/>
  <c r="I11" i="69"/>
  <c r="I10" i="69"/>
  <c r="I9" i="69"/>
  <c r="I8" i="69"/>
  <c r="F3" i="69"/>
  <c r="H20" i="68"/>
  <c r="G20" i="68" s="1"/>
  <c r="F20" i="68"/>
  <c r="D20" i="68"/>
  <c r="B20" i="68"/>
  <c r="A20" i="68"/>
  <c r="C20" i="68" s="1"/>
  <c r="I6" i="68" s="1"/>
  <c r="I17" i="68"/>
  <c r="I16" i="68"/>
  <c r="I15" i="68"/>
  <c r="I14" i="68"/>
  <c r="I13" i="68"/>
  <c r="I12" i="68"/>
  <c r="I11" i="68"/>
  <c r="I10" i="68"/>
  <c r="I9" i="68"/>
  <c r="I8" i="68"/>
  <c r="I7" i="68"/>
  <c r="F3" i="68"/>
  <c r="H20" i="67"/>
  <c r="G20" i="67" s="1"/>
  <c r="F20" i="67"/>
  <c r="D20" i="67"/>
  <c r="B20" i="67"/>
  <c r="I17" i="67"/>
  <c r="I16" i="67"/>
  <c r="I15" i="67"/>
  <c r="I14" i="67"/>
  <c r="I13" i="67"/>
  <c r="I12" i="67"/>
  <c r="I11" i="67"/>
  <c r="F3" i="67"/>
  <c r="H20" i="66"/>
  <c r="G20" i="66" s="1"/>
  <c r="F20" i="66"/>
  <c r="D20" i="66"/>
  <c r="B20" i="66"/>
  <c r="A20" i="66"/>
  <c r="C20" i="66" s="1"/>
  <c r="I17" i="66"/>
  <c r="I16" i="66"/>
  <c r="I15" i="66"/>
  <c r="I14" i="66"/>
  <c r="I13" i="66"/>
  <c r="I12" i="66"/>
  <c r="I11" i="66"/>
  <c r="I10" i="66"/>
  <c r="F3" i="66"/>
  <c r="H20" i="65"/>
  <c r="G20" i="65" s="1"/>
  <c r="B69" i="6" s="1"/>
  <c r="F20" i="65"/>
  <c r="D20" i="65"/>
  <c r="B20" i="65"/>
  <c r="I17" i="65"/>
  <c r="I16" i="65"/>
  <c r="I15" i="65"/>
  <c r="I14" i="65"/>
  <c r="I13" i="65"/>
  <c r="I12" i="65"/>
  <c r="I11" i="65"/>
  <c r="I10" i="65"/>
  <c r="I9" i="65"/>
  <c r="I8" i="65"/>
  <c r="F3" i="65"/>
  <c r="E70" i="6" s="1"/>
  <c r="F70" i="6" s="1"/>
  <c r="H20" i="64"/>
  <c r="G20" i="64" s="1"/>
  <c r="B67" i="6" s="1"/>
  <c r="F20" i="64"/>
  <c r="D20" i="64"/>
  <c r="B20" i="64"/>
  <c r="A20" i="64" s="1"/>
  <c r="I17" i="64"/>
  <c r="I16" i="64"/>
  <c r="I15" i="64"/>
  <c r="I14" i="64"/>
  <c r="I13" i="64"/>
  <c r="I12" i="64"/>
  <c r="I11" i="64"/>
  <c r="I10" i="64"/>
  <c r="I9" i="64"/>
  <c r="I8" i="64"/>
  <c r="I7" i="64"/>
  <c r="I6" i="64"/>
  <c r="F3" i="64"/>
  <c r="E68" i="6" s="1"/>
  <c r="H20" i="63"/>
  <c r="G20" i="63" s="1"/>
  <c r="B65" i="6" s="1"/>
  <c r="F20" i="63"/>
  <c r="D20" i="63"/>
  <c r="B20" i="63"/>
  <c r="I17" i="63"/>
  <c r="I16" i="63"/>
  <c r="I15" i="63"/>
  <c r="I14" i="63"/>
  <c r="I13" i="63"/>
  <c r="I12" i="63"/>
  <c r="I11" i="63"/>
  <c r="I10" i="63"/>
  <c r="I9" i="63"/>
  <c r="I8" i="63"/>
  <c r="I7" i="63"/>
  <c r="F3" i="63"/>
  <c r="E66" i="6" s="1"/>
  <c r="H20" i="62"/>
  <c r="G20" i="62" s="1"/>
  <c r="B63" i="6" s="1"/>
  <c r="F20" i="62"/>
  <c r="D20" i="62"/>
  <c r="B20" i="62"/>
  <c r="A20" i="62" s="1"/>
  <c r="I17" i="62"/>
  <c r="I16" i="62"/>
  <c r="I15" i="62"/>
  <c r="I14" i="62"/>
  <c r="I13" i="62"/>
  <c r="I12" i="62"/>
  <c r="I11" i="62"/>
  <c r="I10" i="62"/>
  <c r="I9" i="62"/>
  <c r="F3" i="62"/>
  <c r="E64" i="6" s="1"/>
  <c r="H20" i="61"/>
  <c r="G20" i="61" s="1"/>
  <c r="B61" i="6" s="1"/>
  <c r="F20" i="61"/>
  <c r="D20" i="61"/>
  <c r="B20" i="61"/>
  <c r="I17" i="61"/>
  <c r="I16" i="61"/>
  <c r="I15" i="61"/>
  <c r="I14" i="61"/>
  <c r="I13" i="61"/>
  <c r="I12" i="61"/>
  <c r="I11" i="61"/>
  <c r="I10" i="61"/>
  <c r="I9" i="61"/>
  <c r="I8" i="61"/>
  <c r="F3" i="61"/>
  <c r="E62" i="6" s="1"/>
  <c r="H20" i="60"/>
  <c r="G20" i="60" s="1"/>
  <c r="B59" i="6" s="1"/>
  <c r="F20" i="60"/>
  <c r="D20" i="60"/>
  <c r="B20" i="60"/>
  <c r="A20" i="60" s="1"/>
  <c r="I17" i="60"/>
  <c r="I16" i="60"/>
  <c r="I15" i="60"/>
  <c r="I14" i="60"/>
  <c r="I13" i="60"/>
  <c r="I12" i="60"/>
  <c r="I11" i="60"/>
  <c r="I10" i="60"/>
  <c r="I9" i="60"/>
  <c r="I8" i="60"/>
  <c r="I7" i="60"/>
  <c r="F3" i="60"/>
  <c r="E60" i="6" s="1"/>
  <c r="H20" i="59"/>
  <c r="G20" i="59" s="1"/>
  <c r="B57" i="6" s="1"/>
  <c r="F20" i="59"/>
  <c r="D20" i="59"/>
  <c r="B20" i="59"/>
  <c r="I17" i="59"/>
  <c r="I16" i="59"/>
  <c r="I15" i="59"/>
  <c r="I14" i="59"/>
  <c r="I13" i="59"/>
  <c r="I12" i="59"/>
  <c r="I11" i="59"/>
  <c r="I10" i="59"/>
  <c r="I9" i="59"/>
  <c r="I8" i="59"/>
  <c r="F3" i="59"/>
  <c r="E58" i="6" s="1"/>
  <c r="H20" i="58"/>
  <c r="G20" i="58" s="1"/>
  <c r="B55" i="6" s="1"/>
  <c r="F20" i="58"/>
  <c r="D20" i="58"/>
  <c r="B20" i="58"/>
  <c r="A20" i="58" s="1"/>
  <c r="I17" i="58"/>
  <c r="I16" i="58"/>
  <c r="I15" i="58"/>
  <c r="I14" i="58"/>
  <c r="I13" i="58"/>
  <c r="I12" i="58"/>
  <c r="I11" i="58"/>
  <c r="I10" i="58"/>
  <c r="I9" i="58"/>
  <c r="I8" i="58"/>
  <c r="F3" i="58"/>
  <c r="E56" i="6" s="1"/>
  <c r="H20" i="57"/>
  <c r="G20" i="57" s="1"/>
  <c r="B53" i="6" s="1"/>
  <c r="F20" i="57"/>
  <c r="D20" i="57"/>
  <c r="B20" i="57"/>
  <c r="I17" i="57"/>
  <c r="I16" i="57"/>
  <c r="I15" i="57"/>
  <c r="I14" i="57"/>
  <c r="I13" i="57"/>
  <c r="I12" i="57"/>
  <c r="I11" i="57"/>
  <c r="I10" i="57"/>
  <c r="I9" i="57"/>
  <c r="I8" i="57"/>
  <c r="F3" i="57"/>
  <c r="E54" i="6" s="1"/>
  <c r="H20" i="56"/>
  <c r="G20" i="56" s="1"/>
  <c r="B51" i="6" s="1"/>
  <c r="F20" i="56"/>
  <c r="D20" i="56"/>
  <c r="B20" i="56"/>
  <c r="A20" i="56" s="1"/>
  <c r="I17" i="56"/>
  <c r="I16" i="56"/>
  <c r="I15" i="56"/>
  <c r="I14" i="56"/>
  <c r="I13" i="56"/>
  <c r="I12" i="56"/>
  <c r="I11" i="56"/>
  <c r="I10" i="56"/>
  <c r="F3" i="56"/>
  <c r="E52" i="6" s="1"/>
  <c r="H20" i="55"/>
  <c r="G20" i="55" s="1"/>
  <c r="B49" i="6" s="1"/>
  <c r="F20" i="55"/>
  <c r="D20" i="55"/>
  <c r="B20" i="55"/>
  <c r="I17" i="55"/>
  <c r="I16" i="55"/>
  <c r="I15" i="55"/>
  <c r="I14" i="55"/>
  <c r="I13" i="55"/>
  <c r="I12" i="55"/>
  <c r="I11" i="55"/>
  <c r="I10" i="55"/>
  <c r="I9" i="55"/>
  <c r="I8" i="55"/>
  <c r="F3" i="55"/>
  <c r="E50" i="6" s="1"/>
  <c r="H20" i="54"/>
  <c r="G20" i="54" s="1"/>
  <c r="B47" i="6" s="1"/>
  <c r="F20" i="54"/>
  <c r="D20" i="54"/>
  <c r="B20" i="54"/>
  <c r="I17" i="54"/>
  <c r="I16" i="54"/>
  <c r="I15" i="54"/>
  <c r="I14" i="54"/>
  <c r="I13" i="54"/>
  <c r="I12" i="54"/>
  <c r="I11" i="54"/>
  <c r="F3" i="54"/>
  <c r="E48" i="6" s="1"/>
  <c r="H20" i="53"/>
  <c r="G20" i="53" s="1"/>
  <c r="B45" i="6" s="1"/>
  <c r="F20" i="53"/>
  <c r="D20" i="53"/>
  <c r="B20" i="53"/>
  <c r="I17" i="53"/>
  <c r="I16" i="53"/>
  <c r="I15" i="53"/>
  <c r="I14" i="53"/>
  <c r="I13" i="53"/>
  <c r="I12" i="53"/>
  <c r="I11" i="53"/>
  <c r="I10" i="53"/>
  <c r="I9" i="53"/>
  <c r="I8" i="53"/>
  <c r="F3" i="53"/>
  <c r="E46" i="6" s="1"/>
  <c r="H20" i="52"/>
  <c r="G20" i="52" s="1"/>
  <c r="B43" i="6" s="1"/>
  <c r="F20" i="52"/>
  <c r="D20" i="52"/>
  <c r="B20" i="52"/>
  <c r="I17" i="52"/>
  <c r="I16" i="52"/>
  <c r="I15" i="52"/>
  <c r="I14" i="52"/>
  <c r="I13" i="52"/>
  <c r="I12" i="52"/>
  <c r="I11" i="52"/>
  <c r="I10" i="52"/>
  <c r="I9" i="52"/>
  <c r="F3" i="52"/>
  <c r="E44" i="6" s="1"/>
  <c r="H20" i="51"/>
  <c r="G20" i="51" s="1"/>
  <c r="B41" i="6" s="1"/>
  <c r="F20" i="51"/>
  <c r="D20" i="51"/>
  <c r="B20" i="51"/>
  <c r="I17" i="51"/>
  <c r="I16" i="51"/>
  <c r="I15" i="51"/>
  <c r="I14" i="51"/>
  <c r="I13" i="51"/>
  <c r="I12" i="51"/>
  <c r="I11" i="51"/>
  <c r="I10" i="51"/>
  <c r="F3" i="51"/>
  <c r="E42" i="6" s="1"/>
  <c r="H20" i="50"/>
  <c r="G20" i="50" s="1"/>
  <c r="B39" i="6" s="1"/>
  <c r="F20" i="50"/>
  <c r="D20" i="50"/>
  <c r="B20" i="50"/>
  <c r="I17" i="50"/>
  <c r="I16" i="50"/>
  <c r="I15" i="50"/>
  <c r="I14" i="50"/>
  <c r="I13" i="50"/>
  <c r="I12" i="50"/>
  <c r="I11" i="50"/>
  <c r="I10" i="50"/>
  <c r="F3" i="50"/>
  <c r="E40" i="6" s="1"/>
  <c r="F40" i="6" s="1"/>
  <c r="H20" i="49"/>
  <c r="G20" i="49" s="1"/>
  <c r="B37" i="6" s="1"/>
  <c r="F20" i="49"/>
  <c r="D20" i="49"/>
  <c r="B20" i="49"/>
  <c r="I17" i="49"/>
  <c r="I16" i="49"/>
  <c r="I15" i="49"/>
  <c r="I14" i="49"/>
  <c r="I13" i="49"/>
  <c r="I12" i="49"/>
  <c r="I11" i="49"/>
  <c r="I10" i="49"/>
  <c r="F3" i="49"/>
  <c r="E38" i="6" s="1"/>
  <c r="H20" i="48"/>
  <c r="G20" i="48" s="1"/>
  <c r="B35" i="6" s="1"/>
  <c r="F20" i="48"/>
  <c r="D20" i="48"/>
  <c r="B20" i="48"/>
  <c r="I17" i="48"/>
  <c r="I16" i="48"/>
  <c r="I15" i="48"/>
  <c r="I14" i="48"/>
  <c r="I13" i="48"/>
  <c r="I12" i="48"/>
  <c r="I11" i="48"/>
  <c r="I10" i="48"/>
  <c r="F3" i="48"/>
  <c r="E36" i="6" s="1"/>
  <c r="H20" i="47"/>
  <c r="G20" i="47" s="1"/>
  <c r="B33" i="6" s="1"/>
  <c r="F20" i="47"/>
  <c r="D20" i="47"/>
  <c r="B20" i="47"/>
  <c r="I17" i="47"/>
  <c r="I16" i="47"/>
  <c r="I15" i="47"/>
  <c r="I14" i="47"/>
  <c r="I13" i="47"/>
  <c r="I12" i="47"/>
  <c r="I11" i="47"/>
  <c r="I10" i="47"/>
  <c r="I9" i="47"/>
  <c r="I8" i="47"/>
  <c r="I7" i="47"/>
  <c r="F3" i="47"/>
  <c r="E34" i="6" s="1"/>
  <c r="H20" i="46"/>
  <c r="G20" i="46" s="1"/>
  <c r="B31" i="6" s="1"/>
  <c r="F20" i="46"/>
  <c r="D20" i="46"/>
  <c r="B20" i="46"/>
  <c r="I17" i="46"/>
  <c r="I16" i="46"/>
  <c r="I15" i="46"/>
  <c r="I14" i="46"/>
  <c r="I13" i="46"/>
  <c r="I12" i="46"/>
  <c r="I11" i="46"/>
  <c r="I10" i="46"/>
  <c r="I9" i="46"/>
  <c r="I8" i="46"/>
  <c r="F3" i="46"/>
  <c r="E32" i="6" s="1"/>
  <c r="H20" i="45"/>
  <c r="G20" i="45" s="1"/>
  <c r="B29" i="6" s="1"/>
  <c r="F20" i="45"/>
  <c r="D20" i="45"/>
  <c r="B20" i="45"/>
  <c r="I17" i="45"/>
  <c r="I16" i="45"/>
  <c r="I15" i="45"/>
  <c r="I14" i="45"/>
  <c r="I13" i="45"/>
  <c r="I12" i="45"/>
  <c r="I11" i="45"/>
  <c r="I10" i="45"/>
  <c r="F3" i="45"/>
  <c r="E30" i="6" s="1"/>
  <c r="H20" i="44"/>
  <c r="G20" i="44" s="1"/>
  <c r="B27" i="6" s="1"/>
  <c r="F20" i="44"/>
  <c r="D20" i="44"/>
  <c r="B20" i="44"/>
  <c r="I17" i="44"/>
  <c r="I16" i="44"/>
  <c r="I15" i="44"/>
  <c r="I14" i="44"/>
  <c r="I13" i="44"/>
  <c r="I12" i="44"/>
  <c r="I11" i="44"/>
  <c r="I10" i="44"/>
  <c r="F3" i="44"/>
  <c r="E28" i="6" s="1"/>
  <c r="H20" i="43"/>
  <c r="G20" i="43" s="1"/>
  <c r="B25" i="6" s="1"/>
  <c r="F20" i="43"/>
  <c r="D20" i="43"/>
  <c r="B20" i="43"/>
  <c r="I17" i="43"/>
  <c r="I16" i="43"/>
  <c r="I15" i="43"/>
  <c r="I14" i="43"/>
  <c r="I13" i="43"/>
  <c r="I12" i="43"/>
  <c r="I11" i="43"/>
  <c r="I10" i="43"/>
  <c r="I9" i="43"/>
  <c r="F3" i="43"/>
  <c r="E26" i="6" s="1"/>
  <c r="H20" i="42"/>
  <c r="G20" i="42" s="1"/>
  <c r="B23" i="6" s="1"/>
  <c r="F20" i="42"/>
  <c r="D20" i="42"/>
  <c r="B20" i="42"/>
  <c r="I17" i="42"/>
  <c r="I16" i="42"/>
  <c r="I15" i="42"/>
  <c r="I14" i="42"/>
  <c r="I13" i="42"/>
  <c r="I12" i="42"/>
  <c r="I11" i="42"/>
  <c r="F3" i="42"/>
  <c r="E24" i="6" s="1"/>
  <c r="H20" i="41"/>
  <c r="G20" i="41" s="1"/>
  <c r="B21" i="6" s="1"/>
  <c r="F20" i="41"/>
  <c r="D20" i="41"/>
  <c r="B20" i="41"/>
  <c r="A20" i="41" s="1"/>
  <c r="I17" i="41"/>
  <c r="I16" i="41"/>
  <c r="I15" i="41"/>
  <c r="I14" i="41"/>
  <c r="I13" i="41"/>
  <c r="I12" i="41"/>
  <c r="I11" i="41"/>
  <c r="I10" i="41"/>
  <c r="I9" i="41"/>
  <c r="F3" i="41"/>
  <c r="E22" i="6" s="1"/>
  <c r="H20" i="40"/>
  <c r="G20" i="40" s="1"/>
  <c r="B19" i="6" s="1"/>
  <c r="F20" i="40"/>
  <c r="D20" i="40"/>
  <c r="B20" i="40"/>
  <c r="I17" i="40"/>
  <c r="I16" i="40"/>
  <c r="I15" i="40"/>
  <c r="I14" i="40"/>
  <c r="I13" i="40"/>
  <c r="I12" i="40"/>
  <c r="I11" i="40"/>
  <c r="I10" i="40"/>
  <c r="F3" i="40"/>
  <c r="E20" i="6" s="1"/>
  <c r="H20" i="39"/>
  <c r="G20" i="39" s="1"/>
  <c r="B17" i="6" s="1"/>
  <c r="F20" i="39"/>
  <c r="D20" i="39"/>
  <c r="B20" i="39"/>
  <c r="A20" i="39" s="1"/>
  <c r="I17" i="39"/>
  <c r="I16" i="39"/>
  <c r="I15" i="39"/>
  <c r="I14" i="39"/>
  <c r="I13" i="39"/>
  <c r="I12" i="39"/>
  <c r="I11" i="39"/>
  <c r="I10" i="39"/>
  <c r="F3" i="39"/>
  <c r="E18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I8" i="38"/>
  <c r="I7" i="38"/>
  <c r="F3" i="38"/>
  <c r="E16" i="6" s="1"/>
  <c r="H20" i="33"/>
  <c r="G20" i="33" s="1"/>
  <c r="F20" i="33"/>
  <c r="D20" i="33"/>
  <c r="B20" i="33"/>
  <c r="I17" i="33"/>
  <c r="I16" i="33"/>
  <c r="I15" i="33"/>
  <c r="I14" i="33"/>
  <c r="I13" i="33"/>
  <c r="I12" i="33"/>
  <c r="I11" i="33"/>
  <c r="I10" i="33"/>
  <c r="I9" i="33"/>
  <c r="I8" i="33"/>
  <c r="I7" i="33"/>
  <c r="I6" i="33"/>
  <c r="F3" i="33"/>
  <c r="H20" i="32"/>
  <c r="G20" i="32"/>
  <c r="F20" i="32"/>
  <c r="D20" i="32"/>
  <c r="B20" i="32"/>
  <c r="A20" i="32"/>
  <c r="C20" i="32" s="1"/>
  <c r="I17" i="32"/>
  <c r="I16" i="32"/>
  <c r="I15" i="32"/>
  <c r="I14" i="32"/>
  <c r="I13" i="32"/>
  <c r="I12" i="32"/>
  <c r="I11" i="32"/>
  <c r="I10" i="32"/>
  <c r="I9" i="32"/>
  <c r="I8" i="32"/>
  <c r="I7" i="32"/>
  <c r="I6" i="32"/>
  <c r="F3" i="32"/>
  <c r="H20" i="31"/>
  <c r="G20" i="31" s="1"/>
  <c r="F20" i="31"/>
  <c r="D20" i="31"/>
  <c r="B20" i="31"/>
  <c r="I17" i="31"/>
  <c r="I16" i="31"/>
  <c r="I15" i="31"/>
  <c r="I14" i="31"/>
  <c r="I13" i="31"/>
  <c r="I12" i="31"/>
  <c r="I11" i="31"/>
  <c r="I10" i="31"/>
  <c r="I9" i="31"/>
  <c r="I8" i="31"/>
  <c r="I7" i="31"/>
  <c r="I6" i="31"/>
  <c r="F3" i="31"/>
  <c r="H20" i="30"/>
  <c r="G20" i="30"/>
  <c r="F20" i="30"/>
  <c r="D20" i="30"/>
  <c r="C20" i="30"/>
  <c r="I3" i="30" s="1"/>
  <c r="B20" i="30"/>
  <c r="A20" i="30"/>
  <c r="I17" i="30"/>
  <c r="I16" i="30"/>
  <c r="I15" i="30"/>
  <c r="I14" i="30"/>
  <c r="I13" i="30"/>
  <c r="I12" i="30"/>
  <c r="I11" i="30"/>
  <c r="I10" i="30"/>
  <c r="I9" i="30"/>
  <c r="I8" i="30"/>
  <c r="I7" i="30"/>
  <c r="I6" i="30"/>
  <c r="I4" i="30"/>
  <c r="F3" i="30"/>
  <c r="H20" i="29"/>
  <c r="G20" i="29" s="1"/>
  <c r="F20" i="29"/>
  <c r="D20" i="29"/>
  <c r="B20" i="29"/>
  <c r="I17" i="29"/>
  <c r="I16" i="29"/>
  <c r="I15" i="29"/>
  <c r="I14" i="29"/>
  <c r="I13" i="29"/>
  <c r="I12" i="29"/>
  <c r="I11" i="29"/>
  <c r="I10" i="29"/>
  <c r="I9" i="29"/>
  <c r="I8" i="29"/>
  <c r="I7" i="29"/>
  <c r="I6" i="29"/>
  <c r="F3" i="29"/>
  <c r="H20" i="28"/>
  <c r="G20" i="28"/>
  <c r="F20" i="28"/>
  <c r="D20" i="28"/>
  <c r="B20" i="28"/>
  <c r="A20" i="28"/>
  <c r="C20" i="28" s="1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 s="1"/>
  <c r="F20" i="27"/>
  <c r="D20" i="27"/>
  <c r="B20" i="27"/>
  <c r="I17" i="27"/>
  <c r="I16" i="27"/>
  <c r="I15" i="27"/>
  <c r="I14" i="27"/>
  <c r="I13" i="27"/>
  <c r="I12" i="27"/>
  <c r="I11" i="27"/>
  <c r="I10" i="27"/>
  <c r="I9" i="27"/>
  <c r="I8" i="27"/>
  <c r="I7" i="27"/>
  <c r="I6" i="27"/>
  <c r="F3" i="27"/>
  <c r="H20" i="26"/>
  <c r="G20" i="26"/>
  <c r="F20" i="26"/>
  <c r="D20" i="26"/>
  <c r="C20" i="26"/>
  <c r="I3" i="26" s="1"/>
  <c r="B20" i="26"/>
  <c r="A20" i="26"/>
  <c r="I17" i="26"/>
  <c r="I16" i="26"/>
  <c r="I15" i="26"/>
  <c r="I14" i="26"/>
  <c r="I13" i="26"/>
  <c r="I12" i="26"/>
  <c r="I11" i="26"/>
  <c r="I10" i="26"/>
  <c r="I9" i="26"/>
  <c r="I8" i="26"/>
  <c r="I7" i="26"/>
  <c r="I6" i="26"/>
  <c r="I4" i="26"/>
  <c r="F3" i="26"/>
  <c r="H20" i="25"/>
  <c r="G20" i="25" s="1"/>
  <c r="F20" i="25"/>
  <c r="D20" i="25"/>
  <c r="B20" i="25"/>
  <c r="I17" i="25"/>
  <c r="I16" i="25"/>
  <c r="I15" i="25"/>
  <c r="I14" i="25"/>
  <c r="I13" i="25"/>
  <c r="I12" i="25"/>
  <c r="I11" i="25"/>
  <c r="I10" i="25"/>
  <c r="I9" i="25"/>
  <c r="I8" i="25"/>
  <c r="I7" i="25"/>
  <c r="I6" i="25"/>
  <c r="F3" i="25"/>
  <c r="H20" i="24"/>
  <c r="G20" i="24"/>
  <c r="F20" i="24"/>
  <c r="D20" i="24"/>
  <c r="B20" i="24"/>
  <c r="A20" i="24"/>
  <c r="C20" i="24" s="1"/>
  <c r="I17" i="24"/>
  <c r="I16" i="24"/>
  <c r="I15" i="24"/>
  <c r="I14" i="24"/>
  <c r="I13" i="24"/>
  <c r="I12" i="24"/>
  <c r="I11" i="24"/>
  <c r="I10" i="24"/>
  <c r="I9" i="24"/>
  <c r="I8" i="24"/>
  <c r="I7" i="24"/>
  <c r="I6" i="24"/>
  <c r="F3" i="24"/>
  <c r="H20" i="23"/>
  <c r="G20" i="23" s="1"/>
  <c r="F20" i="23"/>
  <c r="D20" i="23"/>
  <c r="B20" i="23"/>
  <c r="I17" i="23"/>
  <c r="I16" i="23"/>
  <c r="I15" i="23"/>
  <c r="I14" i="23"/>
  <c r="I13" i="23"/>
  <c r="I12" i="23"/>
  <c r="I11" i="23"/>
  <c r="I10" i="23"/>
  <c r="I9" i="23"/>
  <c r="I8" i="23"/>
  <c r="I7" i="23"/>
  <c r="I6" i="23"/>
  <c r="F3" i="23"/>
  <c r="H20" i="22"/>
  <c r="G20" i="22" s="1"/>
  <c r="F20" i="22"/>
  <c r="D20" i="22"/>
  <c r="B20" i="22"/>
  <c r="C20" i="22" s="1"/>
  <c r="A20" i="22"/>
  <c r="I17" i="22"/>
  <c r="I16" i="22"/>
  <c r="I15" i="22"/>
  <c r="I14" i="22"/>
  <c r="I13" i="22"/>
  <c r="I12" i="22"/>
  <c r="I11" i="22"/>
  <c r="I10" i="22"/>
  <c r="I9" i="22"/>
  <c r="I8" i="22"/>
  <c r="I7" i="22"/>
  <c r="F3" i="22"/>
  <c r="C20" i="39" l="1"/>
  <c r="I8" i="39" s="1"/>
  <c r="F60" i="6"/>
  <c r="I3" i="22"/>
  <c r="E20" i="22" s="1"/>
  <c r="H22" i="22" s="1"/>
  <c r="H23" i="22" s="1"/>
  <c r="I4" i="22"/>
  <c r="I6" i="22"/>
  <c r="I3" i="66"/>
  <c r="I9" i="66"/>
  <c r="I8" i="66"/>
  <c r="I7" i="66"/>
  <c r="I6" i="66"/>
  <c r="I4" i="66"/>
  <c r="C20" i="64"/>
  <c r="I4" i="64" s="1"/>
  <c r="C20" i="60"/>
  <c r="I6" i="60" s="1"/>
  <c r="C20" i="58"/>
  <c r="I7" i="58" s="1"/>
  <c r="C20" i="62"/>
  <c r="I8" i="62" s="1"/>
  <c r="C20" i="56"/>
  <c r="C20" i="41"/>
  <c r="I8" i="41" s="1"/>
  <c r="I9" i="39"/>
  <c r="I6" i="39"/>
  <c r="A20" i="72"/>
  <c r="C20" i="72" s="1"/>
  <c r="I9" i="72" s="1"/>
  <c r="C20" i="71"/>
  <c r="I8" i="71"/>
  <c r="F62" i="6"/>
  <c r="F16" i="6"/>
  <c r="F64" i="6"/>
  <c r="F56" i="6"/>
  <c r="F68" i="6"/>
  <c r="F32" i="6"/>
  <c r="F34" i="6"/>
  <c r="F42" i="6"/>
  <c r="F48" i="6"/>
  <c r="F50" i="6"/>
  <c r="F66" i="6"/>
  <c r="F8" i="6"/>
  <c r="F28" i="6"/>
  <c r="F44" i="6"/>
  <c r="F52" i="6"/>
  <c r="F58" i="6"/>
  <c r="F24" i="6"/>
  <c r="F36" i="6"/>
  <c r="F6" i="6"/>
  <c r="F30" i="6"/>
  <c r="F46" i="6"/>
  <c r="F20" i="6"/>
  <c r="F38" i="6"/>
  <c r="F54" i="6"/>
  <c r="F12" i="6"/>
  <c r="F26" i="6"/>
  <c r="F22" i="6"/>
  <c r="F18" i="6"/>
  <c r="F14" i="6"/>
  <c r="F10" i="6"/>
  <c r="A20" i="73"/>
  <c r="C20" i="73" s="1"/>
  <c r="I8" i="73" s="1"/>
  <c r="A20" i="75"/>
  <c r="C20" i="75" s="1"/>
  <c r="I8" i="75" s="1"/>
  <c r="A20" i="70"/>
  <c r="C20" i="70" s="1"/>
  <c r="A20" i="74"/>
  <c r="C20" i="74" s="1"/>
  <c r="I5" i="60"/>
  <c r="I4" i="60"/>
  <c r="I5" i="68"/>
  <c r="I4" i="68"/>
  <c r="I3" i="68"/>
  <c r="E20" i="68" s="1"/>
  <c r="I5" i="39"/>
  <c r="I4" i="39"/>
  <c r="I5" i="64"/>
  <c r="A20" i="43"/>
  <c r="C20" i="43" s="1"/>
  <c r="I7" i="43" s="1"/>
  <c r="A20" i="47"/>
  <c r="C20" i="47" s="1"/>
  <c r="I6" i="47" s="1"/>
  <c r="A20" i="51"/>
  <c r="C20" i="51" s="1"/>
  <c r="A20" i="55"/>
  <c r="C20" i="55" s="1"/>
  <c r="A20" i="59"/>
  <c r="C20" i="59" s="1"/>
  <c r="A20" i="63"/>
  <c r="C20" i="63" s="1"/>
  <c r="I6" i="63" s="1"/>
  <c r="I5" i="66"/>
  <c r="A20" i="67"/>
  <c r="C20" i="67" s="1"/>
  <c r="A20" i="38"/>
  <c r="C20" i="38" s="1"/>
  <c r="I6" i="38" s="1"/>
  <c r="A20" i="42"/>
  <c r="C20" i="42" s="1"/>
  <c r="I10" i="42" s="1"/>
  <c r="A20" i="46"/>
  <c r="C20" i="46" s="1"/>
  <c r="A20" i="50"/>
  <c r="C20" i="50" s="1"/>
  <c r="A20" i="54"/>
  <c r="C20" i="54" s="1"/>
  <c r="I10" i="54" s="1"/>
  <c r="E20" i="66"/>
  <c r="E3" i="66" s="1"/>
  <c r="H22" i="66"/>
  <c r="H23" i="66" s="1"/>
  <c r="A20" i="45"/>
  <c r="C20" i="45" s="1"/>
  <c r="A20" i="49"/>
  <c r="C20" i="49" s="1"/>
  <c r="A20" i="53"/>
  <c r="C20" i="53" s="1"/>
  <c r="A20" i="57"/>
  <c r="C20" i="57" s="1"/>
  <c r="A20" i="61"/>
  <c r="C20" i="61" s="1"/>
  <c r="A20" i="65"/>
  <c r="C20" i="65" s="1"/>
  <c r="A20" i="69"/>
  <c r="C20" i="69" s="1"/>
  <c r="A20" i="40"/>
  <c r="C20" i="40" s="1"/>
  <c r="A20" i="44"/>
  <c r="C20" i="44" s="1"/>
  <c r="A20" i="48"/>
  <c r="C20" i="48" s="1"/>
  <c r="A20" i="52"/>
  <c r="C20" i="52" s="1"/>
  <c r="I8" i="52" s="1"/>
  <c r="I5" i="24"/>
  <c r="I4" i="24"/>
  <c r="I3" i="24"/>
  <c r="E20" i="24" s="1"/>
  <c r="I5" i="28"/>
  <c r="I4" i="28"/>
  <c r="I3" i="28"/>
  <c r="E20" i="28" s="1"/>
  <c r="I5" i="32"/>
  <c r="I4" i="32"/>
  <c r="I3" i="32"/>
  <c r="E20" i="32" s="1"/>
  <c r="C20" i="23"/>
  <c r="I5" i="22"/>
  <c r="A20" i="23"/>
  <c r="I5" i="26"/>
  <c r="A20" i="27"/>
  <c r="C20" i="27" s="1"/>
  <c r="I5" i="30"/>
  <c r="A20" i="31"/>
  <c r="C20" i="31" s="1"/>
  <c r="E20" i="26"/>
  <c r="E3" i="26" s="1"/>
  <c r="E20" i="30"/>
  <c r="E3" i="30" s="1"/>
  <c r="H22" i="30"/>
  <c r="H23" i="30" s="1"/>
  <c r="A20" i="25"/>
  <c r="C20" i="25" s="1"/>
  <c r="A20" i="29"/>
  <c r="C20" i="29" s="1"/>
  <c r="A20" i="33"/>
  <c r="C20" i="33" s="1"/>
  <c r="F4" i="6"/>
  <c r="I6" i="65" l="1"/>
  <c r="I7" i="65"/>
  <c r="I6" i="61"/>
  <c r="I7" i="61"/>
  <c r="I3" i="60"/>
  <c r="I6" i="49"/>
  <c r="I9" i="49"/>
  <c r="I8" i="48"/>
  <c r="I9" i="48"/>
  <c r="I3" i="39"/>
  <c r="I7" i="39"/>
  <c r="I7" i="71"/>
  <c r="I9" i="71"/>
  <c r="E20" i="39"/>
  <c r="E3" i="39" s="1"/>
  <c r="F17" i="5" s="1"/>
  <c r="G17" i="5" s="1"/>
  <c r="I6" i="75"/>
  <c r="I7" i="75"/>
  <c r="I8" i="70"/>
  <c r="I9" i="70"/>
  <c r="I6" i="48"/>
  <c r="I7" i="48"/>
  <c r="I6" i="70"/>
  <c r="I7" i="70"/>
  <c r="I3" i="71"/>
  <c r="I6" i="69"/>
  <c r="I7" i="69"/>
  <c r="I10" i="67"/>
  <c r="I9" i="67"/>
  <c r="I8" i="67"/>
  <c r="I7" i="67"/>
  <c r="I6" i="67"/>
  <c r="I3" i="64"/>
  <c r="E20" i="64" s="1"/>
  <c r="E3" i="64" s="1"/>
  <c r="F42" i="5" s="1"/>
  <c r="G42" i="5" s="1"/>
  <c r="E20" i="60"/>
  <c r="E3" i="60" s="1"/>
  <c r="F38" i="5" s="1"/>
  <c r="G38" i="5" s="1"/>
  <c r="I3" i="58"/>
  <c r="I6" i="58"/>
  <c r="I5" i="58"/>
  <c r="I4" i="58"/>
  <c r="I6" i="55"/>
  <c r="I7" i="55"/>
  <c r="I6" i="46"/>
  <c r="I7" i="46"/>
  <c r="I7" i="62"/>
  <c r="I6" i="62"/>
  <c r="I5" i="62"/>
  <c r="I3" i="62"/>
  <c r="I4" i="62"/>
  <c r="I6" i="59"/>
  <c r="I7" i="59"/>
  <c r="I6" i="57"/>
  <c r="I7" i="57"/>
  <c r="I6" i="56"/>
  <c r="I9" i="56"/>
  <c r="I8" i="56"/>
  <c r="I7" i="56"/>
  <c r="I5" i="56"/>
  <c r="I3" i="56"/>
  <c r="I4" i="56"/>
  <c r="I7" i="54"/>
  <c r="I6" i="54"/>
  <c r="I8" i="54"/>
  <c r="I9" i="54"/>
  <c r="I6" i="53"/>
  <c r="I7" i="53"/>
  <c r="I7" i="52"/>
  <c r="I6" i="52"/>
  <c r="I6" i="51"/>
  <c r="I9" i="51"/>
  <c r="I7" i="51"/>
  <c r="I8" i="51"/>
  <c r="I6" i="50"/>
  <c r="I9" i="50"/>
  <c r="I8" i="50"/>
  <c r="I7" i="50"/>
  <c r="I8" i="49"/>
  <c r="I7" i="49"/>
  <c r="I7" i="45"/>
  <c r="I9" i="45"/>
  <c r="I8" i="45"/>
  <c r="I6" i="45"/>
  <c r="I6" i="44"/>
  <c r="I9" i="44"/>
  <c r="I8" i="44"/>
  <c r="I7" i="44"/>
  <c r="I6" i="43"/>
  <c r="I8" i="43"/>
  <c r="I7" i="42"/>
  <c r="I6" i="42"/>
  <c r="I9" i="42"/>
  <c r="I8" i="42"/>
  <c r="I5" i="41"/>
  <c r="I7" i="41"/>
  <c r="I6" i="41"/>
  <c r="I3" i="41"/>
  <c r="I4" i="41"/>
  <c r="I7" i="40"/>
  <c r="I6" i="40"/>
  <c r="I8" i="40"/>
  <c r="I9" i="40"/>
  <c r="I7" i="74"/>
  <c r="I9" i="74"/>
  <c r="I6" i="74"/>
  <c r="I8" i="74"/>
  <c r="I7" i="73"/>
  <c r="I6" i="73"/>
  <c r="I5" i="72"/>
  <c r="I6" i="72"/>
  <c r="I4" i="72"/>
  <c r="I7" i="72"/>
  <c r="I3" i="72"/>
  <c r="I8" i="72"/>
  <c r="I5" i="71"/>
  <c r="I4" i="71"/>
  <c r="E20" i="71" s="1"/>
  <c r="H22" i="71" s="1"/>
  <c r="H23" i="71" s="1"/>
  <c r="I6" i="71"/>
  <c r="F71" i="6"/>
  <c r="I5" i="73"/>
  <c r="I4" i="73"/>
  <c r="I3" i="73"/>
  <c r="I3" i="75"/>
  <c r="I5" i="75"/>
  <c r="I4" i="75"/>
  <c r="I4" i="74"/>
  <c r="I5" i="74"/>
  <c r="I3" i="74"/>
  <c r="I4" i="70"/>
  <c r="I5" i="70"/>
  <c r="I3" i="70"/>
  <c r="E20" i="70"/>
  <c r="E3" i="70" s="1"/>
  <c r="F10" i="5" s="1"/>
  <c r="G10" i="5" s="1"/>
  <c r="I3" i="53"/>
  <c r="I5" i="53"/>
  <c r="I4" i="53"/>
  <c r="I5" i="51"/>
  <c r="I4" i="51"/>
  <c r="I3" i="51"/>
  <c r="E20" i="51" s="1"/>
  <c r="I5" i="48"/>
  <c r="I4" i="48"/>
  <c r="I3" i="48"/>
  <c r="I3" i="65"/>
  <c r="I5" i="65"/>
  <c r="I4" i="65"/>
  <c r="I3" i="49"/>
  <c r="I5" i="49"/>
  <c r="I4" i="49"/>
  <c r="I5" i="63"/>
  <c r="I4" i="63"/>
  <c r="I3" i="63"/>
  <c r="I5" i="47"/>
  <c r="I4" i="47"/>
  <c r="I3" i="47"/>
  <c r="I3" i="69"/>
  <c r="I5" i="69"/>
  <c r="I4" i="69"/>
  <c r="I4" i="42"/>
  <c r="I3" i="42"/>
  <c r="I5" i="42"/>
  <c r="I5" i="44"/>
  <c r="I4" i="44"/>
  <c r="I3" i="44"/>
  <c r="I3" i="45"/>
  <c r="I5" i="45"/>
  <c r="I4" i="45"/>
  <c r="I4" i="50"/>
  <c r="I3" i="50"/>
  <c r="I5" i="50"/>
  <c r="I4" i="38"/>
  <c r="I3" i="38"/>
  <c r="I5" i="38"/>
  <c r="E3" i="68"/>
  <c r="H22" i="68"/>
  <c r="H23" i="68" s="1"/>
  <c r="I5" i="52"/>
  <c r="I4" i="52"/>
  <c r="I3" i="52"/>
  <c r="E20" i="52" s="1"/>
  <c r="I5" i="40"/>
  <c r="I4" i="40"/>
  <c r="I3" i="40"/>
  <c r="I3" i="57"/>
  <c r="I5" i="57"/>
  <c r="I4" i="57"/>
  <c r="E20" i="57"/>
  <c r="E3" i="57" s="1"/>
  <c r="F35" i="5" s="1"/>
  <c r="G35" i="5" s="1"/>
  <c r="I4" i="46"/>
  <c r="I3" i="46"/>
  <c r="I5" i="46"/>
  <c r="E20" i="46" s="1"/>
  <c r="I5" i="67"/>
  <c r="I4" i="67"/>
  <c r="I3" i="67"/>
  <c r="E20" i="67"/>
  <c r="E3" i="67" s="1"/>
  <c r="I3" i="61"/>
  <c r="I5" i="61"/>
  <c r="I4" i="61"/>
  <c r="I4" i="54"/>
  <c r="I3" i="54"/>
  <c r="E20" i="54" s="1"/>
  <c r="I5" i="54"/>
  <c r="I5" i="43"/>
  <c r="I4" i="43"/>
  <c r="I3" i="43"/>
  <c r="I5" i="55"/>
  <c r="I4" i="55"/>
  <c r="I3" i="55"/>
  <c r="I5" i="59"/>
  <c r="I4" i="59"/>
  <c r="I3" i="59"/>
  <c r="E3" i="32"/>
  <c r="H22" i="32"/>
  <c r="H23" i="32" s="1"/>
  <c r="I3" i="29"/>
  <c r="I5" i="29"/>
  <c r="E20" i="29" s="1"/>
  <c r="I4" i="29"/>
  <c r="I5" i="31"/>
  <c r="I4" i="31"/>
  <c r="I3" i="31"/>
  <c r="E20" i="31" s="1"/>
  <c r="I3" i="33"/>
  <c r="I5" i="33"/>
  <c r="E20" i="33" s="1"/>
  <c r="I4" i="33"/>
  <c r="E3" i="28"/>
  <c r="H22" i="28"/>
  <c r="H23" i="28" s="1"/>
  <c r="H22" i="24"/>
  <c r="H23" i="24" s="1"/>
  <c r="E3" i="24"/>
  <c r="I5" i="25"/>
  <c r="E3" i="25"/>
  <c r="I3" i="25"/>
  <c r="I4" i="25"/>
  <c r="E20" i="25"/>
  <c r="H22" i="25" s="1"/>
  <c r="H23" i="25" s="1"/>
  <c r="I5" i="27"/>
  <c r="I4" i="27"/>
  <c r="E20" i="27" s="1"/>
  <c r="I3" i="27"/>
  <c r="E20" i="23"/>
  <c r="E3" i="23" s="1"/>
  <c r="E3" i="22"/>
  <c r="I4" i="23"/>
  <c r="I5" i="23"/>
  <c r="I3" i="23"/>
  <c r="H22" i="23"/>
  <c r="H23" i="23" s="1"/>
  <c r="H22" i="26"/>
  <c r="H23" i="26" s="1"/>
  <c r="E20" i="63" l="1"/>
  <c r="E3" i="63" s="1"/>
  <c r="F41" i="5" s="1"/>
  <c r="G41" i="5" s="1"/>
  <c r="E20" i="72"/>
  <c r="E3" i="72" s="1"/>
  <c r="F12" i="5" s="1"/>
  <c r="G12" i="5" s="1"/>
  <c r="E20" i="65"/>
  <c r="E20" i="62"/>
  <c r="H22" i="62" s="1"/>
  <c r="H23" i="62" s="1"/>
  <c r="H22" i="60"/>
  <c r="H23" i="60" s="1"/>
  <c r="E20" i="59"/>
  <c r="H22" i="59" s="1"/>
  <c r="H23" i="59" s="1"/>
  <c r="E20" i="40"/>
  <c r="E3" i="62"/>
  <c r="F40" i="5" s="1"/>
  <c r="G40" i="5" s="1"/>
  <c r="E20" i="58"/>
  <c r="E3" i="58" s="1"/>
  <c r="F36" i="5" s="1"/>
  <c r="G36" i="5" s="1"/>
  <c r="E20" i="45"/>
  <c r="H22" i="45" s="1"/>
  <c r="H23" i="45" s="1"/>
  <c r="E20" i="42"/>
  <c r="E20" i="41"/>
  <c r="H22" i="41" s="1"/>
  <c r="H23" i="41" s="1"/>
  <c r="H22" i="39"/>
  <c r="H23" i="39" s="1"/>
  <c r="E20" i="38"/>
  <c r="E3" i="38" s="1"/>
  <c r="F16" i="5" s="1"/>
  <c r="G16" i="5" s="1"/>
  <c r="E20" i="74"/>
  <c r="H22" i="74" s="1"/>
  <c r="H23" i="74" s="1"/>
  <c r="E20" i="73"/>
  <c r="E3" i="73" s="1"/>
  <c r="F13" i="5" s="1"/>
  <c r="G13" i="5" s="1"/>
  <c r="E20" i="55"/>
  <c r="H22" i="55" s="1"/>
  <c r="H23" i="55" s="1"/>
  <c r="E20" i="49"/>
  <c r="H22" i="49" s="1"/>
  <c r="H23" i="49" s="1"/>
  <c r="E20" i="75"/>
  <c r="H22" i="75" s="1"/>
  <c r="H23" i="75" s="1"/>
  <c r="E20" i="47"/>
  <c r="E3" i="47" s="1"/>
  <c r="F25" i="5" s="1"/>
  <c r="G25" i="5" s="1"/>
  <c r="E20" i="50"/>
  <c r="E3" i="50" s="1"/>
  <c r="F28" i="5" s="1"/>
  <c r="G28" i="5" s="1"/>
  <c r="E3" i="71"/>
  <c r="F11" i="5" s="1"/>
  <c r="G11" i="5" s="1"/>
  <c r="E20" i="69"/>
  <c r="E3" i="69" s="1"/>
  <c r="H22" i="64"/>
  <c r="H23" i="64" s="1"/>
  <c r="E20" i="61"/>
  <c r="H22" i="61" s="1"/>
  <c r="H23" i="61" s="1"/>
  <c r="E20" i="48"/>
  <c r="H22" i="48" s="1"/>
  <c r="H23" i="48" s="1"/>
  <c r="E20" i="56"/>
  <c r="H22" i="56" s="1"/>
  <c r="H23" i="56" s="1"/>
  <c r="E20" i="53"/>
  <c r="E3" i="53" s="1"/>
  <c r="F31" i="5" s="1"/>
  <c r="G31" i="5" s="1"/>
  <c r="E20" i="44"/>
  <c r="H22" i="44" s="1"/>
  <c r="H23" i="44" s="1"/>
  <c r="E3" i="74"/>
  <c r="F14" i="5" s="1"/>
  <c r="G14" i="5" s="1"/>
  <c r="E3" i="59"/>
  <c r="F37" i="5" s="1"/>
  <c r="G37" i="5" s="1"/>
  <c r="H22" i="70"/>
  <c r="H23" i="70" s="1"/>
  <c r="H22" i="40"/>
  <c r="H23" i="40" s="1"/>
  <c r="E3" i="40"/>
  <c r="F18" i="5" s="1"/>
  <c r="G18" i="5" s="1"/>
  <c r="H22" i="42"/>
  <c r="H23" i="42" s="1"/>
  <c r="E3" i="42"/>
  <c r="F20" i="5" s="1"/>
  <c r="G20" i="5" s="1"/>
  <c r="E3" i="52"/>
  <c r="F30" i="5" s="1"/>
  <c r="G30" i="5" s="1"/>
  <c r="H22" i="52"/>
  <c r="H23" i="52" s="1"/>
  <c r="E3" i="46"/>
  <c r="F24" i="5" s="1"/>
  <c r="G24" i="5" s="1"/>
  <c r="H22" i="46"/>
  <c r="H23" i="46" s="1"/>
  <c r="E3" i="55"/>
  <c r="F33" i="5" s="1"/>
  <c r="G33" i="5" s="1"/>
  <c r="H22" i="54"/>
  <c r="H23" i="54" s="1"/>
  <c r="E3" i="54"/>
  <c r="F32" i="5" s="1"/>
  <c r="G32" i="5" s="1"/>
  <c r="E3" i="65"/>
  <c r="F43" i="5" s="1"/>
  <c r="G43" i="5" s="1"/>
  <c r="H22" i="65"/>
  <c r="H23" i="65" s="1"/>
  <c r="H22" i="51"/>
  <c r="H23" i="51" s="1"/>
  <c r="E3" i="51"/>
  <c r="F29" i="5" s="1"/>
  <c r="G29" i="5" s="1"/>
  <c r="E20" i="43"/>
  <c r="H22" i="67"/>
  <c r="H23" i="67" s="1"/>
  <c r="H22" i="57"/>
  <c r="H23" i="57" s="1"/>
  <c r="E3" i="31"/>
  <c r="H22" i="31"/>
  <c r="H23" i="31" s="1"/>
  <c r="E3" i="29"/>
  <c r="H22" i="29"/>
  <c r="H23" i="29" s="1"/>
  <c r="H22" i="27"/>
  <c r="H23" i="27" s="1"/>
  <c r="E3" i="27"/>
  <c r="E3" i="33"/>
  <c r="H22" i="33"/>
  <c r="H23" i="33" s="1"/>
  <c r="H22" i="63" l="1"/>
  <c r="H23" i="63" s="1"/>
  <c r="H22" i="72"/>
  <c r="H23" i="72" s="1"/>
  <c r="H22" i="58"/>
  <c r="H23" i="58" s="1"/>
  <c r="H22" i="47"/>
  <c r="H23" i="47" s="1"/>
  <c r="E3" i="45"/>
  <c r="F23" i="5" s="1"/>
  <c r="G23" i="5" s="1"/>
  <c r="E3" i="75"/>
  <c r="F15" i="5" s="1"/>
  <c r="G15" i="5" s="1"/>
  <c r="H22" i="73"/>
  <c r="H23" i="73" s="1"/>
  <c r="E3" i="41"/>
  <c r="F19" i="5" s="1"/>
  <c r="G19" i="5" s="1"/>
  <c r="H22" i="38"/>
  <c r="H23" i="38" s="1"/>
  <c r="E3" i="49"/>
  <c r="F27" i="5" s="1"/>
  <c r="G27" i="5" s="1"/>
  <c r="H22" i="50"/>
  <c r="H23" i="50" s="1"/>
  <c r="H28" i="5"/>
  <c r="H22" i="69"/>
  <c r="H23" i="69" s="1"/>
  <c r="E3" i="61"/>
  <c r="F39" i="5" s="1"/>
  <c r="G39" i="5" s="1"/>
  <c r="E3" i="48"/>
  <c r="F26" i="5" s="1"/>
  <c r="G26" i="5" s="1"/>
  <c r="E3" i="56"/>
  <c r="F34" i="5" s="1"/>
  <c r="G34" i="5" s="1"/>
  <c r="H32" i="5" s="1"/>
  <c r="H22" i="53"/>
  <c r="H23" i="53" s="1"/>
  <c r="E3" i="44"/>
  <c r="F22" i="5" s="1"/>
  <c r="G22" i="5" s="1"/>
  <c r="E3" i="43"/>
  <c r="F21" i="5" s="1"/>
  <c r="G21" i="5" s="1"/>
  <c r="H22" i="43"/>
  <c r="H23" i="43" s="1"/>
  <c r="H10" i="5" l="1"/>
  <c r="G44" i="5"/>
</calcChain>
</file>

<file path=xl/sharedStrings.xml><?xml version="1.0" encoding="utf-8"?>
<sst xmlns="http://schemas.openxmlformats.org/spreadsheetml/2006/main" count="1659" uniqueCount="178">
  <si>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</si>
  <si>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</si>
  <si>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</si>
  <si>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</si>
  <si>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</si>
  <si>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</si>
  <si>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</si>
  <si>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</si>
  <si>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</si>
  <si>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</si>
  <si>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</si>
  <si>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</si>
  <si>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</si>
  <si>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</si>
  <si>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</si>
  <si>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</si>
  <si>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</si>
  <si>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</si>
  <si>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</si>
  <si>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</si>
  <si>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</si>
  <si>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</si>
  <si>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</si>
  <si>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</si>
  <si>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</si>
  <si>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</si>
  <si>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</si>
  <si>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</si>
  <si>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</si>
  <si>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</si>
  <si>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</si>
  <si>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</si>
  <si>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</si>
  <si>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</si>
  <si>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</si>
  <si>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</si>
  <si>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NÃO ALTERE AS FÓRMULAS LTDA</t>
  </si>
  <si>
    <t>NÃO MUDE A ALTURA DAS LINHAS S.A</t>
  </si>
  <si>
    <t>NÃO MUDE AS CORES LTDA</t>
  </si>
  <si>
    <t xml:space="preserve">EXEMPLO - Serviço de confecção de placa em alumínio composto, medindo (2,06 x 0,75)m, fundo branco, com gravação das letras em baixo relevo na cor preta, gravadas através do processo de router (fresa) e Brasão da República impresso em adesivo leitoso em policromia de alta resolução com aplicação em verniz. Com borda de 5 cm na cor preta. Com perfil de alumínio em U de 5 cm em volta da extremidade do fundo da placa para melhor fixação.
Com 4 furações nas extremidades. Deverão ser fornecidos os 4 parafusos necessários para a fixação em parede de alvenaria. 
Ver desenho PLACA 01 - Será solicitada sempre que surgir uma nova necessidade, quando então será informado o nº da zona eleitoral e o nome dos municípios a serem incluídos na inscrição da placa.
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</si>
  <si>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</si>
  <si>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</si>
  <si>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</si>
  <si>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</si>
  <si>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</si>
  <si>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</si>
  <si>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</si>
  <si>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</si>
  <si>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</si>
  <si>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</si>
  <si>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</si>
  <si>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</si>
  <si>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</si>
  <si>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</si>
  <si>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</si>
  <si>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</si>
  <si>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</si>
  <si>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</si>
  <si>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</si>
  <si>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</si>
  <si>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</si>
  <si>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</si>
  <si>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</si>
  <si>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</si>
  <si>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</si>
  <si>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</si>
  <si>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</si>
  <si>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</si>
  <si>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</si>
  <si>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</si>
  <si>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</si>
  <si>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</si>
  <si>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</si>
  <si>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</si>
  <si>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</si>
  <si>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</si>
  <si>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</si>
  <si>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</si>
  <si>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</si>
  <si>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</si>
  <si>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</si>
  <si>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</si>
  <si>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</si>
  <si>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</si>
  <si>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</si>
  <si>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</si>
  <si>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</si>
  <si>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</si>
  <si>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</si>
  <si>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</si>
  <si>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</si>
  <si>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REFRIGERADOR, com as seguintes especificações:
• Tipo frigobar;
• Volume interno total: 75 a 95 litros;
• Selo Procel Classe A;
• Tensão elétrica: 127 V;
• Degelo automático ou bandeja de degelo;
• Prateleiras removíveis;
• Portas reversíveis;
• Controle de temperatura;
• Cor branca.</t>
  </si>
  <si>
    <t>VENTILADOR DE COLUNA, com as seguintes especificações:
• Grade de metal;
• Diâmetro da grade: 65 cm, admitida variação de ± 5 cm;
• Tensão: bivolt;
• Coluna regulável, com altura mínima de 1,5m na posição distendida;
• Mecanismo oscilante e controle de velocidade.
• Garantia de, no mínimo, 360 dias.</t>
  </si>
  <si>
    <t>ADAPTADOR PARA TELEFONE ANALÓGICO (ATA)
• 1 porta WAN 100BASE-T RJ-45 Porta Ethernet (IEEE 802.3)
• 1 porta LAN 100 BASE-T RJ-45 Porta Ethertnet (IEEE 802.3)
• 2 portas de telefonia FXS RJ11, com 2 números de telefones independentes;
• Saídas de telefone compatíveis com telefones comuns com e sem fio, ou aparelhos de FAX
• Compatibilidade com protocolo SIP 2.0 (RFC 3261)
• Codesc de voz: G.711, G.726, G.723.1, G.729A/B
• Suporte DTMF (RFC2833 e SIP INFO) e FSK
• Passagem de Fax G711 e T.38
• Suporte à supressão de silêncio, cancelamento de eco (G.165, G167, e G168), CNG (geração de ruído de conforto) e PLC (cancelamento de perda de pacote)
• Configuração de rede: estática, DHCP ou PPPoE (ADSL)
• Configurável através do navegador
• Compatível com as funções telefônicas: identificação de chamada, chamada em espera, correio de voz, etc
• Alimentação através de fonte externa bivolt automática
• Referência: Intelbras GKM 2210T, CISCO SPA 122, GRANDSTREAM NAT HT812</t>
  </si>
  <si>
    <t>PROJETOR DE VIDEO LASER  6000 lúmens.
• Tipo do display: Poly-silicon TFT matriz ativa
Resolução nativa: 1920 x 1200 pixels WUXGA
• Modo de projeção: Frontal, Frontal/Teto, Traseiro, Traseiro/Teto.
• Painel LCD: 0,67" (D10 com C2Fine™).
• Número de pixels: 2.304.000 pixels (1920x1200) x 3
• Brilho em cores - Saída de luz colorida: 6.000 lumens (ISSO 21118 padrão)
• Brilho em branco - Saída de luz branca: 6.000 lumens
• Razão de aspecto: 16:10
• Resolução nativa: 1920x1200 (WUXGA)
• Alcance do Throw-Ratio: 1,35–2,2
• Dimensões da imagem: 48” (1,22m) a 470” (7,11m)
• Correção de Keystone: Vertical: ±30 graus; Horizontal: ±30 graus.
• Razão de contraste: até 2.500.000:1 com modo dinâmico de cores, modo normal de fonte de luz e modo wide zoom
• Alcance de mudança da lente: Vertical: ±50 graus; Horizontal: ±20 graus.
• Processamento de cor: 10 bits
• Reprodução de cor: até 1,07 bilhão de cores
• Tipo de laser: laser diodo
• Potencia de saída da fonte de luz: até 104,5W
• Comprimento de onda: 449 a 491nm
• Duração da fonte de luz laser: Normal: 20.000 horas; Silencioso: 20.000 horas; Estendido: 30.000 horas
• Lente de projeção standard: F=1.5 a 1.7
• Distância focal: 20.0 a 31.8 mm
• Interfaces:
                    HDBaseT x1
HDMI x2
Analógico: D-sub 15 pin x1
Controle I/O: RS-232C (D-sub 9 pin)
USB-I/O: Tipo A x1; Tipo B x1
LAN RJ45 x1
Wireless LAN (acessório opcional) USB Tipo A x1
Entrada de Áudio (stereo): x2
Saída de Áudio (stereo): x1
                     Ruído do ventilador: 37dB (Modo Normal), 25dB (Modo ECO)0
• Energia:
Voltagem: 100 – 240VAC ±10%, 50/60Hz
Voltagem nominal: 100 – 240VAC
Frequência nominal: 50/60Hz
Consumo de energia:
Normal: 353W
Silencioso: 254W
Standby em Rede 2,0W
• Acessório:
Suporte articulado para montagem em mastro fixo no teto (ceiling-mount) conforme
modelo/fabricante.
Equipamento especificado: Epson, Panasonic, Christie ou equivalente técnico.</t>
  </si>
  <si>
    <t>AMERICANAS</t>
  </si>
  <si>
    <t>CARREFOUR</t>
  </si>
  <si>
    <t>CASAS BAHIA</t>
  </si>
  <si>
    <t>MAGAZINE LUIZA</t>
  </si>
  <si>
    <t>KABUM</t>
  </si>
  <si>
    <t>SHOPFACIL</t>
  </si>
  <si>
    <t>SETE PLANEJADOS</t>
  </si>
  <si>
    <t>APARELHOS TELEFÔNICOS IP, com as seguintes características:
• Display alfanumérico;
• Teclado com as funções viva-voz, mute, redial e flash;
• 2 (duas) interfaces ethernet, modelo RJ- 45/10/100baseT uma para conexão com a rede e outra para conexão com o PC;
• Suporte aos CODECs de áudio: G711-A, G711-U, G722, G.726 e G.729 A/B;
• Suporte ao protocolo SIP
• Suporte a pelo menos uma conta SIP
• Suporte e Gerenciamento SNMP
• Qualidade do Serviço: Nível 2 (IEEE 802.1p/Q) e Nível 3 (Dlffsen);
• CPU: Memória Flash de, no mínimo, 4 Mbytes e SDRAM de, no mínimo, 8 Mbytes;
•  Modo de Configuração: Via display e via interface WEB;
• Alimentação Externa 110 ~ 220 VAC, inclusive com Poe (Power Over Internet) integrado;
• Manual em português;
• Cor preta, argila ou grafite;
• Referência: GRANDSTREAM GXP 1615/1625, Intelbras TIP125 ou Yealink T19P.</t>
  </si>
  <si>
    <t>LOJA MUNDI</t>
  </si>
  <si>
    <t>OCEANO B2B</t>
  </si>
  <si>
    <t>VOXPOP</t>
  </si>
  <si>
    <t>FERREIRA COSTA</t>
  </si>
  <si>
    <t>PHILCO</t>
  </si>
  <si>
    <t>MADEIRA MADEIRA</t>
  </si>
  <si>
    <t>DUTRA MAQUINAS</t>
  </si>
  <si>
    <t>ELETRO LUSTRES</t>
  </si>
  <si>
    <t>NORTE REFRIGERACAO</t>
  </si>
  <si>
    <t>MULTINETWORK</t>
  </si>
  <si>
    <t>NET COMPUTADORES</t>
  </si>
  <si>
    <t>VOXSHOP</t>
  </si>
  <si>
    <t>AUDIO VIDEO &amp; CIA</t>
  </si>
  <si>
    <t>GLOBAL PROJETORES</t>
  </si>
  <si>
    <t>HT CLICK</t>
  </si>
  <si>
    <t>IBRASILL STORE</t>
  </si>
  <si>
    <t>Lote</t>
  </si>
  <si>
    <t>Valor Total do Item</t>
  </si>
  <si>
    <t>Valor Total do lote</t>
  </si>
  <si>
    <t>Formato A0 - Plotagens em papel sulfite preto e branco</t>
  </si>
  <si>
    <t>Formato A0 - Plotagens em papel sulfite color</t>
  </si>
  <si>
    <t>Formato A0 - Plotagens em papel sulfite color chapado</t>
  </si>
  <si>
    <t>Formato A1 - Plotagens em papel sulfite preto e branco</t>
  </si>
  <si>
    <t>Formato A1 - Plotagens em papel sulfite color</t>
  </si>
  <si>
    <t>Formato A1 - Plotagens em papel sulfite color chapado</t>
  </si>
  <si>
    <t>Formato A1 - estendido - Plotagens em papel sulfite preto e branco estendido</t>
  </si>
  <si>
    <t>Formato A1 - estendido - Plotagens em papel sulfite color - estendido</t>
  </si>
  <si>
    <t>Formato A1 - estendido - Plotagens em papel sulfite color chapado - estendido</t>
  </si>
  <si>
    <t>Formato A2 - Plotagens em papel sulfite preto e branco</t>
  </si>
  <si>
    <t>Formato A2 - Plotagens em papel sulfite color</t>
  </si>
  <si>
    <t>Formato A2 - Plotagens em papel sulfite color chapado</t>
  </si>
  <si>
    <t>Formato A2 - estendido - Plotagens em papel sulfite preto e branco - estendido</t>
  </si>
  <si>
    <t>Formato A2 - estendido - Plotagens em papel sulfite color - estendido</t>
  </si>
  <si>
    <t>Formato A2 - estendido - Plotagens em papel sulfite color chapado - estendido</t>
  </si>
  <si>
    <t>Formato A3 - Plotagens em papel sulfite preto e branco</t>
  </si>
  <si>
    <t>Formato A3 - Plotagens em papel sulfite color</t>
  </si>
  <si>
    <t>Formato A3 - Plotagens em papel sulfite color chapado</t>
  </si>
  <si>
    <t>Formato A0 - Fotocópias em papel sulfite</t>
  </si>
  <si>
    <t>Formato A1 - Fotocópias em papel sulfite</t>
  </si>
  <si>
    <t>Formato A2 - Fotocópias em papel sulfite</t>
  </si>
  <si>
    <t>Formato A3 - Fotocópias em papel sulfite</t>
  </si>
  <si>
    <t>Formato A0 - Digitalização colorida em traço com impressão</t>
  </si>
  <si>
    <t>Formato A0 - Digitalização colorida chapado + 50% do papel, com impressão</t>
  </si>
  <si>
    <t>Formato A0 - Digitalização colorida chapado - 50% do papel, com impressão</t>
  </si>
  <si>
    <t>Formato A0 - Digitalização traço ou chapado, sem impressão, gravado em mídia</t>
  </si>
  <si>
    <t>Formato A1 - Digitalização colorida em traço com impressão</t>
  </si>
  <si>
    <t>Formato A1 - Digitalização colorida chapado + 50% do papel, com impressão</t>
  </si>
  <si>
    <t>Formato A1 - Digitalização colorida chapado - 50% do papel, com impressão</t>
  </si>
  <si>
    <t>Formato A1 - Digitalização traço ou chapado, sem impressão, gravado em mídia</t>
  </si>
  <si>
    <t>Formato A2 - Digitalização colorida em traço com impressão</t>
  </si>
  <si>
    <t>Formato A2 - Digitalização colorida chapado + 50% do papel, com impressão</t>
  </si>
  <si>
    <t>Formato A2 - Digitalização colorida chapado - 50% do papel, com impressão</t>
  </si>
  <si>
    <t>Formato A2 - Digitalização traço ou chapado, sem impressão, gravado em mídia</t>
  </si>
  <si>
    <t>Lote 1
itens 1 a 18</t>
  </si>
  <si>
    <t>Lote 2
itens 19 a 22</t>
  </si>
  <si>
    <t>Lote 3
itens 23 a 34</t>
  </si>
  <si>
    <t>02 Menor R$ do PE 27/22 - Minist da Educação</t>
  </si>
  <si>
    <t>Menor R$ do PE 27/22 - Minist da Educação</t>
  </si>
  <si>
    <t>3 Menor R$ do PE 27/22 - Minist da Educação</t>
  </si>
  <si>
    <t>Menor R$ do PE 165/22 - Prefeitura De Arcos</t>
  </si>
  <si>
    <t>02 Menor R$ do PE 165/22 - Prefeitura De Arcos</t>
  </si>
  <si>
    <t>Menor R$ do PE 11/22 - CRE DO RN</t>
  </si>
  <si>
    <t>02 Menor R$ do PE 11/22 - CRE DO RN</t>
  </si>
  <si>
    <t>3 Menor R$ do PE 11/22 - CRE DO RN</t>
  </si>
  <si>
    <t>4 Menor R$ do PE 11/22 - CRE DO RN</t>
  </si>
  <si>
    <t>Menor R$ do PE 05/21- Minist da defesa atuali</t>
  </si>
  <si>
    <t>3 Menor R$-PE 05/21- Minist da defesa atualiz</t>
  </si>
  <si>
    <t>2 Menor R$-PE 05/21- Minist da defesa atualiz</t>
  </si>
  <si>
    <t>Menor preço PE 33/22 Defensoria de Roraima</t>
  </si>
  <si>
    <t>2 Menor preço PE 33/22 Defensoria de Roraima</t>
  </si>
  <si>
    <t>Menor R$ do PE 19/21 -TRE DO ACRE ATUALZ</t>
  </si>
  <si>
    <t>2 Menor R$ do PE 19/21 -TRE DO ACRE ATUALZ</t>
  </si>
  <si>
    <t xml:space="preserve"> Menor R$ do PE 19/21 -TRE DO ACRE ATUA</t>
  </si>
  <si>
    <t>Copiadora Exemplo Ltda</t>
  </si>
  <si>
    <t>Estação Digital Sistema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</si>
</sst>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9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b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96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12" borderId="7" xfId="0" applyFont="1" applyFill="1" applyBorder="1" applyAlignment="1">
      <alignment horizontal="center" vertical="center" wrapText="1"/>
    </xf>
    <xf numFmtId="0" fontId="11" fillId="12" borderId="7" xfId="0" applyFont="1" applyFill="1" applyBorder="1" applyAlignment="1">
      <alignment vertical="center" wrapText="1"/>
    </xf>
    <xf numFmtId="44" fontId="11" fillId="12" borderId="7" xfId="12" applyFont="1" applyFill="1" applyBorder="1" applyAlignment="1">
      <alignment vertical="center"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2" fillId="12" borderId="21" xfId="0" applyFont="1" applyFill="1" applyBorder="1" applyAlignment="1">
      <alignment horizontal="center" vertical="center" wrapText="1"/>
    </xf>
    <xf numFmtId="0" fontId="12" fillId="12" borderId="22" xfId="0" applyFont="1" applyFill="1" applyBorder="1" applyAlignment="1">
      <alignment horizontal="center" vertical="center" wrapText="1"/>
    </xf>
    <xf numFmtId="0" fontId="12" fillId="12" borderId="23" xfId="0" applyFont="1" applyFill="1" applyBorder="1" applyAlignment="1">
      <alignment horizontal="center" vertical="center" wrapText="1"/>
    </xf>
    <xf numFmtId="0" fontId="12" fillId="9" borderId="21" xfId="0" applyFont="1" applyFill="1" applyBorder="1" applyAlignment="1">
      <alignment horizontal="center" vertical="center" wrapText="1"/>
    </xf>
    <xf numFmtId="0" fontId="12" fillId="9" borderId="22" xfId="0" applyFont="1" applyFill="1" applyBorder="1" applyAlignment="1">
      <alignment horizontal="center" vertical="center" wrapText="1"/>
    </xf>
    <xf numFmtId="0" fontId="12" fillId="9" borderId="23" xfId="0" applyFont="1" applyFill="1" applyBorder="1" applyAlignment="1">
      <alignment horizontal="center" vertical="center" wrapText="1"/>
    </xf>
    <xf numFmtId="44" fontId="18" fillId="12" borderId="21" xfId="12" applyFont="1" applyFill="1" applyBorder="1" applyAlignment="1">
      <alignment horizontal="center" vertical="center" wrapText="1"/>
    </xf>
    <xf numFmtId="44" fontId="18" fillId="12" borderId="22" xfId="12" applyFont="1" applyFill="1" applyBorder="1" applyAlignment="1">
      <alignment horizontal="center" vertical="center" wrapText="1"/>
    </xf>
    <xf numFmtId="44" fontId="18" fillId="12" borderId="23" xfId="12" applyFont="1" applyFill="1" applyBorder="1" applyAlignment="1">
      <alignment horizontal="center" vertical="center" wrapText="1"/>
    </xf>
    <xf numFmtId="44" fontId="18" fillId="9" borderId="21" xfId="12" applyFont="1" applyFill="1" applyBorder="1" applyAlignment="1">
      <alignment horizontal="center" vertical="center" wrapText="1"/>
    </xf>
    <xf numFmtId="44" fontId="18" fillId="9" borderId="22" xfId="12" applyFont="1" applyFill="1" applyBorder="1" applyAlignment="1">
      <alignment horizontal="center" vertical="center" wrapText="1"/>
    </xf>
    <xf numFmtId="44" fontId="18" fillId="9" borderId="23" xfId="12" applyFont="1" applyFill="1" applyBorder="1" applyAlignment="1">
      <alignment horizontal="center" vertic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  <xf numFmtId="0" fontId="16" fillId="11" borderId="7" xfId="0" applyFont="1" applyFill="1" applyBorder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2333625</xdr:colOff>
      <xdr:row>0</xdr:row>
      <xdr:rowOff>0</xdr:rowOff>
    </xdr:from>
    <xdr:to>
      <xdr:col>3</xdr:col>
      <xdr:colOff>781050</xdr:colOff>
      <xdr:row>6</xdr:row>
      <xdr:rowOff>129923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1950" y="0"/>
          <a:ext cx="2895600" cy="11014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topLeftCell="A4" zoomScaleNormal="100" zoomScaleSheetLayoutView="100" workbookViewId="0">
      <selection activeCell="G14" sqref="G14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0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122</v>
      </c>
      <c r="C3" s="56" t="s">
        <v>8</v>
      </c>
      <c r="D3" s="59">
        <v>100</v>
      </c>
      <c r="E3" s="62">
        <f>IF(C20&lt;=25%,D20,MIN(E20:F20))</f>
        <v>12.8</v>
      </c>
      <c r="F3" s="62">
        <f>MIN(H3:H17)</f>
        <v>8.8000000000000007</v>
      </c>
      <c r="G3" s="4" t="s">
        <v>164</v>
      </c>
      <c r="H3" s="13">
        <v>12.9</v>
      </c>
      <c r="I3" s="29" t="str">
        <f>IF(H3="","",(IF($C$20&lt;25%,"N/A",IF(H3&lt;=($D$20+$A$20),H3,"Descartado"))))</f>
        <v>N/A</v>
      </c>
    </row>
    <row r="4" spans="1:9">
      <c r="A4" s="52"/>
      <c r="B4" s="54"/>
      <c r="C4" s="57"/>
      <c r="D4" s="60"/>
      <c r="E4" s="63"/>
      <c r="F4" s="63"/>
      <c r="G4" s="4" t="s">
        <v>165</v>
      </c>
      <c r="H4" s="13">
        <v>13.65</v>
      </c>
      <c r="I4" s="29" t="str">
        <f t="shared" ref="I4:I17" si="0">IF(H4="","",(IF($C$20&lt;25%,"N/A",IF(H4&lt;=($D$20+$A$20),H4,"Descartado"))))</f>
        <v>N/A</v>
      </c>
    </row>
    <row r="5" spans="1:9">
      <c r="A5" s="52"/>
      <c r="B5" s="54"/>
      <c r="C5" s="57"/>
      <c r="D5" s="60"/>
      <c r="E5" s="63"/>
      <c r="F5" s="63"/>
      <c r="G5" s="4" t="s">
        <v>166</v>
      </c>
      <c r="H5" s="13">
        <v>13.65</v>
      </c>
      <c r="I5" s="29" t="str">
        <f t="shared" si="0"/>
        <v>N/A</v>
      </c>
    </row>
    <row r="6" spans="1:9">
      <c r="A6" s="52"/>
      <c r="B6" s="54"/>
      <c r="C6" s="57"/>
      <c r="D6" s="60"/>
      <c r="E6" s="63"/>
      <c r="F6" s="63"/>
      <c r="G6" s="4" t="s">
        <v>167</v>
      </c>
      <c r="H6" s="13">
        <v>13.65</v>
      </c>
      <c r="I6" s="29" t="str">
        <f t="shared" si="0"/>
        <v>N/A</v>
      </c>
    </row>
    <row r="7" spans="1:9">
      <c r="A7" s="52"/>
      <c r="B7" s="54"/>
      <c r="C7" s="57"/>
      <c r="D7" s="60"/>
      <c r="E7" s="63"/>
      <c r="F7" s="63"/>
      <c r="G7" s="4" t="s">
        <v>171</v>
      </c>
      <c r="H7" s="13">
        <v>17.5</v>
      </c>
      <c r="I7" s="29" t="str">
        <f t="shared" si="0"/>
        <v>N/A</v>
      </c>
    </row>
    <row r="8" spans="1:9">
      <c r="A8" s="52"/>
      <c r="B8" s="54"/>
      <c r="C8" s="57"/>
      <c r="D8" s="60"/>
      <c r="E8" s="63"/>
      <c r="F8" s="63"/>
      <c r="G8" s="4" t="s">
        <v>176</v>
      </c>
      <c r="H8" s="13">
        <v>8.8000000000000007</v>
      </c>
      <c r="I8" s="29" t="str">
        <f t="shared" si="0"/>
        <v>N/A</v>
      </c>
    </row>
    <row r="9" spans="1:9">
      <c r="A9" s="52"/>
      <c r="B9" s="54"/>
      <c r="C9" s="57"/>
      <c r="D9" s="60"/>
      <c r="E9" s="63"/>
      <c r="F9" s="63"/>
      <c r="G9" s="4" t="s">
        <v>177</v>
      </c>
      <c r="H9" s="13">
        <v>9.4499999999999993</v>
      </c>
      <c r="I9" s="29" t="str">
        <f t="shared" si="0"/>
        <v>N/A</v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2.9294481846700595</v>
      </c>
      <c r="B20" s="19">
        <f>COUNT(H3:H17)</f>
        <v>7</v>
      </c>
      <c r="C20" s="20">
        <f>IF(B20&lt;2,"N/A",(A20/D20))</f>
        <v>0.2288631394273484</v>
      </c>
      <c r="D20" s="21">
        <f>ROUND(AVERAGE(H3:H17),2)</f>
        <v>12.8</v>
      </c>
      <c r="E20" s="22" t="str">
        <f>IFERROR(ROUND(IF(B20&lt;2,"N/A",(IF(C20&lt;=25%,"N/A",AVERAGE(I3:I17)))),2),"N/A")</f>
        <v>N/A</v>
      </c>
      <c r="F20" s="22">
        <f>ROUND(MEDIAN(H3:H17),2)</f>
        <v>13.65</v>
      </c>
      <c r="G20" s="23" t="str">
        <f>INDEX(G3:G17,MATCH(H20,H3:H17,0))</f>
        <v>Copiadora Exemplo Ltda</v>
      </c>
      <c r="H20" s="24">
        <f>MIN(H3:H17)</f>
        <v>8.8000000000000007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12.8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1280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50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131</v>
      </c>
      <c r="C3" s="56" t="s">
        <v>8</v>
      </c>
      <c r="D3" s="59">
        <v>50</v>
      </c>
      <c r="E3" s="62">
        <f>IF(C20&lt;=25%,D20,MIN(E20:F20))</f>
        <v>6.18</v>
      </c>
      <c r="F3" s="62">
        <f>MIN(H3:H17)</f>
        <v>4.5999999999999996</v>
      </c>
      <c r="G3" s="4" t="s">
        <v>171</v>
      </c>
      <c r="H3" s="13">
        <v>9</v>
      </c>
      <c r="I3" s="29">
        <f>IF(H3="","",(IF($C$20&lt;25%,"N/A",IF(H3&lt;=($D$20+$A$20),H3,"Descartado"))))</f>
        <v>9</v>
      </c>
    </row>
    <row r="4" spans="1:9">
      <c r="A4" s="52"/>
      <c r="B4" s="54"/>
      <c r="C4" s="57"/>
      <c r="D4" s="60"/>
      <c r="E4" s="63"/>
      <c r="F4" s="63"/>
      <c r="G4" s="4" t="s">
        <v>172</v>
      </c>
      <c r="H4" s="13">
        <v>15</v>
      </c>
      <c r="I4" s="29" t="str">
        <f t="shared" ref="I4:I17" si="0">IF(H4="","",(IF($C$20&lt;25%,"N/A",IF(H4&lt;=($D$20+$A$20),H4,"Descartado"))))</f>
        <v>Descartado</v>
      </c>
    </row>
    <row r="5" spans="1:9">
      <c r="A5" s="52"/>
      <c r="B5" s="54"/>
      <c r="C5" s="57"/>
      <c r="D5" s="60"/>
      <c r="E5" s="63"/>
      <c r="F5" s="63"/>
      <c r="G5" s="4" t="s">
        <v>176</v>
      </c>
      <c r="H5" s="13">
        <v>4.5999999999999996</v>
      </c>
      <c r="I5" s="29">
        <f t="shared" si="0"/>
        <v>4.5999999999999996</v>
      </c>
    </row>
    <row r="6" spans="1:9">
      <c r="A6" s="52"/>
      <c r="B6" s="54"/>
      <c r="C6" s="57"/>
      <c r="D6" s="60"/>
      <c r="E6" s="63"/>
      <c r="F6" s="63"/>
      <c r="G6" s="4" t="s">
        <v>177</v>
      </c>
      <c r="H6" s="13">
        <v>4.95</v>
      </c>
      <c r="I6" s="29">
        <f t="shared" si="0"/>
        <v>4.95</v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4.8394860264288369</v>
      </c>
      <c r="B20" s="19">
        <f>COUNT(H3:H17)</f>
        <v>4</v>
      </c>
      <c r="C20" s="20">
        <f>IF(B20&lt;2,"N/A",(A20/D20))</f>
        <v>0.57681597454455735</v>
      </c>
      <c r="D20" s="21">
        <f>ROUND(AVERAGE(H3:H17),2)</f>
        <v>8.39</v>
      </c>
      <c r="E20" s="22">
        <f>IFERROR(ROUND(IF(B20&lt;2,"N/A",(IF(C20&lt;=25%,"N/A",AVERAGE(I3:I17)))),2),"N/A")</f>
        <v>6.18</v>
      </c>
      <c r="F20" s="22">
        <f>ROUND(MEDIAN(H3:H17),2)</f>
        <v>6.98</v>
      </c>
      <c r="G20" s="23" t="str">
        <f>INDEX(G3:G17,MATCH(H20,H3:H17,0))</f>
        <v>Copiadora Exemplo Ltda</v>
      </c>
      <c r="H20" s="24">
        <f>MIN(H3:H17)</f>
        <v>4.5999999999999996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6.18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309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3" sqref="G13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51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132</v>
      </c>
      <c r="C3" s="56" t="s">
        <v>8</v>
      </c>
      <c r="D3" s="59">
        <v>30</v>
      </c>
      <c r="E3" s="62">
        <f>IF(C20&lt;=25%,D20,MIN(E20:F20))</f>
        <v>8.32</v>
      </c>
      <c r="F3" s="62">
        <f>MIN(H3:H17)</f>
        <v>5.4</v>
      </c>
      <c r="G3" s="4" t="s">
        <v>160</v>
      </c>
      <c r="H3" s="13">
        <v>8.9</v>
      </c>
      <c r="I3" s="29">
        <f>IF(H3="","",(IF($C$20&lt;25%,"N/A",IF(H3&lt;=($D$20+$A$20),H3,"Descartado"))))</f>
        <v>8.9</v>
      </c>
    </row>
    <row r="4" spans="1:9">
      <c r="A4" s="52"/>
      <c r="B4" s="54"/>
      <c r="C4" s="57"/>
      <c r="D4" s="60"/>
      <c r="E4" s="63"/>
      <c r="F4" s="63"/>
      <c r="G4" s="4" t="s">
        <v>159</v>
      </c>
      <c r="H4" s="13">
        <v>10.4</v>
      </c>
      <c r="I4" s="29">
        <f t="shared" ref="I4:I17" si="0">IF(H4="","",(IF($C$20&lt;25%,"N/A",IF(H4&lt;=($D$20+$A$20),H4,"Descartado"))))</f>
        <v>10.4</v>
      </c>
    </row>
    <row r="5" spans="1:9">
      <c r="A5" s="52"/>
      <c r="B5" s="54"/>
      <c r="C5" s="57"/>
      <c r="D5" s="60"/>
      <c r="E5" s="63"/>
      <c r="F5" s="63"/>
      <c r="G5" s="4" t="s">
        <v>161</v>
      </c>
      <c r="H5" s="13">
        <v>10.68</v>
      </c>
      <c r="I5" s="29">
        <f t="shared" si="0"/>
        <v>10.68</v>
      </c>
    </row>
    <row r="6" spans="1:9">
      <c r="A6" s="52"/>
      <c r="B6" s="54"/>
      <c r="C6" s="57"/>
      <c r="D6" s="60"/>
      <c r="E6" s="63"/>
      <c r="F6" s="63"/>
      <c r="G6" s="4" t="s">
        <v>162</v>
      </c>
      <c r="H6" s="13">
        <v>22</v>
      </c>
      <c r="I6" s="29" t="str">
        <f t="shared" si="0"/>
        <v>Descartado</v>
      </c>
    </row>
    <row r="7" spans="1:9">
      <c r="A7" s="52"/>
      <c r="B7" s="54"/>
      <c r="C7" s="57"/>
      <c r="D7" s="60"/>
      <c r="E7" s="63"/>
      <c r="F7" s="63"/>
      <c r="G7" s="4" t="s">
        <v>176</v>
      </c>
      <c r="H7" s="13">
        <v>5.4</v>
      </c>
      <c r="I7" s="29">
        <f t="shared" si="0"/>
        <v>5.4</v>
      </c>
    </row>
    <row r="8" spans="1:9">
      <c r="A8" s="52"/>
      <c r="B8" s="54"/>
      <c r="C8" s="57"/>
      <c r="D8" s="60"/>
      <c r="E8" s="63"/>
      <c r="F8" s="63"/>
      <c r="G8" s="4" t="s">
        <v>177</v>
      </c>
      <c r="H8" s="13">
        <v>6.21</v>
      </c>
      <c r="I8" s="29">
        <f t="shared" si="0"/>
        <v>6.21</v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5.9867935212989147</v>
      </c>
      <c r="B20" s="19">
        <f>COUNT(H3:H17)</f>
        <v>6</v>
      </c>
      <c r="C20" s="20">
        <f>IF(B20&lt;2,"N/A",(A20/D20))</f>
        <v>0.56479184163197316</v>
      </c>
      <c r="D20" s="21">
        <f>ROUND(AVERAGE(H3:H17),2)</f>
        <v>10.6</v>
      </c>
      <c r="E20" s="22">
        <f>IFERROR(ROUND(IF(B20&lt;2,"N/A",(IF(C20&lt;=25%,"N/A",AVERAGE(I3:I17)))),2),"N/A")</f>
        <v>8.32</v>
      </c>
      <c r="F20" s="22">
        <f>ROUND(MEDIAN(H3:H17),2)</f>
        <v>9.65</v>
      </c>
      <c r="G20" s="23" t="str">
        <f>INDEX(G3:G17,MATCH(H20,H3:H17,0))</f>
        <v>Copiadora Exemplo Ltda</v>
      </c>
      <c r="H20" s="24">
        <f>MIN(H3:H17)</f>
        <v>5.4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8.32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249.60000000000002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1" sqref="H1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52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133</v>
      </c>
      <c r="C3" s="56" t="s">
        <v>8</v>
      </c>
      <c r="D3" s="59">
        <v>30</v>
      </c>
      <c r="E3" s="62">
        <f>IF(C20&lt;=25%,D20,MIN(E20:F20))</f>
        <v>9.82</v>
      </c>
      <c r="F3" s="62">
        <f>MIN(H3:H17)</f>
        <v>8.9</v>
      </c>
      <c r="G3" s="4" t="s">
        <v>160</v>
      </c>
      <c r="H3" s="13">
        <v>8.9</v>
      </c>
      <c r="I3" s="29">
        <f>IF(H3="","",(IF($C$20&lt;25%,"N/A",IF(H3&lt;=($D$20+$A$20),H3,"Descartado"))))</f>
        <v>8.9</v>
      </c>
    </row>
    <row r="4" spans="1:9">
      <c r="A4" s="52"/>
      <c r="B4" s="54"/>
      <c r="C4" s="57"/>
      <c r="D4" s="60"/>
      <c r="E4" s="63"/>
      <c r="F4" s="63"/>
      <c r="G4" s="4" t="s">
        <v>159</v>
      </c>
      <c r="H4" s="13">
        <v>10.4</v>
      </c>
      <c r="I4" s="29">
        <f t="shared" ref="I4:I17" si="0">IF(H4="","",(IF($C$20&lt;25%,"N/A",IF(H4&lt;=($D$20+$A$20),H4,"Descartado"))))</f>
        <v>10.4</v>
      </c>
    </row>
    <row r="5" spans="1:9">
      <c r="A5" s="52"/>
      <c r="B5" s="54"/>
      <c r="C5" s="57"/>
      <c r="D5" s="60"/>
      <c r="E5" s="63"/>
      <c r="F5" s="63"/>
      <c r="G5" s="4" t="s">
        <v>161</v>
      </c>
      <c r="H5" s="13">
        <v>10.68</v>
      </c>
      <c r="I5" s="29">
        <f t="shared" si="0"/>
        <v>10.68</v>
      </c>
    </row>
    <row r="6" spans="1:9">
      <c r="A6" s="52"/>
      <c r="B6" s="54"/>
      <c r="C6" s="57"/>
      <c r="D6" s="60"/>
      <c r="E6" s="63"/>
      <c r="F6" s="63"/>
      <c r="G6" s="4" t="s">
        <v>176</v>
      </c>
      <c r="H6" s="13">
        <v>9.3000000000000007</v>
      </c>
      <c r="I6" s="29">
        <f t="shared" si="0"/>
        <v>9.3000000000000007</v>
      </c>
    </row>
    <row r="7" spans="1:9">
      <c r="A7" s="52"/>
      <c r="B7" s="54"/>
      <c r="C7" s="57"/>
      <c r="D7" s="60"/>
      <c r="E7" s="63"/>
      <c r="F7" s="63"/>
      <c r="G7" s="4" t="s">
        <v>177</v>
      </c>
      <c r="H7" s="13">
        <v>30</v>
      </c>
      <c r="I7" s="29" t="str">
        <f t="shared" si="0"/>
        <v>Descartado</v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9.0550913855134549</v>
      </c>
      <c r="B20" s="19">
        <f>COUNT(H3:H17)</f>
        <v>5</v>
      </c>
      <c r="C20" s="20">
        <f>IF(B20&lt;2,"N/A",(A20/D20))</f>
        <v>0.65332549679029261</v>
      </c>
      <c r="D20" s="21">
        <f>ROUND(AVERAGE(H3:H17),2)</f>
        <v>13.86</v>
      </c>
      <c r="E20" s="22">
        <f>IFERROR(ROUND(IF(B20&lt;2,"N/A",(IF(C20&lt;=25%,"N/A",AVERAGE(I3:I17)))),2),"N/A")</f>
        <v>9.82</v>
      </c>
      <c r="F20" s="22">
        <f>ROUND(MEDIAN(H3:H17),2)</f>
        <v>10.4</v>
      </c>
      <c r="G20" s="23" t="str">
        <f>INDEX(G3:G17,MATCH(H20,H3:H17,0))</f>
        <v>Menor R$ do PE 27/22 - Minist da Educação</v>
      </c>
      <c r="H20" s="24">
        <f>MIN(H3:H17)</f>
        <v>8.9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9.82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294.60000000000002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4" sqref="G14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53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134</v>
      </c>
      <c r="C3" s="56" t="s">
        <v>8</v>
      </c>
      <c r="D3" s="59">
        <v>50</v>
      </c>
      <c r="E3" s="62">
        <f>IF(C20&lt;=25%,D20,MIN(E20:F20))</f>
        <v>8.2200000000000006</v>
      </c>
      <c r="F3" s="62">
        <f>MIN(H3:H17)</f>
        <v>7.65</v>
      </c>
      <c r="G3" s="4" t="s">
        <v>171</v>
      </c>
      <c r="H3" s="13">
        <v>9</v>
      </c>
      <c r="I3" s="29">
        <f>IF(H3="","",(IF($C$20&lt;25%,"N/A",IF(H3&lt;=($D$20+$A$20),H3,"Descartado"))))</f>
        <v>9</v>
      </c>
    </row>
    <row r="4" spans="1:9">
      <c r="A4" s="52"/>
      <c r="B4" s="54"/>
      <c r="C4" s="57"/>
      <c r="D4" s="60"/>
      <c r="E4" s="63"/>
      <c r="F4" s="63"/>
      <c r="G4" s="4" t="s">
        <v>172</v>
      </c>
      <c r="H4" s="13">
        <v>15</v>
      </c>
      <c r="I4" s="29" t="str">
        <f t="shared" ref="I4:I17" si="0">IF(H4="","",(IF($C$20&lt;25%,"N/A",IF(H4&lt;=($D$20+$A$20),H4,"Descartado"))))</f>
        <v>Descartado</v>
      </c>
    </row>
    <row r="5" spans="1:9">
      <c r="A5" s="52"/>
      <c r="B5" s="54"/>
      <c r="C5" s="57"/>
      <c r="D5" s="60"/>
      <c r="E5" s="63"/>
      <c r="F5" s="63"/>
      <c r="G5" s="4" t="s">
        <v>176</v>
      </c>
      <c r="H5" s="13">
        <v>8</v>
      </c>
      <c r="I5" s="29">
        <f t="shared" si="0"/>
        <v>8</v>
      </c>
    </row>
    <row r="6" spans="1:9">
      <c r="A6" s="52"/>
      <c r="B6" s="54"/>
      <c r="C6" s="57"/>
      <c r="D6" s="60"/>
      <c r="E6" s="63"/>
      <c r="F6" s="63"/>
      <c r="G6" s="4" t="s">
        <v>177</v>
      </c>
      <c r="H6" s="13">
        <v>7.65</v>
      </c>
      <c r="I6" s="29">
        <f t="shared" si="0"/>
        <v>7.65</v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3.439567560028443</v>
      </c>
      <c r="B20" s="19">
        <f>COUNT(H3:H17)</f>
        <v>4</v>
      </c>
      <c r="C20" s="20">
        <f>IF(B20&lt;2,"N/A",(A20/D20))</f>
        <v>0.34708048032577626</v>
      </c>
      <c r="D20" s="21">
        <f>ROUND(AVERAGE(H3:H17),2)</f>
        <v>9.91</v>
      </c>
      <c r="E20" s="22">
        <f>IFERROR(ROUND(IF(B20&lt;2,"N/A",(IF(C20&lt;=25%,"N/A",AVERAGE(I3:I17)))),2),"N/A")</f>
        <v>8.2200000000000006</v>
      </c>
      <c r="F20" s="22">
        <f>ROUND(MEDIAN(H3:H17),2)</f>
        <v>8.5</v>
      </c>
      <c r="G20" s="23" t="str">
        <f>INDEX(G3:G17,MATCH(H20,H3:H17,0))</f>
        <v>Estação Digital Sistema</v>
      </c>
      <c r="H20" s="24">
        <f>MIN(H3:H17)</f>
        <v>7.65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8.2200000000000006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411.00000000000006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8" sqref="H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54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135</v>
      </c>
      <c r="C3" s="56" t="s">
        <v>8</v>
      </c>
      <c r="D3" s="59">
        <v>40</v>
      </c>
      <c r="E3" s="62">
        <f>IF(C20&lt;=25%,D20,MIN(E20:F20))</f>
        <v>13.58</v>
      </c>
      <c r="F3" s="62">
        <f>MIN(H3:H17)</f>
        <v>9.1999999999999993</v>
      </c>
      <c r="G3" s="4" t="s">
        <v>171</v>
      </c>
      <c r="H3" s="13">
        <v>22</v>
      </c>
      <c r="I3" s="29">
        <f>IF(H3="","",(IF($C$20&lt;25%,"N/A",IF(H3&lt;=($D$20+$A$20),H3,"Descartado"))))</f>
        <v>22</v>
      </c>
    </row>
    <row r="4" spans="1:9">
      <c r="A4" s="52"/>
      <c r="B4" s="54"/>
      <c r="C4" s="57"/>
      <c r="D4" s="60"/>
      <c r="E4" s="63"/>
      <c r="F4" s="63"/>
      <c r="G4" s="4" t="s">
        <v>172</v>
      </c>
      <c r="H4" s="13">
        <v>30</v>
      </c>
      <c r="I4" s="29" t="str">
        <f t="shared" ref="I4:I17" si="0">IF(H4="","",(IF($C$20&lt;25%,"N/A",IF(H4&lt;=($D$20+$A$20),H4,"Descartado"))))</f>
        <v>Descartado</v>
      </c>
    </row>
    <row r="5" spans="1:9">
      <c r="A5" s="52"/>
      <c r="B5" s="54"/>
      <c r="C5" s="57"/>
      <c r="D5" s="60"/>
      <c r="E5" s="63"/>
      <c r="F5" s="63"/>
      <c r="G5" s="4" t="s">
        <v>176</v>
      </c>
      <c r="H5" s="13">
        <v>9.1999999999999993</v>
      </c>
      <c r="I5" s="29">
        <f t="shared" si="0"/>
        <v>9.1999999999999993</v>
      </c>
    </row>
    <row r="6" spans="1:9">
      <c r="A6" s="52"/>
      <c r="B6" s="54"/>
      <c r="C6" s="57"/>
      <c r="D6" s="60"/>
      <c r="E6" s="63"/>
      <c r="F6" s="63"/>
      <c r="G6" s="4" t="s">
        <v>177</v>
      </c>
      <c r="H6" s="13">
        <v>9.5399999999999991</v>
      </c>
      <c r="I6" s="29">
        <f t="shared" si="0"/>
        <v>9.5399999999999991</v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10.142562135213495</v>
      </c>
      <c r="B20" s="19">
        <f>COUNT(H3:H17)</f>
        <v>4</v>
      </c>
      <c r="C20" s="20">
        <f>IF(B20&lt;2,"N/A",(A20/D20))</f>
        <v>0.57335003590805511</v>
      </c>
      <c r="D20" s="21">
        <f>ROUND(AVERAGE(H3:H17),2)</f>
        <v>17.690000000000001</v>
      </c>
      <c r="E20" s="22">
        <f>IFERROR(ROUND(IF(B20&lt;2,"N/A",(IF(C20&lt;=25%,"N/A",AVERAGE(I3:I17)))),2),"N/A")</f>
        <v>13.58</v>
      </c>
      <c r="F20" s="22">
        <f>ROUND(MEDIAN(H3:H17),2)</f>
        <v>15.77</v>
      </c>
      <c r="G20" s="23" t="str">
        <f>INDEX(G3:G17,MATCH(H20,H3:H17,0))</f>
        <v>Copiadora Exemplo Ltda</v>
      </c>
      <c r="H20" s="24">
        <f>MIN(H3:H17)</f>
        <v>9.1999999999999993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13.58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543.20000000000005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55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136</v>
      </c>
      <c r="C3" s="56" t="s">
        <v>8</v>
      </c>
      <c r="D3" s="59">
        <v>10</v>
      </c>
      <c r="E3" s="62">
        <f>IF(C20&lt;=25%,D20,MIN(E20:F20))</f>
        <v>23.67</v>
      </c>
      <c r="F3" s="62">
        <f>MIN(H3:H17)</f>
        <v>19</v>
      </c>
      <c r="G3" s="4" t="s">
        <v>171</v>
      </c>
      <c r="H3" s="13">
        <v>22</v>
      </c>
      <c r="I3" s="29">
        <f>IF(H3="","",(IF($C$20&lt;25%,"N/A",IF(H3&lt;=($D$20+$A$20),H3,"Descartado"))))</f>
        <v>22</v>
      </c>
    </row>
    <row r="4" spans="1:9">
      <c r="A4" s="52"/>
      <c r="B4" s="54"/>
      <c r="C4" s="57"/>
      <c r="D4" s="60"/>
      <c r="E4" s="63"/>
      <c r="F4" s="63"/>
      <c r="G4" s="4" t="s">
        <v>172</v>
      </c>
      <c r="H4" s="13">
        <v>30</v>
      </c>
      <c r="I4" s="29">
        <f t="shared" ref="I4:I17" si="0">IF(H4="","",(IF($C$20&lt;25%,"N/A",IF(H4&lt;=($D$20+$A$20),H4,"Descartado"))))</f>
        <v>30</v>
      </c>
    </row>
    <row r="5" spans="1:9">
      <c r="A5" s="52"/>
      <c r="B5" s="54"/>
      <c r="C5" s="57"/>
      <c r="D5" s="60"/>
      <c r="E5" s="63"/>
      <c r="F5" s="63"/>
      <c r="G5" s="4" t="s">
        <v>176</v>
      </c>
      <c r="H5" s="13">
        <v>19</v>
      </c>
      <c r="I5" s="29">
        <f t="shared" si="0"/>
        <v>19</v>
      </c>
    </row>
    <row r="6" spans="1:9">
      <c r="A6" s="52"/>
      <c r="B6" s="54"/>
      <c r="C6" s="57"/>
      <c r="D6" s="60"/>
      <c r="E6" s="63"/>
      <c r="F6" s="63"/>
      <c r="G6" s="4" t="s">
        <v>177</v>
      </c>
      <c r="H6" s="13">
        <v>48</v>
      </c>
      <c r="I6" s="29" t="str">
        <f t="shared" si="0"/>
        <v>Descartado</v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13.022416570411705</v>
      </c>
      <c r="B20" s="19">
        <f>COUNT(H3:H17)</f>
        <v>4</v>
      </c>
      <c r="C20" s="20">
        <f>IF(B20&lt;2,"N/A",(A20/D20))</f>
        <v>0.43772828808106573</v>
      </c>
      <c r="D20" s="21">
        <f>ROUND(AVERAGE(H3:H17),2)</f>
        <v>29.75</v>
      </c>
      <c r="E20" s="22">
        <f>IFERROR(ROUND(IF(B20&lt;2,"N/A",(IF(C20&lt;=25%,"N/A",AVERAGE(I3:I17)))),2),"N/A")</f>
        <v>23.67</v>
      </c>
      <c r="F20" s="22">
        <f>ROUND(MEDIAN(H3:H17),2)</f>
        <v>26</v>
      </c>
      <c r="G20" s="23" t="str">
        <f>INDEX(G3:G17,MATCH(H20,H3:H17,0))</f>
        <v>Copiadora Exemplo Ltda</v>
      </c>
      <c r="H20" s="24">
        <f>MIN(H3:H17)</f>
        <v>19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23.67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236.70000000000002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3" sqref="H13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56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137</v>
      </c>
      <c r="C3" s="56" t="s">
        <v>8</v>
      </c>
      <c r="D3" s="59">
        <v>30</v>
      </c>
      <c r="E3" s="62">
        <f>IF(C20&lt;=25%,D20,MIN(E20:F20))</f>
        <v>2.87</v>
      </c>
      <c r="F3" s="62">
        <f>MIN(H3:H17)</f>
        <v>1.9</v>
      </c>
      <c r="G3" s="4" t="s">
        <v>171</v>
      </c>
      <c r="H3" s="13">
        <v>4</v>
      </c>
      <c r="I3" s="29">
        <f>IF(H3="","",(IF($C$20&lt;25%,"N/A",IF(H3&lt;=($D$20+$A$20),H3,"Descartado"))))</f>
        <v>4</v>
      </c>
    </row>
    <row r="4" spans="1:9">
      <c r="A4" s="52"/>
      <c r="B4" s="54"/>
      <c r="C4" s="57"/>
      <c r="D4" s="60"/>
      <c r="E4" s="63"/>
      <c r="F4" s="63"/>
      <c r="G4" s="4" t="s">
        <v>172</v>
      </c>
      <c r="H4" s="13">
        <v>12</v>
      </c>
      <c r="I4" s="29" t="str">
        <f t="shared" ref="I4:I17" si="0">IF(H4="","",(IF($C$20&lt;25%,"N/A",IF(H4&lt;=($D$20+$A$20),H4,"Descartado"))))</f>
        <v>Descartado</v>
      </c>
    </row>
    <row r="5" spans="1:9">
      <c r="A5" s="52"/>
      <c r="B5" s="54"/>
      <c r="C5" s="57"/>
      <c r="D5" s="60"/>
      <c r="E5" s="63"/>
      <c r="F5" s="63"/>
      <c r="G5" s="4" t="s">
        <v>176</v>
      </c>
      <c r="H5" s="13">
        <v>1.9</v>
      </c>
      <c r="I5" s="29">
        <f t="shared" si="0"/>
        <v>1.9</v>
      </c>
    </row>
    <row r="6" spans="1:9">
      <c r="A6" s="52"/>
      <c r="B6" s="54"/>
      <c r="C6" s="57"/>
      <c r="D6" s="60"/>
      <c r="E6" s="63"/>
      <c r="F6" s="63"/>
      <c r="G6" s="4" t="s">
        <v>177</v>
      </c>
      <c r="H6" s="13">
        <v>2.7</v>
      </c>
      <c r="I6" s="29">
        <f t="shared" si="0"/>
        <v>2.7</v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4.6479386111838163</v>
      </c>
      <c r="B20" s="19">
        <f>COUNT(H3:H17)</f>
        <v>4</v>
      </c>
      <c r="C20" s="20">
        <f>IF(B20&lt;2,"N/A",(A20/D20))</f>
        <v>0.90251235168617783</v>
      </c>
      <c r="D20" s="21">
        <f>ROUND(AVERAGE(H3:H17),2)</f>
        <v>5.15</v>
      </c>
      <c r="E20" s="22">
        <f>IFERROR(ROUND(IF(B20&lt;2,"N/A",(IF(C20&lt;=25%,"N/A",AVERAGE(I3:I17)))),2),"N/A")</f>
        <v>2.87</v>
      </c>
      <c r="F20" s="22">
        <f>ROUND(MEDIAN(H3:H17),2)</f>
        <v>3.35</v>
      </c>
      <c r="G20" s="23" t="str">
        <f>INDEX(G3:G17,MATCH(H20,H3:H17,0))</f>
        <v>Copiadora Exemplo Ltda</v>
      </c>
      <c r="H20" s="24">
        <f>MIN(H3:H17)</f>
        <v>1.9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2.87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86.100000000000009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3" sqref="H13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57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138</v>
      </c>
      <c r="C3" s="56" t="s">
        <v>8</v>
      </c>
      <c r="D3" s="59">
        <v>20</v>
      </c>
      <c r="E3" s="62">
        <f>IF(C20&lt;=25%,D20,MIN(E20:F20))</f>
        <v>5.66</v>
      </c>
      <c r="F3" s="62">
        <f>MIN(H3:H17)</f>
        <v>2.9</v>
      </c>
      <c r="G3" s="4" t="s">
        <v>160</v>
      </c>
      <c r="H3" s="13">
        <v>6.6</v>
      </c>
      <c r="I3" s="29">
        <f>IF(H3="","",(IF($C$20&lt;25%,"N/A",IF(H3&lt;=($D$20+$A$20),H3,"Descartado"))))</f>
        <v>6.6</v>
      </c>
    </row>
    <row r="4" spans="1:9">
      <c r="A4" s="52"/>
      <c r="B4" s="54"/>
      <c r="C4" s="57"/>
      <c r="D4" s="60"/>
      <c r="E4" s="63"/>
      <c r="F4" s="63"/>
      <c r="G4" s="4" t="s">
        <v>159</v>
      </c>
      <c r="H4" s="13">
        <v>7.65</v>
      </c>
      <c r="I4" s="29">
        <f t="shared" ref="I4:I17" si="0">IF(H4="","",(IF($C$20&lt;25%,"N/A",IF(H4&lt;=($D$20+$A$20),H4,"Descartado"))))</f>
        <v>7.65</v>
      </c>
    </row>
    <row r="5" spans="1:9">
      <c r="A5" s="52"/>
      <c r="B5" s="54"/>
      <c r="C5" s="57"/>
      <c r="D5" s="60"/>
      <c r="E5" s="63"/>
      <c r="F5" s="63"/>
      <c r="G5" s="4" t="s">
        <v>161</v>
      </c>
      <c r="H5" s="13">
        <v>7.83</v>
      </c>
      <c r="I5" s="29">
        <f t="shared" si="0"/>
        <v>7.83</v>
      </c>
    </row>
    <row r="6" spans="1:9">
      <c r="A6" s="52"/>
      <c r="B6" s="54"/>
      <c r="C6" s="57"/>
      <c r="D6" s="60"/>
      <c r="E6" s="63"/>
      <c r="F6" s="63"/>
      <c r="G6" s="4" t="s">
        <v>171</v>
      </c>
      <c r="H6" s="13">
        <v>22</v>
      </c>
      <c r="I6" s="29" t="str">
        <f t="shared" si="0"/>
        <v>Descartado</v>
      </c>
    </row>
    <row r="7" spans="1:9">
      <c r="A7" s="52"/>
      <c r="B7" s="54"/>
      <c r="C7" s="57"/>
      <c r="D7" s="60"/>
      <c r="E7" s="63"/>
      <c r="F7" s="63"/>
      <c r="G7" s="4" t="s">
        <v>172</v>
      </c>
      <c r="H7" s="13">
        <v>30</v>
      </c>
      <c r="I7" s="29" t="str">
        <f t="shared" si="0"/>
        <v>Descartado</v>
      </c>
    </row>
    <row r="8" spans="1:9">
      <c r="A8" s="52"/>
      <c r="B8" s="54"/>
      <c r="C8" s="57"/>
      <c r="D8" s="60"/>
      <c r="E8" s="63"/>
      <c r="F8" s="63"/>
      <c r="G8" s="4" t="s">
        <v>176</v>
      </c>
      <c r="H8" s="13">
        <v>2.9</v>
      </c>
      <c r="I8" s="29">
        <f t="shared" si="0"/>
        <v>2.9</v>
      </c>
    </row>
    <row r="9" spans="1:9">
      <c r="A9" s="52"/>
      <c r="B9" s="54"/>
      <c r="C9" s="57"/>
      <c r="D9" s="60"/>
      <c r="E9" s="63"/>
      <c r="F9" s="63"/>
      <c r="G9" s="4" t="s">
        <v>177</v>
      </c>
      <c r="H9" s="13">
        <v>3.33</v>
      </c>
      <c r="I9" s="29">
        <f t="shared" si="0"/>
        <v>3.33</v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10.372279907339104</v>
      </c>
      <c r="B20" s="19">
        <f>COUNT(H3:H17)</f>
        <v>7</v>
      </c>
      <c r="C20" s="20">
        <f>IF(B20&lt;2,"N/A",(A20/D20))</f>
        <v>0.9042964173791721</v>
      </c>
      <c r="D20" s="21">
        <f>ROUND(AVERAGE(H3:H17),2)</f>
        <v>11.47</v>
      </c>
      <c r="E20" s="22">
        <f>IFERROR(ROUND(IF(B20&lt;2,"N/A",(IF(C20&lt;=25%,"N/A",AVERAGE(I3:I17)))),2),"N/A")</f>
        <v>5.66</v>
      </c>
      <c r="F20" s="22">
        <f>ROUND(MEDIAN(H3:H17),2)</f>
        <v>7.65</v>
      </c>
      <c r="G20" s="23" t="str">
        <f>INDEX(G3:G17,MATCH(H20,H3:H17,0))</f>
        <v>Copiadora Exemplo Ltda</v>
      </c>
      <c r="H20" s="24">
        <f>MIN(H3:H17)</f>
        <v>2.9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5.66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113.2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58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139</v>
      </c>
      <c r="C3" s="56" t="s">
        <v>8</v>
      </c>
      <c r="D3" s="59">
        <v>10</v>
      </c>
      <c r="E3" s="62">
        <f>IF(C20&lt;=25%,D20,MIN(E20:F20))</f>
        <v>5.78</v>
      </c>
      <c r="F3" s="62">
        <f>MIN(H3:H17)</f>
        <v>3.33</v>
      </c>
      <c r="G3" s="4" t="s">
        <v>160</v>
      </c>
      <c r="H3" s="13">
        <v>6.6</v>
      </c>
      <c r="I3" s="29">
        <f>IF(H3="","",(IF($C$20&lt;25%,"N/A",IF(H3&lt;=($D$20+$A$20),H3,"Descartado"))))</f>
        <v>6.6</v>
      </c>
    </row>
    <row r="4" spans="1:9">
      <c r="A4" s="52"/>
      <c r="B4" s="54"/>
      <c r="C4" s="57"/>
      <c r="D4" s="60"/>
      <c r="E4" s="63"/>
      <c r="F4" s="63"/>
      <c r="G4" s="4" t="s">
        <v>159</v>
      </c>
      <c r="H4" s="13">
        <v>7.65</v>
      </c>
      <c r="I4" s="29">
        <f t="shared" ref="I4:I17" si="0">IF(H4="","",(IF($C$20&lt;25%,"N/A",IF(H4&lt;=($D$20+$A$20),H4,"Descartado"))))</f>
        <v>7.65</v>
      </c>
    </row>
    <row r="5" spans="1:9">
      <c r="A5" s="52"/>
      <c r="B5" s="54"/>
      <c r="C5" s="57"/>
      <c r="D5" s="60"/>
      <c r="E5" s="63"/>
      <c r="F5" s="63"/>
      <c r="G5" s="4" t="s">
        <v>161</v>
      </c>
      <c r="H5" s="13">
        <v>7.83</v>
      </c>
      <c r="I5" s="29">
        <f t="shared" si="0"/>
        <v>7.83</v>
      </c>
    </row>
    <row r="6" spans="1:9">
      <c r="A6" s="52"/>
      <c r="B6" s="54"/>
      <c r="C6" s="57"/>
      <c r="D6" s="60"/>
      <c r="E6" s="63"/>
      <c r="F6" s="63"/>
      <c r="G6" s="4" t="s">
        <v>171</v>
      </c>
      <c r="H6" s="13">
        <v>22</v>
      </c>
      <c r="I6" s="29" t="str">
        <f t="shared" si="0"/>
        <v>Descartado</v>
      </c>
    </row>
    <row r="7" spans="1:9">
      <c r="A7" s="52"/>
      <c r="B7" s="54"/>
      <c r="C7" s="57"/>
      <c r="D7" s="60"/>
      <c r="E7" s="63"/>
      <c r="F7" s="63"/>
      <c r="G7" s="4" t="s">
        <v>172</v>
      </c>
      <c r="H7" s="13">
        <v>30</v>
      </c>
      <c r="I7" s="29" t="str">
        <f t="shared" si="0"/>
        <v>Descartado</v>
      </c>
    </row>
    <row r="8" spans="1:9">
      <c r="A8" s="52"/>
      <c r="B8" s="54"/>
      <c r="C8" s="57"/>
      <c r="D8" s="60"/>
      <c r="E8" s="63"/>
      <c r="F8" s="63"/>
      <c r="G8" s="4" t="s">
        <v>176</v>
      </c>
      <c r="H8" s="13">
        <v>3.5</v>
      </c>
      <c r="I8" s="29">
        <f t="shared" si="0"/>
        <v>3.5</v>
      </c>
    </row>
    <row r="9" spans="1:9">
      <c r="A9" s="52"/>
      <c r="B9" s="54"/>
      <c r="C9" s="57"/>
      <c r="D9" s="60"/>
      <c r="E9" s="63"/>
      <c r="F9" s="63"/>
      <c r="G9" s="4" t="s">
        <v>177</v>
      </c>
      <c r="H9" s="13">
        <v>3.33</v>
      </c>
      <c r="I9" s="29">
        <f t="shared" si="0"/>
        <v>3.33</v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10.291795160177239</v>
      </c>
      <c r="B20" s="19">
        <f>COUNT(H3:H17)</f>
        <v>7</v>
      </c>
      <c r="C20" s="20">
        <f>IF(B20&lt;2,"N/A",(A20/D20))</f>
        <v>0.89029369897726973</v>
      </c>
      <c r="D20" s="21">
        <f>ROUND(AVERAGE(H3:H17),2)</f>
        <v>11.56</v>
      </c>
      <c r="E20" s="22">
        <f>IFERROR(ROUND(IF(B20&lt;2,"N/A",(IF(C20&lt;=25%,"N/A",AVERAGE(I3:I17)))),2),"N/A")</f>
        <v>5.78</v>
      </c>
      <c r="F20" s="22">
        <f>ROUND(MEDIAN(H3:H17),2)</f>
        <v>7.65</v>
      </c>
      <c r="G20" s="23" t="str">
        <f>INDEX(G3:G17,MATCH(H20,H3:H17,0))</f>
        <v>Estação Digital Sistema</v>
      </c>
      <c r="H20" s="24">
        <f>MIN(H3:H17)</f>
        <v>3.33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5.78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57.800000000000004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59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140</v>
      </c>
      <c r="C3" s="56" t="s">
        <v>8</v>
      </c>
      <c r="D3" s="59">
        <v>10</v>
      </c>
      <c r="E3" s="62">
        <f>IF(C20&lt;=25%,D20,MIN(E20:F20))</f>
        <v>9.1300000000000008</v>
      </c>
      <c r="F3" s="62">
        <f>MIN(H3:H17)</f>
        <v>8.8000000000000007</v>
      </c>
      <c r="G3" s="4" t="s">
        <v>176</v>
      </c>
      <c r="H3" s="13">
        <v>8.8000000000000007</v>
      </c>
      <c r="I3" s="29" t="str">
        <f>IF(H3="","",(IF($C$20&lt;25%,"N/A",IF(H3&lt;=($D$20+$A$20),H3,"Descartado"))))</f>
        <v>N/A</v>
      </c>
    </row>
    <row r="4" spans="1:9">
      <c r="A4" s="52"/>
      <c r="B4" s="54"/>
      <c r="C4" s="57"/>
      <c r="D4" s="60"/>
      <c r="E4" s="63"/>
      <c r="F4" s="63"/>
      <c r="G4" s="4" t="s">
        <v>177</v>
      </c>
      <c r="H4" s="13">
        <v>9.4499999999999993</v>
      </c>
      <c r="I4" s="29" t="str">
        <f t="shared" ref="I4:I17" si="0">IF(H4="","",(IF($C$20&lt;25%,"N/A",IF(H4&lt;=($D$20+$A$20),H4,"Descartado"))))</f>
        <v>N/A</v>
      </c>
    </row>
    <row r="5" spans="1:9">
      <c r="A5" s="52"/>
      <c r="B5" s="54"/>
      <c r="C5" s="57"/>
      <c r="D5" s="60"/>
      <c r="E5" s="63"/>
      <c r="F5" s="63"/>
      <c r="G5" s="4"/>
      <c r="H5" s="13"/>
      <c r="I5" s="29" t="str">
        <f t="shared" si="0"/>
        <v/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0.45961940777125487</v>
      </c>
      <c r="B20" s="19">
        <f>COUNT(H3:H17)</f>
        <v>2</v>
      </c>
      <c r="C20" s="20">
        <f>IF(B20&lt;2,"N/A",(A20/D20))</f>
        <v>5.0341665692360878E-2</v>
      </c>
      <c r="D20" s="21">
        <f>ROUND(AVERAGE(H3:H17),2)</f>
        <v>9.1300000000000008</v>
      </c>
      <c r="E20" s="22" t="str">
        <f>IFERROR(ROUND(IF(B20&lt;2,"N/A",(IF(C20&lt;=25%,"N/A",AVERAGE(I3:I17)))),2),"N/A")</f>
        <v>N/A</v>
      </c>
      <c r="F20" s="22">
        <f>ROUND(MEDIAN(H3:H17),2)</f>
        <v>9.1300000000000008</v>
      </c>
      <c r="G20" s="23" t="str">
        <f>INDEX(G3:G17,MATCH(H20,H3:H17,0))</f>
        <v>Copiadora Exemplo Ltda</v>
      </c>
      <c r="H20" s="24">
        <f>MIN(H3:H17)</f>
        <v>8.8000000000000007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9.1300000000000008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91.300000000000011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0" sqref="G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42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123</v>
      </c>
      <c r="C3" s="56" t="s">
        <v>8</v>
      </c>
      <c r="D3" s="59">
        <v>50</v>
      </c>
      <c r="E3" s="62">
        <f>IF(C20&lt;=25%,D20,MIN(E20:F20))</f>
        <v>13.72</v>
      </c>
      <c r="F3" s="62">
        <f>MIN(H3:H17)</f>
        <v>9.5</v>
      </c>
      <c r="G3" s="4" t="s">
        <v>160</v>
      </c>
      <c r="H3" s="13">
        <v>14.3</v>
      </c>
      <c r="I3" s="29">
        <f>IF(H3="","",(IF($C$20&lt;25%,"N/A",IF(H3&lt;=($D$20+$A$20),H3,"Descartado"))))</f>
        <v>14.3</v>
      </c>
    </row>
    <row r="4" spans="1:9">
      <c r="A4" s="52"/>
      <c r="B4" s="54"/>
      <c r="C4" s="57"/>
      <c r="D4" s="60"/>
      <c r="E4" s="63"/>
      <c r="F4" s="63"/>
      <c r="G4" s="4" t="s">
        <v>159</v>
      </c>
      <c r="H4" s="13">
        <v>15.14</v>
      </c>
      <c r="I4" s="29">
        <f t="shared" ref="I4:I17" si="0">IF(H4="","",(IF($C$20&lt;25%,"N/A",IF(H4&lt;=($D$20+$A$20),H4,"Descartado"))))</f>
        <v>15.14</v>
      </c>
    </row>
    <row r="5" spans="1:9">
      <c r="A5" s="52"/>
      <c r="B5" s="54"/>
      <c r="C5" s="57"/>
      <c r="D5" s="60"/>
      <c r="E5" s="63"/>
      <c r="F5" s="63"/>
      <c r="G5" s="4" t="s">
        <v>161</v>
      </c>
      <c r="H5" s="13">
        <v>15.33</v>
      </c>
      <c r="I5" s="29">
        <f t="shared" si="0"/>
        <v>15.33</v>
      </c>
    </row>
    <row r="6" spans="1:9">
      <c r="A6" s="52"/>
      <c r="B6" s="54"/>
      <c r="C6" s="57"/>
      <c r="D6" s="60"/>
      <c r="E6" s="63"/>
      <c r="F6" s="63"/>
      <c r="G6" s="4" t="s">
        <v>162</v>
      </c>
      <c r="H6" s="13">
        <v>22</v>
      </c>
      <c r="I6" s="29" t="str">
        <f t="shared" si="0"/>
        <v>Descartado</v>
      </c>
    </row>
    <row r="7" spans="1:9">
      <c r="A7" s="52"/>
      <c r="B7" s="54"/>
      <c r="C7" s="57"/>
      <c r="D7" s="60"/>
      <c r="E7" s="63"/>
      <c r="F7" s="63"/>
      <c r="G7" s="4" t="s">
        <v>164</v>
      </c>
      <c r="H7" s="13">
        <v>15.9</v>
      </c>
      <c r="I7" s="29">
        <f t="shared" si="0"/>
        <v>15.9</v>
      </c>
    </row>
    <row r="8" spans="1:9">
      <c r="A8" s="52"/>
      <c r="B8" s="54"/>
      <c r="C8" s="57"/>
      <c r="D8" s="60"/>
      <c r="E8" s="63"/>
      <c r="F8" s="63"/>
      <c r="G8" s="4" t="s">
        <v>176</v>
      </c>
      <c r="H8" s="13">
        <v>9.5</v>
      </c>
      <c r="I8" s="29">
        <f t="shared" si="0"/>
        <v>9.5</v>
      </c>
    </row>
    <row r="9" spans="1:9">
      <c r="A9" s="52"/>
      <c r="B9" s="54"/>
      <c r="C9" s="57"/>
      <c r="D9" s="60"/>
      <c r="E9" s="63"/>
      <c r="F9" s="63"/>
      <c r="G9" s="4" t="s">
        <v>177</v>
      </c>
      <c r="H9" s="13">
        <v>12.15</v>
      </c>
      <c r="I9" s="29">
        <f t="shared" si="0"/>
        <v>12.15</v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3.8456673208764425</v>
      </c>
      <c r="B20" s="19">
        <f>COUNT(H3:H17)</f>
        <v>7</v>
      </c>
      <c r="C20" s="20">
        <f>IF(B20&lt;2,"N/A",(A20/D20))</f>
        <v>0.25809847791117063</v>
      </c>
      <c r="D20" s="21">
        <f>ROUND(AVERAGE(H3:H17),2)</f>
        <v>14.9</v>
      </c>
      <c r="E20" s="22">
        <f>IFERROR(ROUND(IF(B20&lt;2,"N/A",(IF(C20&lt;=25%,"N/A",AVERAGE(I3:I17)))),2),"N/A")</f>
        <v>13.72</v>
      </c>
      <c r="F20" s="22">
        <f>ROUND(MEDIAN(H3:H17),2)</f>
        <v>15.14</v>
      </c>
      <c r="G20" s="23" t="str">
        <f>INDEX(G3:G17,MATCH(H20,H3:H17,0))</f>
        <v>Copiadora Exemplo Ltda</v>
      </c>
      <c r="H20" s="24">
        <f>MIN(H3:H17)</f>
        <v>9.5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13.72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686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0" sqref="G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60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141</v>
      </c>
      <c r="C3" s="56" t="s">
        <v>8</v>
      </c>
      <c r="D3" s="59">
        <v>10</v>
      </c>
      <c r="E3" s="62">
        <f>IF(C20&lt;=25%,D20,MIN(E20:F20))</f>
        <v>6.95</v>
      </c>
      <c r="F3" s="62">
        <f>MIN(H3:H17)</f>
        <v>6.7</v>
      </c>
      <c r="G3" s="4" t="s">
        <v>176</v>
      </c>
      <c r="H3" s="13">
        <v>6.7</v>
      </c>
      <c r="I3" s="29" t="str">
        <f>IF(H3="","",(IF($C$20&lt;25%,"N/A",IF(H3&lt;=($D$20+$A$20),H3,"Descartado"))))</f>
        <v>N/A</v>
      </c>
    </row>
    <row r="4" spans="1:9">
      <c r="A4" s="52"/>
      <c r="B4" s="54"/>
      <c r="C4" s="57"/>
      <c r="D4" s="60"/>
      <c r="E4" s="63"/>
      <c r="F4" s="63"/>
      <c r="G4" s="4" t="s">
        <v>177</v>
      </c>
      <c r="H4" s="13">
        <v>7.2</v>
      </c>
      <c r="I4" s="29" t="str">
        <f t="shared" ref="I4:I17" si="0">IF(H4="","",(IF($C$20&lt;25%,"N/A",IF(H4&lt;=($D$20+$A$20),H4,"Descartado"))))</f>
        <v>N/A</v>
      </c>
    </row>
    <row r="5" spans="1:9">
      <c r="A5" s="52"/>
      <c r="B5" s="54"/>
      <c r="C5" s="57"/>
      <c r="D5" s="60"/>
      <c r="E5" s="63"/>
      <c r="F5" s="63"/>
      <c r="G5" s="4"/>
      <c r="H5" s="13"/>
      <c r="I5" s="29" t="str">
        <f t="shared" si="0"/>
        <v/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0.35355339059327379</v>
      </c>
      <c r="B20" s="19">
        <f>COUNT(H3:H17)</f>
        <v>2</v>
      </c>
      <c r="C20" s="20">
        <f>IF(B20&lt;2,"N/A",(A20/D20))</f>
        <v>5.0870991452269608E-2</v>
      </c>
      <c r="D20" s="21">
        <f>ROUND(AVERAGE(H3:H17),2)</f>
        <v>6.95</v>
      </c>
      <c r="E20" s="22" t="str">
        <f>IFERROR(ROUND(IF(B20&lt;2,"N/A",(IF(C20&lt;=25%,"N/A",AVERAGE(I3:I17)))),2),"N/A")</f>
        <v>N/A</v>
      </c>
      <c r="F20" s="22">
        <f>ROUND(MEDIAN(H3:H17),2)</f>
        <v>6.95</v>
      </c>
      <c r="G20" s="23" t="str">
        <f>INDEX(G3:G17,MATCH(H20,H3:H17,0))</f>
        <v>Copiadora Exemplo Ltda</v>
      </c>
      <c r="H20" s="24">
        <f>MIN(H3:H17)</f>
        <v>6.7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6.95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69.5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5" sqref="G1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61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142</v>
      </c>
      <c r="C3" s="56" t="s">
        <v>8</v>
      </c>
      <c r="D3" s="59">
        <v>10</v>
      </c>
      <c r="E3" s="62">
        <f>IF(C20&lt;=25%,D20,MIN(E20:F20))</f>
        <v>4.83</v>
      </c>
      <c r="F3" s="62">
        <f>MIN(H3:H17)</f>
        <v>4.7</v>
      </c>
      <c r="G3" s="4" t="s">
        <v>176</v>
      </c>
      <c r="H3" s="13">
        <v>4.7</v>
      </c>
      <c r="I3" s="29" t="str">
        <f>IF(H3="","",(IF($C$20&lt;25%,"N/A",IF(H3&lt;=($D$20+$A$20),H3,"Descartado"))))</f>
        <v>N/A</v>
      </c>
    </row>
    <row r="4" spans="1:9">
      <c r="A4" s="52"/>
      <c r="B4" s="54"/>
      <c r="C4" s="57"/>
      <c r="D4" s="60"/>
      <c r="E4" s="63"/>
      <c r="F4" s="63"/>
      <c r="G4" s="4" t="s">
        <v>177</v>
      </c>
      <c r="H4" s="13">
        <v>4.95</v>
      </c>
      <c r="I4" s="29" t="str">
        <f t="shared" ref="I4:I17" si="0">IF(H4="","",(IF($C$20&lt;25%,"N/A",IF(H4&lt;=($D$20+$A$20),H4,"Descartado"))))</f>
        <v>N/A</v>
      </c>
    </row>
    <row r="5" spans="1:9">
      <c r="A5" s="52"/>
      <c r="B5" s="54"/>
      <c r="C5" s="57"/>
      <c r="D5" s="60"/>
      <c r="E5" s="63"/>
      <c r="F5" s="63"/>
      <c r="G5" s="4"/>
      <c r="H5" s="13"/>
      <c r="I5" s="29" t="str">
        <f t="shared" si="0"/>
        <v/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0.17677669529663689</v>
      </c>
      <c r="B20" s="19">
        <f>COUNT(H3:H17)</f>
        <v>2</v>
      </c>
      <c r="C20" s="20">
        <f>IF(B20&lt;2,"N/A",(A20/D20))</f>
        <v>3.6599729875080103E-2</v>
      </c>
      <c r="D20" s="21">
        <f>ROUND(AVERAGE(H3:H17),2)</f>
        <v>4.83</v>
      </c>
      <c r="E20" s="22" t="str">
        <f>IFERROR(ROUND(IF(B20&lt;2,"N/A",(IF(C20&lt;=25%,"N/A",AVERAGE(I3:I17)))),2),"N/A")</f>
        <v>N/A</v>
      </c>
      <c r="F20" s="22">
        <f>ROUND(MEDIAN(H3:H17),2)</f>
        <v>4.83</v>
      </c>
      <c r="G20" s="23" t="str">
        <f>INDEX(G3:G17,MATCH(H20,H3:H17,0))</f>
        <v>Copiadora Exemplo Ltda</v>
      </c>
      <c r="H20" s="24">
        <f>MIN(H3:H17)</f>
        <v>4.7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4.83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48.3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:G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62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143</v>
      </c>
      <c r="C3" s="56" t="s">
        <v>8</v>
      </c>
      <c r="D3" s="59">
        <v>10</v>
      </c>
      <c r="E3" s="62">
        <f>IF(C20&lt;=25%,D20,MIN(E20:F20))</f>
        <v>2.85</v>
      </c>
      <c r="F3" s="62">
        <f>MIN(H3:H17)</f>
        <v>2.7</v>
      </c>
      <c r="G3" s="4" t="s">
        <v>176</v>
      </c>
      <c r="H3" s="13">
        <v>3</v>
      </c>
      <c r="I3" s="29" t="str">
        <f>IF(H3="","",(IF($C$20&lt;25%,"N/A",IF(H3&lt;=($D$20+$A$20),H3,"Descartado"))))</f>
        <v>N/A</v>
      </c>
    </row>
    <row r="4" spans="1:9">
      <c r="A4" s="52"/>
      <c r="B4" s="54"/>
      <c r="C4" s="57"/>
      <c r="D4" s="60"/>
      <c r="E4" s="63"/>
      <c r="F4" s="63"/>
      <c r="G4" s="4" t="s">
        <v>177</v>
      </c>
      <c r="H4" s="13">
        <v>2.7</v>
      </c>
      <c r="I4" s="29" t="str">
        <f t="shared" ref="I4:I17" si="0">IF(H4="","",(IF($C$20&lt;25%,"N/A",IF(H4&lt;=($D$20+$A$20),H4,"Descartado"))))</f>
        <v>N/A</v>
      </c>
    </row>
    <row r="5" spans="1:9">
      <c r="A5" s="52"/>
      <c r="B5" s="54"/>
      <c r="C5" s="57"/>
      <c r="D5" s="60"/>
      <c r="E5" s="63"/>
      <c r="F5" s="63"/>
      <c r="G5" s="4"/>
      <c r="H5" s="13"/>
      <c r="I5" s="29" t="str">
        <f t="shared" si="0"/>
        <v/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0.21213203435596414</v>
      </c>
      <c r="B20" s="19">
        <f>COUNT(H3:H17)</f>
        <v>2</v>
      </c>
      <c r="C20" s="20">
        <f>IF(B20&lt;2,"N/A",(A20/D20))</f>
        <v>7.4432292756478641E-2</v>
      </c>
      <c r="D20" s="21">
        <f>ROUND(AVERAGE(H3:H17),2)</f>
        <v>2.85</v>
      </c>
      <c r="E20" s="22" t="str">
        <f>IFERROR(ROUND(IF(B20&lt;2,"N/A",(IF(C20&lt;=25%,"N/A",AVERAGE(I3:I17)))),2),"N/A")</f>
        <v>N/A</v>
      </c>
      <c r="F20" s="22">
        <f>ROUND(MEDIAN(H3:H17),2)</f>
        <v>2.85</v>
      </c>
      <c r="G20" s="23" t="str">
        <f>INDEX(G3:G17,MATCH(H20,H3:H17,0))</f>
        <v>Estação Digital Sistema</v>
      </c>
      <c r="H20" s="24">
        <f>MIN(H3:H17)</f>
        <v>2.7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2.85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28.5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63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144</v>
      </c>
      <c r="C3" s="56" t="s">
        <v>8</v>
      </c>
      <c r="D3" s="59">
        <v>10</v>
      </c>
      <c r="E3" s="62">
        <f>IF(C20&lt;=25%,D20,MIN(E20:F20))</f>
        <v>17.920000000000002</v>
      </c>
      <c r="F3" s="62">
        <f>MIN(H3:H17)</f>
        <v>15</v>
      </c>
      <c r="G3" s="4" t="s">
        <v>173</v>
      </c>
      <c r="H3" s="13">
        <v>17</v>
      </c>
      <c r="I3" s="29" t="str">
        <f>IF(H3="","",(IF($C$20&lt;25%,"N/A",IF(H3&lt;=($D$20+$A$20),H3,"Descartado"))))</f>
        <v>N/A</v>
      </c>
    </row>
    <row r="4" spans="1:9">
      <c r="A4" s="52"/>
      <c r="B4" s="54"/>
      <c r="C4" s="57"/>
      <c r="D4" s="60"/>
      <c r="E4" s="63"/>
      <c r="F4" s="63"/>
      <c r="G4" s="4" t="s">
        <v>176</v>
      </c>
      <c r="H4" s="13">
        <v>15</v>
      </c>
      <c r="I4" s="29" t="str">
        <f t="shared" ref="I4:I17" si="0">IF(H4="","",(IF($C$20&lt;25%,"N/A",IF(H4&lt;=($D$20+$A$20),H4,"Descartado"))))</f>
        <v>N/A</v>
      </c>
    </row>
    <row r="5" spans="1:9">
      <c r="A5" s="52"/>
      <c r="B5" s="54"/>
      <c r="C5" s="57"/>
      <c r="D5" s="60"/>
      <c r="E5" s="63"/>
      <c r="F5" s="63"/>
      <c r="G5" s="4" t="s">
        <v>177</v>
      </c>
      <c r="H5" s="13">
        <v>21.75</v>
      </c>
      <c r="I5" s="29" t="str">
        <f t="shared" si="0"/>
        <v>N/A</v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3.4671073437857838</v>
      </c>
      <c r="B20" s="19">
        <f>COUNT(H3:H17)</f>
        <v>3</v>
      </c>
      <c r="C20" s="20">
        <f>IF(B20&lt;2,"N/A",(A20/D20))</f>
        <v>0.19347697230947453</v>
      </c>
      <c r="D20" s="21">
        <f>ROUND(AVERAGE(H3:H17),2)</f>
        <v>17.920000000000002</v>
      </c>
      <c r="E20" s="22" t="str">
        <f>IFERROR(ROUND(IF(B20&lt;2,"N/A",(IF(C20&lt;=25%,"N/A",AVERAGE(I3:I17)))),2),"N/A")</f>
        <v>N/A</v>
      </c>
      <c r="F20" s="22">
        <f>ROUND(MEDIAN(H3:H17),2)</f>
        <v>17</v>
      </c>
      <c r="G20" s="23" t="str">
        <f>INDEX(G3:G17,MATCH(H20,H3:H17,0))</f>
        <v>Copiadora Exemplo Ltda</v>
      </c>
      <c r="H20" s="24">
        <f>MIN(H3:H17)</f>
        <v>15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17.920000000000002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179.20000000000002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64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145</v>
      </c>
      <c r="C3" s="56" t="s">
        <v>8</v>
      </c>
      <c r="D3" s="59">
        <v>10</v>
      </c>
      <c r="E3" s="62">
        <f>IF(C20&lt;=25%,D20,MIN(E20:F20))</f>
        <v>22.94</v>
      </c>
      <c r="F3" s="62">
        <f>MIN(H3:H17)</f>
        <v>9.4</v>
      </c>
      <c r="G3" s="4" t="s">
        <v>175</v>
      </c>
      <c r="H3" s="13">
        <v>23.44</v>
      </c>
      <c r="I3" s="29">
        <f>IF(H3="","",(IF($C$20&lt;25%,"N/A",IF(H3&lt;=($D$20+$A$20),H3,"Descartado"))))</f>
        <v>23.44</v>
      </c>
    </row>
    <row r="4" spans="1:9">
      <c r="A4" s="52"/>
      <c r="B4" s="54"/>
      <c r="C4" s="57"/>
      <c r="D4" s="60"/>
      <c r="E4" s="63"/>
      <c r="F4" s="63"/>
      <c r="G4" s="4" t="s">
        <v>174</v>
      </c>
      <c r="H4" s="13">
        <v>35.979999999999997</v>
      </c>
      <c r="I4" s="29">
        <f t="shared" ref="I4:I17" si="0">IF(H4="","",(IF($C$20&lt;25%,"N/A",IF(H4&lt;=($D$20+$A$20),H4,"Descartado"))))</f>
        <v>35.979999999999997</v>
      </c>
    </row>
    <row r="5" spans="1:9">
      <c r="A5" s="52"/>
      <c r="B5" s="54"/>
      <c r="C5" s="57"/>
      <c r="D5" s="60"/>
      <c r="E5" s="63"/>
      <c r="F5" s="63"/>
      <c r="G5" s="4" t="s">
        <v>176</v>
      </c>
      <c r="H5" s="13">
        <v>9.4</v>
      </c>
      <c r="I5" s="29">
        <f t="shared" si="0"/>
        <v>9.4</v>
      </c>
    </row>
    <row r="6" spans="1:9">
      <c r="A6" s="52"/>
      <c r="B6" s="54"/>
      <c r="C6" s="57"/>
      <c r="D6" s="60"/>
      <c r="E6" s="63"/>
      <c r="F6" s="63"/>
      <c r="G6" s="4" t="s">
        <v>177</v>
      </c>
      <c r="H6" s="13">
        <v>58.56</v>
      </c>
      <c r="I6" s="29" t="str">
        <f t="shared" si="0"/>
        <v>Descartado</v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20.858343654278968</v>
      </c>
      <c r="B20" s="19">
        <f>COUNT(H3:H17)</f>
        <v>4</v>
      </c>
      <c r="C20" s="20">
        <f>IF(B20&lt;2,"N/A",(A20/D20))</f>
        <v>0.65489305036982626</v>
      </c>
      <c r="D20" s="21">
        <f>ROUND(AVERAGE(H3:H17),2)</f>
        <v>31.85</v>
      </c>
      <c r="E20" s="22">
        <f>IFERROR(ROUND(IF(B20&lt;2,"N/A",(IF(C20&lt;=25%,"N/A",AVERAGE(I3:I17)))),2),"N/A")</f>
        <v>22.94</v>
      </c>
      <c r="F20" s="22">
        <f>ROUND(MEDIAN(H3:H17),2)</f>
        <v>29.71</v>
      </c>
      <c r="G20" s="23" t="str">
        <f>INDEX(G3:G17,MATCH(H20,H3:H17,0))</f>
        <v>Copiadora Exemplo Ltda</v>
      </c>
      <c r="H20" s="24">
        <f>MIN(H3:H17)</f>
        <v>9.4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22.94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229.4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65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146</v>
      </c>
      <c r="C3" s="56" t="s">
        <v>8</v>
      </c>
      <c r="D3" s="59">
        <v>10</v>
      </c>
      <c r="E3" s="62">
        <f>IF(C20&lt;=25%,D20,MIN(E20:F20))</f>
        <v>33.36</v>
      </c>
      <c r="F3" s="62">
        <f>MIN(H3:H17)</f>
        <v>8.15</v>
      </c>
      <c r="G3" s="4" t="s">
        <v>176</v>
      </c>
      <c r="H3" s="13">
        <v>8.15</v>
      </c>
      <c r="I3" s="29">
        <f>IF(H3="","",(IF($C$20&lt;25%,"N/A",IF(H3&lt;=($D$20+$A$20),H3,"Descartado"))))</f>
        <v>8.15</v>
      </c>
    </row>
    <row r="4" spans="1:9">
      <c r="A4" s="52"/>
      <c r="B4" s="54"/>
      <c r="C4" s="57"/>
      <c r="D4" s="60"/>
      <c r="E4" s="63"/>
      <c r="F4" s="63"/>
      <c r="G4" s="4" t="s">
        <v>177</v>
      </c>
      <c r="H4" s="13">
        <v>58.56</v>
      </c>
      <c r="I4" s="29">
        <f t="shared" ref="I4:I17" si="0">IF(H4="","",(IF($C$20&lt;25%,"N/A",IF(H4&lt;=($D$20+$A$20),H4,"Descartado"))))</f>
        <v>58.56</v>
      </c>
    </row>
    <row r="5" spans="1:9">
      <c r="A5" s="52"/>
      <c r="B5" s="54"/>
      <c r="C5" s="57"/>
      <c r="D5" s="60"/>
      <c r="E5" s="63"/>
      <c r="F5" s="63"/>
      <c r="G5" s="4"/>
      <c r="H5" s="13"/>
      <c r="I5" s="29" t="str">
        <f t="shared" si="0"/>
        <v/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35.64525283961386</v>
      </c>
      <c r="B20" s="19">
        <f>COUNT(H3:H17)</f>
        <v>2</v>
      </c>
      <c r="C20" s="20">
        <f>IF(B20&lt;2,"N/A",(A20/D20))</f>
        <v>1.0685027829620461</v>
      </c>
      <c r="D20" s="21">
        <f>ROUND(AVERAGE(H3:H17),2)</f>
        <v>33.36</v>
      </c>
      <c r="E20" s="22">
        <f>IFERROR(ROUND(IF(B20&lt;2,"N/A",(IF(C20&lt;=25%,"N/A",AVERAGE(I3:I17)))),2),"N/A")</f>
        <v>33.36</v>
      </c>
      <c r="F20" s="22">
        <f>ROUND(MEDIAN(H3:H17),2)</f>
        <v>33.36</v>
      </c>
      <c r="G20" s="23" t="str">
        <f>INDEX(G3:G17,MATCH(H20,H3:H17,0))</f>
        <v>Copiadora Exemplo Ltda</v>
      </c>
      <c r="H20" s="24">
        <f>MIN(H3:H17)</f>
        <v>8.15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33.36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333.6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0" sqref="G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66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147</v>
      </c>
      <c r="C3" s="56" t="s">
        <v>8</v>
      </c>
      <c r="D3" s="59">
        <v>10</v>
      </c>
      <c r="E3" s="62">
        <f>IF(C20&lt;=25%,D20,MIN(E20:F20))</f>
        <v>6.94</v>
      </c>
      <c r="F3" s="62">
        <f>MIN(H3:H17)</f>
        <v>5</v>
      </c>
      <c r="G3" s="4" t="s">
        <v>168</v>
      </c>
      <c r="H3" s="13">
        <v>6.42</v>
      </c>
      <c r="I3" s="29">
        <f>IF(H3="","",(IF($C$20&lt;25%,"N/A",IF(H3&lt;=($D$20+$A$20),H3,"Descartado"))))</f>
        <v>6.42</v>
      </c>
    </row>
    <row r="4" spans="1:9">
      <c r="A4" s="52"/>
      <c r="B4" s="54"/>
      <c r="C4" s="57"/>
      <c r="D4" s="60"/>
      <c r="E4" s="63"/>
      <c r="F4" s="63"/>
      <c r="G4" s="4" t="s">
        <v>170</v>
      </c>
      <c r="H4" s="13">
        <v>8.17</v>
      </c>
      <c r="I4" s="29">
        <f t="shared" ref="I4:I17" si="0">IF(H4="","",(IF($C$20&lt;25%,"N/A",IF(H4&lt;=($D$20+$A$20),H4,"Descartado"))))</f>
        <v>8.17</v>
      </c>
    </row>
    <row r="5" spans="1:9">
      <c r="A5" s="52"/>
      <c r="B5" s="54"/>
      <c r="C5" s="57"/>
      <c r="D5" s="60"/>
      <c r="E5" s="63"/>
      <c r="F5" s="63"/>
      <c r="G5" s="4" t="s">
        <v>169</v>
      </c>
      <c r="H5" s="13">
        <v>8.17</v>
      </c>
      <c r="I5" s="29">
        <f t="shared" si="0"/>
        <v>8.17</v>
      </c>
    </row>
    <row r="6" spans="1:9">
      <c r="A6" s="52"/>
      <c r="B6" s="54"/>
      <c r="C6" s="57"/>
      <c r="D6" s="60"/>
      <c r="E6" s="63"/>
      <c r="F6" s="63"/>
      <c r="G6" s="4" t="s">
        <v>176</v>
      </c>
      <c r="H6" s="13">
        <v>5</v>
      </c>
      <c r="I6" s="29">
        <f t="shared" si="0"/>
        <v>5</v>
      </c>
    </row>
    <row r="7" spans="1:9">
      <c r="A7" s="52"/>
      <c r="B7" s="54"/>
      <c r="C7" s="57"/>
      <c r="D7" s="60"/>
      <c r="E7" s="63"/>
      <c r="F7" s="63"/>
      <c r="G7" s="4" t="s">
        <v>177</v>
      </c>
      <c r="H7" s="13">
        <v>16.8</v>
      </c>
      <c r="I7" s="29" t="str">
        <f t="shared" si="0"/>
        <v>Descartado</v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4.6053088930059829</v>
      </c>
      <c r="B20" s="19">
        <f>COUNT(H3:H17)</f>
        <v>5</v>
      </c>
      <c r="C20" s="20">
        <f>IF(B20&lt;2,"N/A",(A20/D20))</f>
        <v>0.51686968496138974</v>
      </c>
      <c r="D20" s="21">
        <f>ROUND(AVERAGE(H3:H17),2)</f>
        <v>8.91</v>
      </c>
      <c r="E20" s="22">
        <f>IFERROR(ROUND(IF(B20&lt;2,"N/A",(IF(C20&lt;=25%,"N/A",AVERAGE(I3:I17)))),2),"N/A")</f>
        <v>6.94</v>
      </c>
      <c r="F20" s="22">
        <f>ROUND(MEDIAN(H3:H17),2)</f>
        <v>8.17</v>
      </c>
      <c r="G20" s="23" t="str">
        <f>INDEX(G3:G17,MATCH(H20,H3:H17,0))</f>
        <v>Copiadora Exemplo Ltda</v>
      </c>
      <c r="H20" s="24">
        <f>MIN(H3:H17)</f>
        <v>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6.94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69.400000000000006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6" sqref="H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67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148</v>
      </c>
      <c r="C3" s="56" t="s">
        <v>8</v>
      </c>
      <c r="D3" s="59">
        <v>10</v>
      </c>
      <c r="E3" s="62">
        <f>IF(C20&lt;=25%,D20,MIN(E20:F20))</f>
        <v>15.03</v>
      </c>
      <c r="F3" s="62">
        <f>MIN(H3:H17)</f>
        <v>11.2</v>
      </c>
      <c r="G3" s="4" t="s">
        <v>174</v>
      </c>
      <c r="H3" s="13">
        <v>18.53</v>
      </c>
      <c r="I3" s="29">
        <f>IF(H3="","",(IF($C$20&lt;25%,"N/A",IF(H3&lt;=($D$20+$A$20),H3,"Descartado"))))</f>
        <v>18.53</v>
      </c>
    </row>
    <row r="4" spans="1:9">
      <c r="A4" s="52"/>
      <c r="B4" s="54"/>
      <c r="C4" s="57"/>
      <c r="D4" s="60"/>
      <c r="E4" s="63"/>
      <c r="F4" s="63"/>
      <c r="G4" s="4" t="s">
        <v>173</v>
      </c>
      <c r="H4" s="13">
        <v>21.81</v>
      </c>
      <c r="I4" s="29" t="str">
        <f t="shared" ref="I4:I17" si="0">IF(H4="","",(IF($C$20&lt;25%,"N/A",IF(H4&lt;=($D$20+$A$20),H4,"Descartado"))))</f>
        <v>Descartado</v>
      </c>
    </row>
    <row r="5" spans="1:9">
      <c r="A5" s="52"/>
      <c r="B5" s="54"/>
      <c r="C5" s="57"/>
      <c r="D5" s="60"/>
      <c r="E5" s="63"/>
      <c r="F5" s="63"/>
      <c r="G5" s="4" t="s">
        <v>176</v>
      </c>
      <c r="H5" s="13">
        <v>11.2</v>
      </c>
      <c r="I5" s="29">
        <f t="shared" si="0"/>
        <v>11.2</v>
      </c>
    </row>
    <row r="6" spans="1:9">
      <c r="A6" s="52"/>
      <c r="B6" s="54"/>
      <c r="C6" s="57"/>
      <c r="D6" s="60"/>
      <c r="E6" s="63"/>
      <c r="F6" s="63"/>
      <c r="G6" s="4" t="s">
        <v>177</v>
      </c>
      <c r="H6" s="13">
        <v>15.35</v>
      </c>
      <c r="I6" s="29">
        <f t="shared" si="0"/>
        <v>15.35</v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4.5288510316267487</v>
      </c>
      <c r="B20" s="19">
        <f>COUNT(H3:H17)</f>
        <v>4</v>
      </c>
      <c r="C20" s="20">
        <f>IF(B20&lt;2,"N/A",(A20/D20))</f>
        <v>0.27086429614992519</v>
      </c>
      <c r="D20" s="21">
        <f>ROUND(AVERAGE(H3:H17),2)</f>
        <v>16.72</v>
      </c>
      <c r="E20" s="22">
        <f>IFERROR(ROUND(IF(B20&lt;2,"N/A",(IF(C20&lt;=25%,"N/A",AVERAGE(I3:I17)))),2),"N/A")</f>
        <v>15.03</v>
      </c>
      <c r="F20" s="22">
        <f>ROUND(MEDIAN(H3:H17),2)</f>
        <v>16.940000000000001</v>
      </c>
      <c r="G20" s="23" t="str">
        <f>INDEX(G3:G17,MATCH(H20,H3:H17,0))</f>
        <v>Copiadora Exemplo Ltda</v>
      </c>
      <c r="H20" s="24">
        <f>MIN(H3:H17)</f>
        <v>11.2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15.03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150.29999999999998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0" sqref="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68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149</v>
      </c>
      <c r="C3" s="56" t="s">
        <v>8</v>
      </c>
      <c r="D3" s="59">
        <v>10</v>
      </c>
      <c r="E3" s="62">
        <f>IF(C20&lt;=25%,D20,MIN(E20:F20))</f>
        <v>25.03</v>
      </c>
      <c r="F3" s="62">
        <f>MIN(H3:H17)</f>
        <v>9.4</v>
      </c>
      <c r="G3" s="4" t="s">
        <v>175</v>
      </c>
      <c r="H3" s="13">
        <v>23.44</v>
      </c>
      <c r="I3" s="29">
        <f>IF(H3="","",(IF($C$20&lt;25%,"N/A",IF(H3&lt;=($D$20+$A$20),H3,"Descartado"))))</f>
        <v>23.44</v>
      </c>
    </row>
    <row r="4" spans="1:9">
      <c r="A4" s="52"/>
      <c r="B4" s="54"/>
      <c r="C4" s="57"/>
      <c r="D4" s="60"/>
      <c r="E4" s="63"/>
      <c r="F4" s="63"/>
      <c r="G4" s="4" t="s">
        <v>174</v>
      </c>
      <c r="H4" s="13">
        <v>35.979999999999997</v>
      </c>
      <c r="I4" s="29">
        <f t="shared" ref="I4:I17" si="0">IF(H4="","",(IF($C$20&lt;25%,"N/A",IF(H4&lt;=($D$20+$A$20),H4,"Descartado"))))</f>
        <v>35.979999999999997</v>
      </c>
    </row>
    <row r="5" spans="1:9">
      <c r="A5" s="52"/>
      <c r="B5" s="54"/>
      <c r="C5" s="57"/>
      <c r="D5" s="60"/>
      <c r="E5" s="63"/>
      <c r="F5" s="63"/>
      <c r="G5" s="4" t="s">
        <v>176</v>
      </c>
      <c r="H5" s="13">
        <v>9.4</v>
      </c>
      <c r="I5" s="29">
        <f t="shared" si="0"/>
        <v>9.4</v>
      </c>
    </row>
    <row r="6" spans="1:9">
      <c r="A6" s="52"/>
      <c r="B6" s="54"/>
      <c r="C6" s="57"/>
      <c r="D6" s="60"/>
      <c r="E6" s="63"/>
      <c r="F6" s="63"/>
      <c r="G6" s="4" t="s">
        <v>177</v>
      </c>
      <c r="H6" s="13">
        <v>31.28</v>
      </c>
      <c r="I6" s="29">
        <f t="shared" si="0"/>
        <v>31.28</v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11.630275147218132</v>
      </c>
      <c r="B20" s="19">
        <f>COUNT(H3:H17)</f>
        <v>4</v>
      </c>
      <c r="C20" s="20">
        <f>IF(B20&lt;2,"N/A",(A20/D20))</f>
        <v>0.46465342178258617</v>
      </c>
      <c r="D20" s="21">
        <f>ROUND(AVERAGE(H3:H17),2)</f>
        <v>25.03</v>
      </c>
      <c r="E20" s="22">
        <f>IFERROR(ROUND(IF(B20&lt;2,"N/A",(IF(C20&lt;=25%,"N/A",AVERAGE(I3:I17)))),2),"N/A")</f>
        <v>25.03</v>
      </c>
      <c r="F20" s="22">
        <f>ROUND(MEDIAN(H3:H17),2)</f>
        <v>27.36</v>
      </c>
      <c r="G20" s="23" t="str">
        <f>INDEX(G3:G17,MATCH(H20,H3:H17,0))</f>
        <v>Copiadora Exemplo Ltda</v>
      </c>
      <c r="H20" s="24">
        <f>MIN(H3:H17)</f>
        <v>9.4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25.03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250.3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0" sqref="G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69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150</v>
      </c>
      <c r="C3" s="56" t="s">
        <v>8</v>
      </c>
      <c r="D3" s="59">
        <v>10</v>
      </c>
      <c r="E3" s="62">
        <f>IF(C20&lt;=25%,D20,MIN(E20:F20))</f>
        <v>19.690000000000001</v>
      </c>
      <c r="F3" s="62">
        <f>MIN(H3:H17)</f>
        <v>8.1</v>
      </c>
      <c r="G3" s="4" t="s">
        <v>176</v>
      </c>
      <c r="H3" s="13">
        <v>8.1</v>
      </c>
      <c r="I3" s="29">
        <f>IF(H3="","",(IF($C$20&lt;25%,"N/A",IF(H3&lt;=($D$20+$A$20),H3,"Descartado"))))</f>
        <v>8.1</v>
      </c>
    </row>
    <row r="4" spans="1:9">
      <c r="A4" s="52"/>
      <c r="B4" s="54"/>
      <c r="C4" s="57"/>
      <c r="D4" s="60"/>
      <c r="E4" s="63"/>
      <c r="F4" s="63"/>
      <c r="G4" s="4" t="s">
        <v>177</v>
      </c>
      <c r="H4" s="13">
        <v>31.28</v>
      </c>
      <c r="I4" s="29">
        <f t="shared" ref="I4:I17" si="0">IF(H4="","",(IF($C$20&lt;25%,"N/A",IF(H4&lt;=($D$20+$A$20),H4,"Descartado"))))</f>
        <v>31.28</v>
      </c>
    </row>
    <row r="5" spans="1:9">
      <c r="A5" s="52"/>
      <c r="B5" s="54"/>
      <c r="C5" s="57"/>
      <c r="D5" s="60"/>
      <c r="E5" s="63"/>
      <c r="F5" s="63"/>
      <c r="G5" s="4"/>
      <c r="H5" s="13"/>
      <c r="I5" s="29" t="str">
        <f t="shared" si="0"/>
        <v/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16.390735187904173</v>
      </c>
      <c r="B20" s="19">
        <f>COUNT(H3:H17)</f>
        <v>2</v>
      </c>
      <c r="C20" s="20">
        <f>IF(B20&lt;2,"N/A",(A20/D20))</f>
        <v>0.83243957277319314</v>
      </c>
      <c r="D20" s="21">
        <f>ROUND(AVERAGE(H3:H17),2)</f>
        <v>19.690000000000001</v>
      </c>
      <c r="E20" s="22">
        <f>IFERROR(ROUND(IF(B20&lt;2,"N/A",(IF(C20&lt;=25%,"N/A",AVERAGE(I3:I17)))),2),"N/A")</f>
        <v>19.690000000000001</v>
      </c>
      <c r="F20" s="22">
        <f>ROUND(MEDIAN(H3:H17),2)</f>
        <v>19.690000000000001</v>
      </c>
      <c r="G20" s="23" t="str">
        <f>INDEX(G3:G17,MATCH(H20,H3:H17,0))</f>
        <v>Copiadora Exemplo Ltda</v>
      </c>
      <c r="H20" s="24">
        <f>MIN(H3:H17)</f>
        <v>8.1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19.690000000000001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196.9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1" sqref="G1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43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124</v>
      </c>
      <c r="C3" s="56" t="s">
        <v>8</v>
      </c>
      <c r="D3" s="59">
        <v>30</v>
      </c>
      <c r="E3" s="62">
        <f>IF(C20&lt;=25%,D20,MIN(E20:F20))</f>
        <v>18.149999999999999</v>
      </c>
      <c r="F3" s="62">
        <f>MIN(H3:H17)</f>
        <v>14.3</v>
      </c>
      <c r="G3" s="4" t="s">
        <v>160</v>
      </c>
      <c r="H3" s="13">
        <v>14.3</v>
      </c>
      <c r="I3" s="29">
        <f>IF(H3="","",(IF($C$20&lt;25%,"N/A",IF(H3&lt;=($D$20+$A$20),H3,"Descartado"))))</f>
        <v>14.3</v>
      </c>
    </row>
    <row r="4" spans="1:9">
      <c r="A4" s="52"/>
      <c r="B4" s="54"/>
      <c r="C4" s="57"/>
      <c r="D4" s="60"/>
      <c r="E4" s="63"/>
      <c r="F4" s="63"/>
      <c r="G4" s="4" t="s">
        <v>159</v>
      </c>
      <c r="H4" s="13">
        <v>15.14</v>
      </c>
      <c r="I4" s="29">
        <f t="shared" ref="I4:I17" si="0">IF(H4="","",(IF($C$20&lt;25%,"N/A",IF(H4&lt;=($D$20+$A$20),H4,"Descartado"))))</f>
        <v>15.14</v>
      </c>
    </row>
    <row r="5" spans="1:9">
      <c r="A5" s="52"/>
      <c r="B5" s="54"/>
      <c r="C5" s="57"/>
      <c r="D5" s="60"/>
      <c r="E5" s="63"/>
      <c r="F5" s="63"/>
      <c r="G5" s="4" t="s">
        <v>176</v>
      </c>
      <c r="H5" s="13">
        <v>25</v>
      </c>
      <c r="I5" s="29">
        <f t="shared" si="0"/>
        <v>25</v>
      </c>
    </row>
    <row r="6" spans="1:9">
      <c r="A6" s="52"/>
      <c r="B6" s="54"/>
      <c r="C6" s="57"/>
      <c r="D6" s="60"/>
      <c r="E6" s="63"/>
      <c r="F6" s="63"/>
      <c r="G6" s="4" t="s">
        <v>177</v>
      </c>
      <c r="H6" s="13">
        <v>48.96</v>
      </c>
      <c r="I6" s="29" t="str">
        <f t="shared" si="0"/>
        <v>Descartado</v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16.154475128170105</v>
      </c>
      <c r="B20" s="19">
        <f>COUNT(H3:H17)</f>
        <v>4</v>
      </c>
      <c r="C20" s="20">
        <f>IF(B20&lt;2,"N/A",(A20/D20))</f>
        <v>0.62493133958104852</v>
      </c>
      <c r="D20" s="21">
        <f>ROUND(AVERAGE(H3:H17),2)</f>
        <v>25.85</v>
      </c>
      <c r="E20" s="22">
        <f>IFERROR(ROUND(IF(B20&lt;2,"N/A",(IF(C20&lt;=25%,"N/A",AVERAGE(I3:I17)))),2),"N/A")</f>
        <v>18.149999999999999</v>
      </c>
      <c r="F20" s="22">
        <f>ROUND(MEDIAN(H3:H17),2)</f>
        <v>20.07</v>
      </c>
      <c r="G20" s="23" t="str">
        <f>INDEX(G3:G17,MATCH(H20,H3:H17,0))</f>
        <v>Menor R$ do PE 27/22 - Minist da Educação</v>
      </c>
      <c r="H20" s="24">
        <f>MIN(H3:H17)</f>
        <v>14.3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18.149999999999999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544.5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70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151</v>
      </c>
      <c r="C3" s="56" t="s">
        <v>8</v>
      </c>
      <c r="D3" s="59">
        <v>10</v>
      </c>
      <c r="E3" s="62">
        <f>IF(C20&lt;=25%,D20,MIN(E20:F20))</f>
        <v>5</v>
      </c>
      <c r="F3" s="62">
        <f>MIN(H3:H17)</f>
        <v>4.24</v>
      </c>
      <c r="G3" s="4" t="s">
        <v>168</v>
      </c>
      <c r="H3" s="13">
        <v>4.24</v>
      </c>
      <c r="I3" s="29">
        <f>IF(H3="","",(IF($C$20&lt;25%,"N/A",IF(H3&lt;=($D$20+$A$20),H3,"Descartado"))))</f>
        <v>4.24</v>
      </c>
    </row>
    <row r="4" spans="1:9">
      <c r="A4" s="52"/>
      <c r="B4" s="54"/>
      <c r="C4" s="57"/>
      <c r="D4" s="60"/>
      <c r="E4" s="63"/>
      <c r="F4" s="63"/>
      <c r="G4" s="4" t="s">
        <v>170</v>
      </c>
      <c r="H4" s="13">
        <v>5.67</v>
      </c>
      <c r="I4" s="29">
        <f t="shared" ref="I4:I17" si="0">IF(H4="","",(IF($C$20&lt;25%,"N/A",IF(H4&lt;=($D$20+$A$20),H4,"Descartado"))))</f>
        <v>5.67</v>
      </c>
    </row>
    <row r="5" spans="1:9">
      <c r="A5" s="52"/>
      <c r="B5" s="54"/>
      <c r="C5" s="57"/>
      <c r="D5" s="60"/>
      <c r="E5" s="63"/>
      <c r="F5" s="63"/>
      <c r="G5" s="4" t="s">
        <v>169</v>
      </c>
      <c r="H5" s="13">
        <v>5.67</v>
      </c>
      <c r="I5" s="29">
        <f t="shared" si="0"/>
        <v>5.67</v>
      </c>
    </row>
    <row r="6" spans="1:9">
      <c r="A6" s="52"/>
      <c r="B6" s="54"/>
      <c r="C6" s="57"/>
      <c r="D6" s="60"/>
      <c r="E6" s="63"/>
      <c r="F6" s="63"/>
      <c r="G6" s="4" t="s">
        <v>176</v>
      </c>
      <c r="H6" s="13">
        <v>4.4000000000000004</v>
      </c>
      <c r="I6" s="29">
        <f t="shared" si="0"/>
        <v>4.4000000000000004</v>
      </c>
    </row>
    <row r="7" spans="1:9">
      <c r="A7" s="52"/>
      <c r="B7" s="54"/>
      <c r="C7" s="57"/>
      <c r="D7" s="60"/>
      <c r="E7" s="63"/>
      <c r="F7" s="63"/>
      <c r="G7" s="4" t="s">
        <v>177</v>
      </c>
      <c r="H7" s="13">
        <v>14</v>
      </c>
      <c r="I7" s="29" t="str">
        <f t="shared" si="0"/>
        <v>Descartado</v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4.0837274639720986</v>
      </c>
      <c r="B20" s="19">
        <f>COUNT(H3:H17)</f>
        <v>5</v>
      </c>
      <c r="C20" s="20">
        <f>IF(B20&lt;2,"N/A",(A20/D20))</f>
        <v>0.60054815646648507</v>
      </c>
      <c r="D20" s="21">
        <f>ROUND(AVERAGE(H3:H17),2)</f>
        <v>6.8</v>
      </c>
      <c r="E20" s="22">
        <f>IFERROR(ROUND(IF(B20&lt;2,"N/A",(IF(C20&lt;=25%,"N/A",AVERAGE(I3:I17)))),2),"N/A")</f>
        <v>5</v>
      </c>
      <c r="F20" s="22">
        <f>ROUND(MEDIAN(H3:H17),2)</f>
        <v>5.67</v>
      </c>
      <c r="G20" s="23" t="str">
        <f>INDEX(G3:G17,MATCH(H20,H3:H17,0))</f>
        <v>Menor R$ do PE 05/21- Minist da defesa atuali</v>
      </c>
      <c r="H20" s="24">
        <f>MIN(H3:H17)</f>
        <v>4.24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5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50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0" sqref="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71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152</v>
      </c>
      <c r="C3" s="56" t="s">
        <v>8</v>
      </c>
      <c r="D3" s="59">
        <v>10</v>
      </c>
      <c r="E3" s="62">
        <f>IF(C20&lt;=25%,D20,MIN(E20:F20))</f>
        <v>13.01</v>
      </c>
      <c r="F3" s="62">
        <f>MIN(H3:H17)</f>
        <v>9</v>
      </c>
      <c r="G3" s="4" t="s">
        <v>174</v>
      </c>
      <c r="H3" s="13">
        <v>18.53</v>
      </c>
      <c r="I3" s="29">
        <f>IF(H3="","",(IF($C$20&lt;25%,"N/A",IF(H3&lt;=($D$20+$A$20),H3,"Descartado"))))</f>
        <v>18.53</v>
      </c>
    </row>
    <row r="4" spans="1:9">
      <c r="A4" s="52"/>
      <c r="B4" s="54"/>
      <c r="C4" s="57"/>
      <c r="D4" s="60"/>
      <c r="E4" s="63"/>
      <c r="F4" s="63"/>
      <c r="G4" s="4" t="s">
        <v>173</v>
      </c>
      <c r="H4" s="13">
        <v>21.81</v>
      </c>
      <c r="I4" s="29" t="str">
        <f t="shared" ref="I4:I17" si="0">IF(H4="","",(IF($C$20&lt;25%,"N/A",IF(H4&lt;=($D$20+$A$20),H4,"Descartado"))))</f>
        <v>Descartado</v>
      </c>
    </row>
    <row r="5" spans="1:9">
      <c r="A5" s="52"/>
      <c r="B5" s="54"/>
      <c r="C5" s="57"/>
      <c r="D5" s="60"/>
      <c r="E5" s="63"/>
      <c r="F5" s="63"/>
      <c r="G5" s="4" t="s">
        <v>176</v>
      </c>
      <c r="H5" s="13">
        <v>9</v>
      </c>
      <c r="I5" s="29">
        <f t="shared" si="0"/>
        <v>9</v>
      </c>
    </row>
    <row r="6" spans="1:9">
      <c r="A6" s="52"/>
      <c r="B6" s="54"/>
      <c r="C6" s="57"/>
      <c r="D6" s="60"/>
      <c r="E6" s="63"/>
      <c r="F6" s="63"/>
      <c r="G6" s="4" t="s">
        <v>177</v>
      </c>
      <c r="H6" s="13">
        <v>11.49</v>
      </c>
      <c r="I6" s="29">
        <f t="shared" si="0"/>
        <v>11.49</v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5.9717355098831995</v>
      </c>
      <c r="B20" s="19">
        <f>COUNT(H3:H17)</f>
        <v>4</v>
      </c>
      <c r="C20" s="20">
        <f>IF(B20&lt;2,"N/A",(A20/D20))</f>
        <v>0.39261903418035499</v>
      </c>
      <c r="D20" s="21">
        <f>ROUND(AVERAGE(H3:H17),2)</f>
        <v>15.21</v>
      </c>
      <c r="E20" s="22">
        <f>IFERROR(ROUND(IF(B20&lt;2,"N/A",(IF(C20&lt;=25%,"N/A",AVERAGE(I3:I17)))),2),"N/A")</f>
        <v>13.01</v>
      </c>
      <c r="F20" s="22">
        <f>ROUND(MEDIAN(H3:H17),2)</f>
        <v>15.01</v>
      </c>
      <c r="G20" s="23" t="str">
        <f>INDEX(G3:G17,MATCH(H20,H3:H17,0))</f>
        <v>Copiadora Exemplo Ltda</v>
      </c>
      <c r="H20" s="24">
        <f>MIN(H3:H17)</f>
        <v>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13.01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130.1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72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153</v>
      </c>
      <c r="C3" s="56" t="s">
        <v>8</v>
      </c>
      <c r="D3" s="59">
        <v>10</v>
      </c>
      <c r="E3" s="62">
        <f>IF(C20&lt;=25%,D20,MIN(E20:F20))</f>
        <v>19.239999999999998</v>
      </c>
      <c r="F3" s="62">
        <f>MIN(H3:H17)</f>
        <v>5</v>
      </c>
      <c r="G3" s="4" t="s">
        <v>175</v>
      </c>
      <c r="H3" s="13">
        <v>23.44</v>
      </c>
      <c r="I3" s="29">
        <f>IF(H3="","",(IF($C$20&lt;25%,"N/A",IF(H3&lt;=($D$20+$A$20),H3,"Descartado"))))</f>
        <v>23.44</v>
      </c>
    </row>
    <row r="4" spans="1:9">
      <c r="A4" s="52"/>
      <c r="B4" s="54"/>
      <c r="C4" s="57"/>
      <c r="D4" s="60"/>
      <c r="E4" s="63"/>
      <c r="F4" s="63"/>
      <c r="G4" s="4" t="s">
        <v>176</v>
      </c>
      <c r="H4" s="13">
        <v>5</v>
      </c>
      <c r="I4" s="29">
        <f>IF(H4="","",(IF($C$20&lt;25%,"N/A",IF(H4&lt;=($D$20+$A$20),H4,"Descartado"))))</f>
        <v>5</v>
      </c>
    </row>
    <row r="5" spans="1:9">
      <c r="A5" s="52"/>
      <c r="B5" s="54"/>
      <c r="C5" s="57"/>
      <c r="D5" s="60"/>
      <c r="E5" s="63"/>
      <c r="F5" s="63"/>
      <c r="G5" s="4" t="s">
        <v>177</v>
      </c>
      <c r="H5" s="13">
        <v>29.28</v>
      </c>
      <c r="I5" s="29">
        <f>IF(H5="","",(IF($C$20&lt;25%,"N/A",IF(H5&lt;=($D$20+$A$20),H5,"Descartado"))))</f>
        <v>29.28</v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>IF(H6="","",(IF($C$20&lt;25%,"N/A",IF(H6&lt;=($D$20+$A$20),H6,"Descartado"))))</f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ref="I7:I17" si="0">IF(H7="","",(IF($C$20&lt;25%,"N/A",IF(H7&lt;=($D$20+$A$20),H7,"Descartado"))))</f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12.673184288094296</v>
      </c>
      <c r="B20" s="19">
        <f>COUNT(H3:H17)</f>
        <v>3</v>
      </c>
      <c r="C20" s="20">
        <f>IF(B20&lt;2,"N/A",(A20/D20))</f>
        <v>0.65868941206311316</v>
      </c>
      <c r="D20" s="21">
        <f>ROUND(AVERAGE(H3:H17),2)</f>
        <v>19.239999999999998</v>
      </c>
      <c r="E20" s="22">
        <f>IFERROR(ROUND(IF(B20&lt;2,"N/A",(IF(C20&lt;=25%,"N/A",AVERAGE(I3:I17)))),2),"N/A")</f>
        <v>19.239999999999998</v>
      </c>
      <c r="F20" s="22">
        <f>ROUND(MEDIAN(H3:H17),2)</f>
        <v>23.44</v>
      </c>
      <c r="G20" s="23" t="str">
        <f>INDEX(G3:G17,MATCH(H20,H3:H17,0))</f>
        <v>Copiadora Exemplo Ltda</v>
      </c>
      <c r="H20" s="24">
        <f>MIN(H3:H17)</f>
        <v>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19.239999999999998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192.39999999999998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view="pageBreakPreview" zoomScaleNormal="100" zoomScaleSheetLayoutView="100" workbookViewId="0">
      <selection activeCell="H6" sqref="H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73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154</v>
      </c>
      <c r="C3" s="56" t="s">
        <v>8</v>
      </c>
      <c r="D3" s="59">
        <v>10</v>
      </c>
      <c r="E3" s="62">
        <f>IF(C20&lt;=25%,D20,MIN(E20:F20))</f>
        <v>16.52</v>
      </c>
      <c r="F3" s="62">
        <f>MIN(H3:H17)</f>
        <v>3.75</v>
      </c>
      <c r="G3" s="4" t="s">
        <v>176</v>
      </c>
      <c r="H3" s="13">
        <v>3.75</v>
      </c>
      <c r="I3" s="29">
        <f>IF(H3="","",(IF($C$20&lt;25%,"N/A",IF(H3&lt;=($D$20+$A$20),H3,"Descartado"))))</f>
        <v>3.75</v>
      </c>
    </row>
    <row r="4" spans="1:9">
      <c r="A4" s="52"/>
      <c r="B4" s="54"/>
      <c r="C4" s="57"/>
      <c r="D4" s="60"/>
      <c r="E4" s="63"/>
      <c r="F4" s="63"/>
      <c r="G4" s="4" t="s">
        <v>177</v>
      </c>
      <c r="H4" s="13">
        <v>29.28</v>
      </c>
      <c r="I4" s="29">
        <f t="shared" ref="I4:I17" si="0">IF(H4="","",(IF($C$20&lt;25%,"N/A",IF(H4&lt;=($D$20+$A$20),H4,"Descartado"))))</f>
        <v>29.28</v>
      </c>
    </row>
    <row r="5" spans="1:9">
      <c r="A5" s="52"/>
      <c r="B5" s="54"/>
      <c r="C5" s="57"/>
      <c r="D5" s="60"/>
      <c r="E5" s="63"/>
      <c r="F5" s="63"/>
      <c r="G5" s="4"/>
      <c r="H5" s="13"/>
      <c r="I5" s="29" t="str">
        <f t="shared" si="0"/>
        <v/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18.052436123692562</v>
      </c>
      <c r="B20" s="19">
        <f>COUNT(H3:H17)</f>
        <v>2</v>
      </c>
      <c r="C20" s="20">
        <f>IF(B20&lt;2,"N/A",(A20/D20))</f>
        <v>1.0927624772210995</v>
      </c>
      <c r="D20" s="21">
        <f>ROUND(AVERAGE(H3:H17),2)</f>
        <v>16.52</v>
      </c>
      <c r="E20" s="22">
        <f>IFERROR(ROUND(IF(B20&lt;2,"N/A",(IF(C20&lt;=25%,"N/A",AVERAGE(I3:I17)))),2),"N/A")</f>
        <v>16.52</v>
      </c>
      <c r="F20" s="22">
        <f>ROUND(MEDIAN(H3:H17),2)</f>
        <v>16.52</v>
      </c>
      <c r="G20" s="23" t="str">
        <f>INDEX(G3:G17,MATCH(H20,H3:H17,0))</f>
        <v>Copiadora Exemplo Ltda</v>
      </c>
      <c r="H20" s="24">
        <f>MIN(H3:H17)</f>
        <v>3.75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16.52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165.2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4" sqref="G14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74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155</v>
      </c>
      <c r="C3" s="56" t="s">
        <v>8</v>
      </c>
      <c r="D3" s="59">
        <v>10</v>
      </c>
      <c r="E3" s="62">
        <f>IF(C20&lt;=25%,D20,MIN(E20:F20))</f>
        <v>4.28</v>
      </c>
      <c r="F3" s="62">
        <f>MIN(H3:H17)</f>
        <v>3.91</v>
      </c>
      <c r="G3" s="4" t="s">
        <v>168</v>
      </c>
      <c r="H3" s="13">
        <v>3.91</v>
      </c>
      <c r="I3" s="29">
        <f>IF(H3="","",(IF($C$20&lt;25%,"N/A",IF(H3&lt;=($D$20+$A$20),H3,"Descartado"))))</f>
        <v>3.91</v>
      </c>
    </row>
    <row r="4" spans="1:9">
      <c r="A4" s="52"/>
      <c r="B4" s="54"/>
      <c r="C4" s="57"/>
      <c r="D4" s="60"/>
      <c r="E4" s="63"/>
      <c r="F4" s="63"/>
      <c r="G4" s="4" t="s">
        <v>170</v>
      </c>
      <c r="H4" s="13">
        <v>4.28</v>
      </c>
      <c r="I4" s="29">
        <f t="shared" ref="I4:I17" si="0">IF(H4="","",(IF($C$20&lt;25%,"N/A",IF(H4&lt;=($D$20+$A$20),H4,"Descartado"))))</f>
        <v>4.28</v>
      </c>
    </row>
    <row r="5" spans="1:9">
      <c r="A5" s="52"/>
      <c r="B5" s="54"/>
      <c r="C5" s="57"/>
      <c r="D5" s="60"/>
      <c r="E5" s="63"/>
      <c r="F5" s="63"/>
      <c r="G5" s="4" t="s">
        <v>169</v>
      </c>
      <c r="H5" s="13">
        <v>4.28</v>
      </c>
      <c r="I5" s="29">
        <f t="shared" si="0"/>
        <v>4.28</v>
      </c>
    </row>
    <row r="6" spans="1:9">
      <c r="A6" s="52"/>
      <c r="B6" s="54"/>
      <c r="C6" s="57"/>
      <c r="D6" s="60"/>
      <c r="E6" s="63"/>
      <c r="F6" s="63"/>
      <c r="G6" s="4" t="s">
        <v>176</v>
      </c>
      <c r="H6" s="13">
        <v>4.95</v>
      </c>
      <c r="I6" s="29">
        <f t="shared" si="0"/>
        <v>4.95</v>
      </c>
    </row>
    <row r="7" spans="1:9">
      <c r="A7" s="52"/>
      <c r="B7" s="54"/>
      <c r="C7" s="57"/>
      <c r="D7" s="60"/>
      <c r="E7" s="63"/>
      <c r="F7" s="63"/>
      <c r="G7" s="4" t="s">
        <v>177</v>
      </c>
      <c r="H7" s="13">
        <v>12.48</v>
      </c>
      <c r="I7" s="29" t="str">
        <f t="shared" si="0"/>
        <v>Descartado</v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3.6529371743844705</v>
      </c>
      <c r="B20" s="19">
        <f>COUNT(H3:H17)</f>
        <v>5</v>
      </c>
      <c r="C20" s="20">
        <f>IF(B20&lt;2,"N/A",(A20/D20))</f>
        <v>0.6108590592616171</v>
      </c>
      <c r="D20" s="21">
        <f>ROUND(AVERAGE(H3:H17),2)</f>
        <v>5.98</v>
      </c>
      <c r="E20" s="22">
        <f>IFERROR(ROUND(IF(B20&lt;2,"N/A",(IF(C20&lt;=25%,"N/A",AVERAGE(I3:I17)))),2),"N/A")</f>
        <v>4.3600000000000003</v>
      </c>
      <c r="F20" s="22">
        <f>ROUND(MEDIAN(H3:H17),2)</f>
        <v>4.28</v>
      </c>
      <c r="G20" s="23" t="str">
        <f>INDEX(G3:G17,MATCH(H20,H3:H17,0))</f>
        <v>Menor R$ do PE 05/21- Minist da defesa atuali</v>
      </c>
      <c r="H20" s="24">
        <f>MIN(H3:H17)</f>
        <v>3.91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4.28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42.800000000000004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75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102</v>
      </c>
      <c r="C3" s="56" t="s">
        <v>8</v>
      </c>
      <c r="D3" s="59">
        <f>500-Item5!D3</f>
        <v>450</v>
      </c>
      <c r="E3" s="62">
        <f>IF(C20&lt;=25%,D20,MIN(E20:F20))</f>
        <v>339.68</v>
      </c>
      <c r="F3" s="62">
        <f>MIN(H3:H17)</f>
        <v>283.89999999999998</v>
      </c>
      <c r="G3" s="4" t="s">
        <v>95</v>
      </c>
      <c r="H3" s="13">
        <v>331.55</v>
      </c>
      <c r="I3" s="29" t="str">
        <f>IF(H3="","",(IF($C$20&lt;25%,"N/A",IF(H3&lt;=($D$20+$A$20),H3,"Descartado"))))</f>
        <v>N/A</v>
      </c>
    </row>
    <row r="4" spans="1:9">
      <c r="A4" s="52"/>
      <c r="B4" s="54"/>
      <c r="C4" s="57"/>
      <c r="D4" s="60"/>
      <c r="E4" s="63"/>
      <c r="F4" s="63"/>
      <c r="G4" s="4" t="s">
        <v>97</v>
      </c>
      <c r="H4" s="13">
        <v>398.88</v>
      </c>
      <c r="I4" s="29" t="str">
        <f t="shared" ref="I4:I17" si="0">IF(H4="","",(IF($C$20&lt;25%,"N/A",IF(H4&lt;=($D$20+$A$20),H4,"Descartado"))))</f>
        <v>N/A</v>
      </c>
    </row>
    <row r="5" spans="1:9">
      <c r="A5" s="52"/>
      <c r="B5" s="54"/>
      <c r="C5" s="57"/>
      <c r="D5" s="60"/>
      <c r="E5" s="63"/>
      <c r="F5" s="63"/>
      <c r="G5" s="4" t="s">
        <v>103</v>
      </c>
      <c r="H5" s="13">
        <v>287</v>
      </c>
      <c r="I5" s="29" t="str">
        <f t="shared" si="0"/>
        <v>N/A</v>
      </c>
    </row>
    <row r="6" spans="1:9">
      <c r="A6" s="52"/>
      <c r="B6" s="54"/>
      <c r="C6" s="57"/>
      <c r="D6" s="60"/>
      <c r="E6" s="63"/>
      <c r="F6" s="63"/>
      <c r="G6" s="4" t="s">
        <v>104</v>
      </c>
      <c r="H6" s="13">
        <v>283.89999999999998</v>
      </c>
      <c r="I6" s="29" t="str">
        <f t="shared" si="0"/>
        <v>N/A</v>
      </c>
    </row>
    <row r="7" spans="1:9">
      <c r="A7" s="52"/>
      <c r="B7" s="54"/>
      <c r="C7" s="57"/>
      <c r="D7" s="60"/>
      <c r="E7" s="63"/>
      <c r="F7" s="63"/>
      <c r="G7" s="4" t="s">
        <v>101</v>
      </c>
      <c r="H7" s="13">
        <v>318.92</v>
      </c>
      <c r="I7" s="29" t="str">
        <f t="shared" si="0"/>
        <v>N/A</v>
      </c>
    </row>
    <row r="8" spans="1:9">
      <c r="A8" s="52"/>
      <c r="B8" s="54"/>
      <c r="C8" s="57"/>
      <c r="D8" s="60"/>
      <c r="E8" s="63"/>
      <c r="F8" s="63"/>
      <c r="G8" s="4" t="s">
        <v>98</v>
      </c>
      <c r="H8" s="13">
        <v>329.77</v>
      </c>
      <c r="I8" s="29" t="str">
        <f t="shared" si="0"/>
        <v>N/A</v>
      </c>
    </row>
    <row r="9" spans="1:9">
      <c r="A9" s="52"/>
      <c r="B9" s="54"/>
      <c r="C9" s="57"/>
      <c r="D9" s="60"/>
      <c r="E9" s="63"/>
      <c r="F9" s="63"/>
      <c r="G9" s="4" t="s">
        <v>105</v>
      </c>
      <c r="H9" s="13">
        <v>427.72</v>
      </c>
      <c r="I9" s="29" t="str">
        <f t="shared" si="0"/>
        <v>N/A</v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54.371492136439414</v>
      </c>
      <c r="B20" s="19">
        <f>COUNT(H3:H17)</f>
        <v>7</v>
      </c>
      <c r="C20" s="20">
        <f>IF(B20&lt;2,"N/A",(A20/D20))</f>
        <v>0.16006680445254184</v>
      </c>
      <c r="D20" s="21">
        <f>ROUND(AVERAGE(H3:H17),2)</f>
        <v>339.68</v>
      </c>
      <c r="E20" s="22" t="str">
        <f>IFERROR(ROUND(IF(B20&lt;2,"N/A",(IF(C20&lt;=25%,"N/A",AVERAGE(I3:I17)))),2),"N/A")</f>
        <v>N/A</v>
      </c>
      <c r="F20" s="22">
        <f>ROUND(MEDIAN(H3:H17),2)</f>
        <v>329.77</v>
      </c>
      <c r="G20" s="23" t="str">
        <f>INDEX(G3:G17,MATCH(H20,H3:H17,0))</f>
        <v>OCEANO B2B</v>
      </c>
      <c r="H20" s="24">
        <f>MIN(H3:H17)</f>
        <v>283.89999999999998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339.68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152856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76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91</v>
      </c>
      <c r="C3" s="56" t="s">
        <v>8</v>
      </c>
      <c r="D3" s="59">
        <f>60-Item11!D3</f>
        <v>30</v>
      </c>
      <c r="E3" s="62">
        <f>IF(C20&lt;=25%,D20,MIN(E20:F20))</f>
        <v>1335.5</v>
      </c>
      <c r="F3" s="62">
        <f>MIN(H3:H17)</f>
        <v>1139.05</v>
      </c>
      <c r="G3" s="4" t="s">
        <v>95</v>
      </c>
      <c r="H3" s="13">
        <v>1593.58</v>
      </c>
      <c r="I3" s="29" t="str">
        <f>IF(H3="","",(IF($C$20&lt;25%,"N/A",IF(H3&lt;=($D$20+$A$20),H3,"Descartado"))))</f>
        <v>N/A</v>
      </c>
    </row>
    <row r="4" spans="1:9">
      <c r="A4" s="52"/>
      <c r="B4" s="54"/>
      <c r="C4" s="57"/>
      <c r="D4" s="60"/>
      <c r="E4" s="63"/>
      <c r="F4" s="63"/>
      <c r="G4" s="4" t="s">
        <v>96</v>
      </c>
      <c r="H4" s="13">
        <v>1299</v>
      </c>
      <c r="I4" s="29" t="str">
        <f t="shared" ref="I4:I17" si="0">IF(H4="","",(IF($C$20&lt;25%,"N/A",IF(H4&lt;=($D$20+$A$20),H4,"Descartado"))))</f>
        <v>N/A</v>
      </c>
    </row>
    <row r="5" spans="1:9">
      <c r="A5" s="52"/>
      <c r="B5" s="54"/>
      <c r="C5" s="57"/>
      <c r="D5" s="60"/>
      <c r="E5" s="63"/>
      <c r="F5" s="63"/>
      <c r="G5" s="4" t="s">
        <v>97</v>
      </c>
      <c r="H5" s="13">
        <v>1489</v>
      </c>
      <c r="I5" s="29" t="str">
        <f t="shared" si="0"/>
        <v>N/A</v>
      </c>
    </row>
    <row r="6" spans="1:9">
      <c r="A6" s="52"/>
      <c r="B6" s="54"/>
      <c r="C6" s="57"/>
      <c r="D6" s="60"/>
      <c r="E6" s="63"/>
      <c r="F6" s="63"/>
      <c r="G6" s="4" t="s">
        <v>106</v>
      </c>
      <c r="H6" s="13">
        <v>1139.05</v>
      </c>
      <c r="I6" s="29" t="str">
        <f t="shared" si="0"/>
        <v>N/A</v>
      </c>
    </row>
    <row r="7" spans="1:9">
      <c r="A7" s="52"/>
      <c r="B7" s="54"/>
      <c r="C7" s="57"/>
      <c r="D7" s="60"/>
      <c r="E7" s="63"/>
      <c r="F7" s="63"/>
      <c r="G7" s="4" t="s">
        <v>99</v>
      </c>
      <c r="H7" s="13">
        <v>1234.9100000000001</v>
      </c>
      <c r="I7" s="29" t="str">
        <f t="shared" si="0"/>
        <v>N/A</v>
      </c>
    </row>
    <row r="8" spans="1:9">
      <c r="A8" s="52"/>
      <c r="B8" s="54"/>
      <c r="C8" s="57"/>
      <c r="D8" s="60"/>
      <c r="E8" s="63"/>
      <c r="F8" s="63"/>
      <c r="G8" s="4" t="s">
        <v>98</v>
      </c>
      <c r="H8" s="13">
        <v>1239.52</v>
      </c>
      <c r="I8" s="29" t="str">
        <f t="shared" si="0"/>
        <v>N/A</v>
      </c>
    </row>
    <row r="9" spans="1:9">
      <c r="A9" s="52"/>
      <c r="B9" s="54"/>
      <c r="C9" s="57"/>
      <c r="D9" s="60"/>
      <c r="E9" s="63"/>
      <c r="F9" s="63"/>
      <c r="G9" s="4" t="s">
        <v>107</v>
      </c>
      <c r="H9" s="13">
        <v>1199.9000000000001</v>
      </c>
      <c r="I9" s="29" t="str">
        <f t="shared" si="0"/>
        <v>N/A</v>
      </c>
    </row>
    <row r="10" spans="1:9">
      <c r="A10" s="52"/>
      <c r="B10" s="54"/>
      <c r="C10" s="57"/>
      <c r="D10" s="60"/>
      <c r="E10" s="63"/>
      <c r="F10" s="63"/>
      <c r="G10" s="4" t="s">
        <v>100</v>
      </c>
      <c r="H10" s="13">
        <v>1489</v>
      </c>
      <c r="I10" s="29" t="str">
        <f t="shared" si="0"/>
        <v>N/A</v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165.34488077953947</v>
      </c>
      <c r="B20" s="19">
        <f>COUNT(H3:H17)</f>
        <v>8</v>
      </c>
      <c r="C20" s="20">
        <f>IF(B20&lt;2,"N/A",(A20/D20))</f>
        <v>0.12380747344031409</v>
      </c>
      <c r="D20" s="21">
        <f>ROUND(AVERAGE(H3:H17),2)</f>
        <v>1335.5</v>
      </c>
      <c r="E20" s="22" t="str">
        <f>IFERROR(ROUND(IF(B20&lt;2,"N/A",(IF(C20&lt;=25%,"N/A",AVERAGE(I3:I17)))),2),"N/A")</f>
        <v>N/A</v>
      </c>
      <c r="F20" s="22">
        <f>ROUND(MEDIAN(H3:H17),2)</f>
        <v>1269.26</v>
      </c>
      <c r="G20" s="23" t="str">
        <f>INDEX(G3:G17,MATCH(H20,H3:H17,0))</f>
        <v>FERREIRA COSTA</v>
      </c>
      <c r="H20" s="24">
        <f>MIN(H3:H17)</f>
        <v>1139.05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1335.5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40065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77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92</v>
      </c>
      <c r="C3" s="56" t="s">
        <v>8</v>
      </c>
      <c r="D3" s="59">
        <f>200-Item17!D3</f>
        <v>180</v>
      </c>
      <c r="E3" s="62">
        <f>IF(C20&lt;=25%,D20,MIN(E20:F20))</f>
        <v>626.12</v>
      </c>
      <c r="F3" s="62">
        <f>MIN(H3:H17)</f>
        <v>449.1</v>
      </c>
      <c r="G3" s="4" t="s">
        <v>109</v>
      </c>
      <c r="H3" s="13">
        <v>829.26</v>
      </c>
      <c r="I3" s="29">
        <f>IF(H3="","",(IF($C$20&lt;25%,"N/A",IF(H3&lt;=($D$20+$A$20),H3,"Descartado"))))</f>
        <v>829.26</v>
      </c>
    </row>
    <row r="4" spans="1:9">
      <c r="A4" s="52"/>
      <c r="B4" s="54"/>
      <c r="C4" s="57"/>
      <c r="D4" s="60"/>
      <c r="E4" s="63"/>
      <c r="F4" s="63"/>
      <c r="G4" s="4" t="s">
        <v>110</v>
      </c>
      <c r="H4" s="13">
        <v>449.1</v>
      </c>
      <c r="I4" s="29">
        <f t="shared" ref="I4:I17" si="0">IF(H4="","",(IF($C$20&lt;25%,"N/A",IF(H4&lt;=($D$20+$A$20),H4,"Descartado"))))</f>
        <v>449.1</v>
      </c>
    </row>
    <row r="5" spans="1:9">
      <c r="A5" s="52"/>
      <c r="B5" s="54"/>
      <c r="C5" s="57"/>
      <c r="D5" s="60"/>
      <c r="E5" s="63"/>
      <c r="F5" s="63"/>
      <c r="G5" s="4" t="s">
        <v>108</v>
      </c>
      <c r="H5" s="13">
        <v>600</v>
      </c>
      <c r="I5" s="29">
        <f t="shared" si="0"/>
        <v>600</v>
      </c>
    </row>
    <row r="6" spans="1:9">
      <c r="A6" s="52"/>
      <c r="B6" s="54"/>
      <c r="C6" s="57"/>
      <c r="D6" s="60"/>
      <c r="E6" s="63"/>
      <c r="F6" s="63"/>
      <c r="G6" s="4" t="s">
        <v>111</v>
      </c>
      <c r="H6" s="13">
        <v>923.4</v>
      </c>
      <c r="I6" s="29" t="str">
        <f t="shared" si="0"/>
        <v>Descartado</v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215.68939334144341</v>
      </c>
      <c r="B20" s="19">
        <f>COUNT(H3:H17)</f>
        <v>4</v>
      </c>
      <c r="C20" s="20">
        <f>IF(B20&lt;2,"N/A",(A20/D20))</f>
        <v>0.30793414616732823</v>
      </c>
      <c r="D20" s="21">
        <f>ROUND(AVERAGE(H3:H17),2)</f>
        <v>700.44</v>
      </c>
      <c r="E20" s="22">
        <f>IFERROR(ROUND(IF(B20&lt;2,"N/A",(IF(C20&lt;=25%,"N/A",AVERAGE(I3:I17)))),2),"N/A")</f>
        <v>626.12</v>
      </c>
      <c r="F20" s="22">
        <f>ROUND(MEDIAN(H3:H17),2)</f>
        <v>714.63</v>
      </c>
      <c r="G20" s="23" t="str">
        <f>INDEX(G3:G17,MATCH(H20,H3:H17,0))</f>
        <v>ELETRO LUSTRES</v>
      </c>
      <c r="H20" s="24">
        <f>MIN(H3:H17)</f>
        <v>449.1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626.12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112701.6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78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93</v>
      </c>
      <c r="C3" s="56" t="s">
        <v>8</v>
      </c>
      <c r="D3" s="59">
        <f>300-Item27!D3</f>
        <v>290</v>
      </c>
      <c r="E3" s="62">
        <f>IF(C20&lt;=25%,D20,MIN(E20:F20))</f>
        <v>403.18</v>
      </c>
      <c r="F3" s="62">
        <f>MIN(H3:H17)</f>
        <v>338.8</v>
      </c>
      <c r="G3" s="4" t="s">
        <v>99</v>
      </c>
      <c r="H3" s="13">
        <v>379</v>
      </c>
      <c r="I3" s="29">
        <f>IF(H3="","",(IF($C$20&lt;25%,"N/A",IF(H3&lt;=($D$20+$A$20),H3,"Descartado"))))</f>
        <v>379</v>
      </c>
    </row>
    <row r="4" spans="1:9">
      <c r="A4" s="52"/>
      <c r="B4" s="54"/>
      <c r="C4" s="57"/>
      <c r="D4" s="60"/>
      <c r="E4" s="63"/>
      <c r="F4" s="63"/>
      <c r="G4" s="4" t="s">
        <v>103</v>
      </c>
      <c r="H4" s="13">
        <v>338.8</v>
      </c>
      <c r="I4" s="29">
        <f t="shared" ref="I4:I17" si="0">IF(H4="","",(IF($C$20&lt;25%,"N/A",IF(H4&lt;=($D$20+$A$20),H4,"Descartado"))))</f>
        <v>338.8</v>
      </c>
    </row>
    <row r="5" spans="1:9">
      <c r="A5" s="52"/>
      <c r="B5" s="54"/>
      <c r="C5" s="57"/>
      <c r="D5" s="60"/>
      <c r="E5" s="63"/>
      <c r="F5" s="63"/>
      <c r="G5" s="4" t="s">
        <v>112</v>
      </c>
      <c r="H5" s="13">
        <v>640</v>
      </c>
      <c r="I5" s="29" t="str">
        <f t="shared" si="0"/>
        <v>Descartado</v>
      </c>
    </row>
    <row r="6" spans="1:9">
      <c r="A6" s="52"/>
      <c r="B6" s="54"/>
      <c r="C6" s="57"/>
      <c r="D6" s="60"/>
      <c r="E6" s="63"/>
      <c r="F6" s="63"/>
      <c r="G6" s="4" t="s">
        <v>113</v>
      </c>
      <c r="H6" s="13">
        <v>474.9</v>
      </c>
      <c r="I6" s="29">
        <f t="shared" si="0"/>
        <v>474.9</v>
      </c>
    </row>
    <row r="7" spans="1:9">
      <c r="A7" s="52"/>
      <c r="B7" s="54"/>
      <c r="C7" s="57"/>
      <c r="D7" s="60"/>
      <c r="E7" s="63"/>
      <c r="F7" s="63"/>
      <c r="G7" s="4" t="s">
        <v>114</v>
      </c>
      <c r="H7" s="13">
        <v>420</v>
      </c>
      <c r="I7" s="29">
        <f t="shared" si="0"/>
        <v>420</v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117.28703253130766</v>
      </c>
      <c r="B20" s="19">
        <f>COUNT(H3:H17)</f>
        <v>5</v>
      </c>
      <c r="C20" s="20">
        <f>IF(B20&lt;2,"N/A",(A20/D20))</f>
        <v>0.26032545951815078</v>
      </c>
      <c r="D20" s="21">
        <f>ROUND(AVERAGE(H3:H17),2)</f>
        <v>450.54</v>
      </c>
      <c r="E20" s="22">
        <f>IFERROR(ROUND(IF(B20&lt;2,"N/A",(IF(C20&lt;=25%,"N/A",AVERAGE(I3:I17)))),2),"N/A")</f>
        <v>403.18</v>
      </c>
      <c r="F20" s="22">
        <f>ROUND(MEDIAN(H3:H17),2)</f>
        <v>420</v>
      </c>
      <c r="G20" s="23" t="str">
        <f>INDEX(G3:G17,MATCH(H20,H3:H17,0))</f>
        <v>LOJA MUNDI</v>
      </c>
      <c r="H20" s="24">
        <f>MIN(H3:H17)</f>
        <v>338.8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403.18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116922.2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79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94</v>
      </c>
      <c r="C3" s="56" t="s">
        <v>8</v>
      </c>
      <c r="D3" s="59">
        <f>3-Item29!D3</f>
        <v>-7</v>
      </c>
      <c r="E3" s="62">
        <f>IF(C20&lt;=25%,D20,MIN(E20:F20))</f>
        <v>30796.38</v>
      </c>
      <c r="F3" s="62">
        <f>MIN(H3:H17)</f>
        <v>19590</v>
      </c>
      <c r="G3" s="4" t="s">
        <v>115</v>
      </c>
      <c r="H3" s="13">
        <v>29790</v>
      </c>
      <c r="I3" s="29">
        <f>IF(H3="","",(IF($C$20&lt;25%,"N/A",IF(H3&lt;=($D$20+$A$20),H3,"Descartado"))))</f>
        <v>29790</v>
      </c>
    </row>
    <row r="4" spans="1:9">
      <c r="A4" s="52"/>
      <c r="B4" s="54"/>
      <c r="C4" s="57"/>
      <c r="D4" s="60"/>
      <c r="E4" s="63"/>
      <c r="F4" s="63"/>
      <c r="G4" s="4" t="s">
        <v>116</v>
      </c>
      <c r="H4" s="13">
        <v>35815</v>
      </c>
      <c r="I4" s="29">
        <f t="shared" ref="I4:I17" si="0">IF(H4="","",(IF($C$20&lt;25%,"N/A",IF(H4&lt;=($D$20+$A$20),H4,"Descartado"))))</f>
        <v>35815</v>
      </c>
    </row>
    <row r="5" spans="1:9">
      <c r="A5" s="52"/>
      <c r="B5" s="54"/>
      <c r="C5" s="57"/>
      <c r="D5" s="60"/>
      <c r="E5" s="63"/>
      <c r="F5" s="63"/>
      <c r="G5" s="4" t="s">
        <v>117</v>
      </c>
      <c r="H5" s="13">
        <v>19590</v>
      </c>
      <c r="I5" s="29">
        <f t="shared" si="0"/>
        <v>19590</v>
      </c>
    </row>
    <row r="6" spans="1:9">
      <c r="A6" s="52"/>
      <c r="B6" s="54"/>
      <c r="C6" s="57"/>
      <c r="D6" s="60"/>
      <c r="E6" s="63"/>
      <c r="F6" s="63"/>
      <c r="G6" s="4" t="s">
        <v>118</v>
      </c>
      <c r="H6" s="13">
        <v>37990.5</v>
      </c>
      <c r="I6" s="29">
        <f t="shared" si="0"/>
        <v>37990.5</v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8236.861511674213</v>
      </c>
      <c r="B20" s="19">
        <f>COUNT(H3:H17)</f>
        <v>4</v>
      </c>
      <c r="C20" s="20">
        <f>IF(B20&lt;2,"N/A",(A20/D20))</f>
        <v>0.26746200403015591</v>
      </c>
      <c r="D20" s="21">
        <f>ROUND(AVERAGE(H3:H17),2)</f>
        <v>30796.38</v>
      </c>
      <c r="E20" s="22">
        <f>IFERROR(ROUND(IF(B20&lt;2,"N/A",(IF(C20&lt;=25%,"N/A",AVERAGE(I3:I17)))),2),"N/A")</f>
        <v>30796.38</v>
      </c>
      <c r="F20" s="22">
        <f>ROUND(MEDIAN(H3:H17),2)</f>
        <v>32802.5</v>
      </c>
      <c r="G20" s="23" t="str">
        <f>INDEX(G3:G17,MATCH(H20,H3:H17,0))</f>
        <v>HT CLICK</v>
      </c>
      <c r="H20" s="24">
        <f>MIN(H3:H17)</f>
        <v>19590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30796.38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-215574.66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44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125</v>
      </c>
      <c r="C3" s="56" t="s">
        <v>8</v>
      </c>
      <c r="D3" s="59">
        <v>100</v>
      </c>
      <c r="E3" s="62">
        <f>IF(C20&lt;=25%,D20,MIN(E20:F20))</f>
        <v>9.07</v>
      </c>
      <c r="F3" s="62">
        <f>MIN(H3:H17)</f>
        <v>6.5</v>
      </c>
      <c r="G3" s="4" t="s">
        <v>171</v>
      </c>
      <c r="H3" s="13">
        <v>13.5</v>
      </c>
      <c r="I3" s="29">
        <f>IF(H3="","",(IF($C$20&lt;25%,"N/A",IF(H3&lt;=($D$20+$A$20),H3,"Descartado"))))</f>
        <v>13.5</v>
      </c>
    </row>
    <row r="4" spans="1:9">
      <c r="A4" s="52"/>
      <c r="B4" s="54"/>
      <c r="C4" s="57"/>
      <c r="D4" s="60"/>
      <c r="E4" s="63"/>
      <c r="F4" s="63"/>
      <c r="G4" s="4" t="s">
        <v>172</v>
      </c>
      <c r="H4" s="13">
        <v>18</v>
      </c>
      <c r="I4" s="29" t="str">
        <f t="shared" ref="I4:I17" si="0">IF(H4="","",(IF($C$20&lt;25%,"N/A",IF(H4&lt;=($D$20+$A$20),H4,"Descartado"))))</f>
        <v>Descartado</v>
      </c>
    </row>
    <row r="5" spans="1:9">
      <c r="A5" s="52"/>
      <c r="B5" s="54"/>
      <c r="C5" s="57"/>
      <c r="D5" s="60"/>
      <c r="E5" s="63"/>
      <c r="F5" s="63"/>
      <c r="G5" s="4" t="s">
        <v>176</v>
      </c>
      <c r="H5" s="13">
        <v>6.5</v>
      </c>
      <c r="I5" s="29">
        <f t="shared" si="0"/>
        <v>6.5</v>
      </c>
    </row>
    <row r="6" spans="1:9">
      <c r="A6" s="52"/>
      <c r="B6" s="54"/>
      <c r="C6" s="57"/>
      <c r="D6" s="60"/>
      <c r="E6" s="63"/>
      <c r="F6" s="63"/>
      <c r="G6" s="4" t="s">
        <v>177</v>
      </c>
      <c r="H6" s="13">
        <v>7.2</v>
      </c>
      <c r="I6" s="29">
        <f t="shared" si="0"/>
        <v>7.2</v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5.4644304369257002</v>
      </c>
      <c r="B20" s="19">
        <f>COUNT(H3:H17)</f>
        <v>4</v>
      </c>
      <c r="C20" s="20">
        <f>IF(B20&lt;2,"N/A",(A20/D20))</f>
        <v>0.48357791477218581</v>
      </c>
      <c r="D20" s="21">
        <f>ROUND(AVERAGE(H3:H17),2)</f>
        <v>11.3</v>
      </c>
      <c r="E20" s="22">
        <f>IFERROR(ROUND(IF(B20&lt;2,"N/A",(IF(C20&lt;=25%,"N/A",AVERAGE(I3:I17)))),2),"N/A")</f>
        <v>9.07</v>
      </c>
      <c r="F20" s="22">
        <f>ROUND(MEDIAN(H3:H17),2)</f>
        <v>10.35</v>
      </c>
      <c r="G20" s="23" t="str">
        <f>INDEX(G3:G17,MATCH(H20,H3:H17,0))</f>
        <v>Copiadora Exemplo Ltda</v>
      </c>
      <c r="H20" s="24">
        <f>MIN(H3:H17)</f>
        <v>6.5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9.07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907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80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39</v>
      </c>
      <c r="C3" s="56" t="s">
        <v>8</v>
      </c>
      <c r="D3" s="59">
        <v>10</v>
      </c>
      <c r="E3" s="62">
        <f>IF(C20&lt;=25%,D20,MIN(E20:F20))</f>
        <v>757.25</v>
      </c>
      <c r="F3" s="62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2"/>
      <c r="B4" s="54"/>
      <c r="C4" s="57"/>
      <c r="D4" s="60"/>
      <c r="E4" s="63"/>
      <c r="F4" s="63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2"/>
      <c r="B5" s="54"/>
      <c r="C5" s="57"/>
      <c r="D5" s="60"/>
      <c r="E5" s="63"/>
      <c r="F5" s="63"/>
      <c r="G5" s="4" t="s">
        <v>38</v>
      </c>
      <c r="H5" s="13">
        <v>1125</v>
      </c>
      <c r="I5" s="29" t="str">
        <f t="shared" si="0"/>
        <v>Descartado</v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81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39</v>
      </c>
      <c r="C3" s="56" t="s">
        <v>8</v>
      </c>
      <c r="D3" s="59">
        <v>10</v>
      </c>
      <c r="E3" s="62">
        <f>IF(C20&lt;=25%,D20,MIN(E20:F20))</f>
        <v>757.25</v>
      </c>
      <c r="F3" s="62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2"/>
      <c r="B4" s="54"/>
      <c r="C4" s="57"/>
      <c r="D4" s="60"/>
      <c r="E4" s="63"/>
      <c r="F4" s="63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2"/>
      <c r="B5" s="54"/>
      <c r="C5" s="57"/>
      <c r="D5" s="60"/>
      <c r="E5" s="63"/>
      <c r="F5" s="63"/>
      <c r="G5" s="4" t="s">
        <v>38</v>
      </c>
      <c r="H5" s="13">
        <v>1125</v>
      </c>
      <c r="I5" s="29" t="str">
        <f t="shared" si="0"/>
        <v>Descartado</v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82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39</v>
      </c>
      <c r="C3" s="56" t="s">
        <v>8</v>
      </c>
      <c r="D3" s="59">
        <v>10</v>
      </c>
      <c r="E3" s="62">
        <f>IF(C20&lt;=25%,D20,MIN(E20:F20))</f>
        <v>757.25</v>
      </c>
      <c r="F3" s="62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2"/>
      <c r="B4" s="54"/>
      <c r="C4" s="57"/>
      <c r="D4" s="60"/>
      <c r="E4" s="63"/>
      <c r="F4" s="63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2"/>
      <c r="B5" s="54"/>
      <c r="C5" s="57"/>
      <c r="D5" s="60"/>
      <c r="E5" s="63"/>
      <c r="F5" s="63"/>
      <c r="G5" s="4" t="s">
        <v>38</v>
      </c>
      <c r="H5" s="13">
        <v>1125</v>
      </c>
      <c r="I5" s="29" t="str">
        <f t="shared" si="0"/>
        <v>Descartado</v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83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39</v>
      </c>
      <c r="C3" s="56" t="s">
        <v>8</v>
      </c>
      <c r="D3" s="59">
        <v>10</v>
      </c>
      <c r="E3" s="62">
        <f>IF(C20&lt;=25%,D20,MIN(E20:F20))</f>
        <v>757.25</v>
      </c>
      <c r="F3" s="62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2"/>
      <c r="B4" s="54"/>
      <c r="C4" s="57"/>
      <c r="D4" s="60"/>
      <c r="E4" s="63"/>
      <c r="F4" s="63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2"/>
      <c r="B5" s="54"/>
      <c r="C5" s="57"/>
      <c r="D5" s="60"/>
      <c r="E5" s="63"/>
      <c r="F5" s="63"/>
      <c r="G5" s="4" t="s">
        <v>38</v>
      </c>
      <c r="H5" s="13">
        <v>1125</v>
      </c>
      <c r="I5" s="29" t="str">
        <f t="shared" si="0"/>
        <v>Descartado</v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84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39</v>
      </c>
      <c r="C3" s="56" t="s">
        <v>8</v>
      </c>
      <c r="D3" s="59">
        <v>10</v>
      </c>
      <c r="E3" s="62">
        <f>IF(C20&lt;=25%,D20,MIN(E20:F20))</f>
        <v>757.25</v>
      </c>
      <c r="F3" s="62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2"/>
      <c r="B4" s="54"/>
      <c r="C4" s="57"/>
      <c r="D4" s="60"/>
      <c r="E4" s="63"/>
      <c r="F4" s="63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2"/>
      <c r="B5" s="54"/>
      <c r="C5" s="57"/>
      <c r="D5" s="60"/>
      <c r="E5" s="63"/>
      <c r="F5" s="63"/>
      <c r="G5" s="4" t="s">
        <v>38</v>
      </c>
      <c r="H5" s="13">
        <v>1125</v>
      </c>
      <c r="I5" s="29" t="str">
        <f t="shared" si="0"/>
        <v>Descartado</v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85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39</v>
      </c>
      <c r="C3" s="56" t="s">
        <v>8</v>
      </c>
      <c r="D3" s="59">
        <v>10</v>
      </c>
      <c r="E3" s="62">
        <f>IF(C20&lt;=25%,D20,MIN(E20:F20))</f>
        <v>757.25</v>
      </c>
      <c r="F3" s="62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2"/>
      <c r="B4" s="54"/>
      <c r="C4" s="57"/>
      <c r="D4" s="60"/>
      <c r="E4" s="63"/>
      <c r="F4" s="63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2"/>
      <c r="B5" s="54"/>
      <c r="C5" s="57"/>
      <c r="D5" s="60"/>
      <c r="E5" s="63"/>
      <c r="F5" s="63"/>
      <c r="G5" s="4" t="s">
        <v>38</v>
      </c>
      <c r="H5" s="13">
        <v>1125</v>
      </c>
      <c r="I5" s="29" t="str">
        <f t="shared" si="0"/>
        <v>Descartado</v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86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39</v>
      </c>
      <c r="C3" s="56" t="s">
        <v>8</v>
      </c>
      <c r="D3" s="59">
        <v>10</v>
      </c>
      <c r="E3" s="62">
        <f>IF(C20&lt;=25%,D20,MIN(E20:F20))</f>
        <v>757.25</v>
      </c>
      <c r="F3" s="62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2"/>
      <c r="B4" s="54"/>
      <c r="C4" s="57"/>
      <c r="D4" s="60"/>
      <c r="E4" s="63"/>
      <c r="F4" s="63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2"/>
      <c r="B5" s="54"/>
      <c r="C5" s="57"/>
      <c r="D5" s="60"/>
      <c r="E5" s="63"/>
      <c r="F5" s="63"/>
      <c r="G5" s="4" t="s">
        <v>38</v>
      </c>
      <c r="H5" s="13">
        <v>1125</v>
      </c>
      <c r="I5" s="29" t="str">
        <f t="shared" si="0"/>
        <v>Descartado</v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87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39</v>
      </c>
      <c r="C3" s="56" t="s">
        <v>8</v>
      </c>
      <c r="D3" s="59">
        <v>10</v>
      </c>
      <c r="E3" s="62">
        <f>IF(C20&lt;=25%,D20,MIN(E20:F20))</f>
        <v>757.25</v>
      </c>
      <c r="F3" s="62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2"/>
      <c r="B4" s="54"/>
      <c r="C4" s="57"/>
      <c r="D4" s="60"/>
      <c r="E4" s="63"/>
      <c r="F4" s="63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2"/>
      <c r="B5" s="54"/>
      <c r="C5" s="57"/>
      <c r="D5" s="60"/>
      <c r="E5" s="63"/>
      <c r="F5" s="63"/>
      <c r="G5" s="4" t="s">
        <v>38</v>
      </c>
      <c r="H5" s="13">
        <v>1125</v>
      </c>
      <c r="I5" s="29" t="str">
        <f t="shared" si="0"/>
        <v>Descartado</v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88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39</v>
      </c>
      <c r="C3" s="56" t="s">
        <v>8</v>
      </c>
      <c r="D3" s="59">
        <v>10</v>
      </c>
      <c r="E3" s="62">
        <f>IF(C20&lt;=25%,D20,MIN(E20:F20))</f>
        <v>757.25</v>
      </c>
      <c r="F3" s="62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2"/>
      <c r="B4" s="54"/>
      <c r="C4" s="57"/>
      <c r="D4" s="60"/>
      <c r="E4" s="63"/>
      <c r="F4" s="63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2"/>
      <c r="B5" s="54"/>
      <c r="C5" s="57"/>
      <c r="D5" s="60"/>
      <c r="E5" s="63"/>
      <c r="F5" s="63"/>
      <c r="G5" s="4" t="s">
        <v>38</v>
      </c>
      <c r="H5" s="13">
        <v>1125</v>
      </c>
      <c r="I5" s="29" t="str">
        <f t="shared" si="0"/>
        <v>Descartado</v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89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39</v>
      </c>
      <c r="C3" s="56" t="s">
        <v>8</v>
      </c>
      <c r="D3" s="59">
        <v>10</v>
      </c>
      <c r="E3" s="62">
        <f>IF(C20&lt;=25%,D20,MIN(E20:F20))</f>
        <v>757.25</v>
      </c>
      <c r="F3" s="62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2"/>
      <c r="B4" s="54"/>
      <c r="C4" s="57"/>
      <c r="D4" s="60"/>
      <c r="E4" s="63"/>
      <c r="F4" s="63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2"/>
      <c r="B5" s="54"/>
      <c r="C5" s="57"/>
      <c r="D5" s="60"/>
      <c r="E5" s="63"/>
      <c r="F5" s="63"/>
      <c r="G5" s="4" t="s">
        <v>38</v>
      </c>
      <c r="H5" s="13">
        <v>1125</v>
      </c>
      <c r="I5" s="29" t="str">
        <f t="shared" si="0"/>
        <v>Descartado</v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0" sqref="G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45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126</v>
      </c>
      <c r="C3" s="56" t="s">
        <v>8</v>
      </c>
      <c r="D3" s="59">
        <v>50</v>
      </c>
      <c r="E3" s="62">
        <f>IF(C20&lt;=25%,D20,MIN(E20:F20))</f>
        <v>11.16</v>
      </c>
      <c r="F3" s="62">
        <f>MIN(H3:H17)</f>
        <v>7.2</v>
      </c>
      <c r="G3" s="4" t="s">
        <v>160</v>
      </c>
      <c r="H3" s="13">
        <v>9.6</v>
      </c>
      <c r="I3" s="29">
        <f>IF(H3="","",(IF($C$20&lt;25%,"N/A",IF(H3&lt;=($D$20+$A$20),H3,"Descartado"))))</f>
        <v>9.6</v>
      </c>
    </row>
    <row r="4" spans="1:9">
      <c r="A4" s="52"/>
      <c r="B4" s="54"/>
      <c r="C4" s="57"/>
      <c r="D4" s="60"/>
      <c r="E4" s="63"/>
      <c r="F4" s="63"/>
      <c r="G4" s="4" t="s">
        <v>159</v>
      </c>
      <c r="H4" s="13">
        <v>15.14</v>
      </c>
      <c r="I4" s="29">
        <f t="shared" ref="I4:I17" si="0">IF(H4="","",(IF($C$20&lt;25%,"N/A",IF(H4&lt;=($D$20+$A$20),H4,"Descartado"))))</f>
        <v>15.14</v>
      </c>
    </row>
    <row r="5" spans="1:9">
      <c r="A5" s="52"/>
      <c r="B5" s="54"/>
      <c r="C5" s="57"/>
      <c r="D5" s="60"/>
      <c r="E5" s="63"/>
      <c r="F5" s="63"/>
      <c r="G5" s="4" t="s">
        <v>161</v>
      </c>
      <c r="H5" s="13">
        <v>15.33</v>
      </c>
      <c r="I5" s="29">
        <f t="shared" si="0"/>
        <v>15.33</v>
      </c>
    </row>
    <row r="6" spans="1:9">
      <c r="A6" s="52"/>
      <c r="B6" s="54"/>
      <c r="C6" s="57"/>
      <c r="D6" s="60"/>
      <c r="E6" s="63"/>
      <c r="F6" s="63"/>
      <c r="G6" s="4" t="s">
        <v>171</v>
      </c>
      <c r="H6" s="13">
        <v>26.45</v>
      </c>
      <c r="I6" s="29" t="str">
        <f t="shared" si="0"/>
        <v>Descartado</v>
      </c>
    </row>
    <row r="7" spans="1:9">
      <c r="A7" s="52"/>
      <c r="B7" s="54"/>
      <c r="C7" s="57"/>
      <c r="D7" s="60"/>
      <c r="E7" s="63"/>
      <c r="F7" s="63"/>
      <c r="G7" s="4" t="s">
        <v>176</v>
      </c>
      <c r="H7" s="13">
        <v>7.2</v>
      </c>
      <c r="I7" s="29">
        <f t="shared" si="0"/>
        <v>7.2</v>
      </c>
    </row>
    <row r="8" spans="1:9">
      <c r="A8" s="52"/>
      <c r="B8" s="54"/>
      <c r="C8" s="57"/>
      <c r="D8" s="60"/>
      <c r="E8" s="63"/>
      <c r="F8" s="63"/>
      <c r="G8" s="4" t="s">
        <v>177</v>
      </c>
      <c r="H8" s="13">
        <v>8.5500000000000007</v>
      </c>
      <c r="I8" s="29">
        <f t="shared" si="0"/>
        <v>8.5500000000000007</v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7.1116057727257838</v>
      </c>
      <c r="B20" s="19">
        <f>COUNT(H3:H17)</f>
        <v>6</v>
      </c>
      <c r="C20" s="20">
        <f>IF(B20&lt;2,"N/A",(A20/D20))</f>
        <v>0.51871668655913805</v>
      </c>
      <c r="D20" s="21">
        <f>ROUND(AVERAGE(H3:H17),2)</f>
        <v>13.71</v>
      </c>
      <c r="E20" s="22">
        <f>IFERROR(ROUND(IF(B20&lt;2,"N/A",(IF(C20&lt;=25%,"N/A",AVERAGE(I3:I17)))),2),"N/A")</f>
        <v>11.16</v>
      </c>
      <c r="F20" s="22">
        <f>ROUND(MEDIAN(H3:H17),2)</f>
        <v>12.37</v>
      </c>
      <c r="G20" s="23" t="str">
        <f>INDEX(G3:G17,MATCH(H20,H3:H17,0))</f>
        <v>Copiadora Exemplo Ltda</v>
      </c>
      <c r="H20" s="24">
        <f>MIN(H3:H17)</f>
        <v>7.2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11.16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558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90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39</v>
      </c>
      <c r="C3" s="56" t="s">
        <v>8</v>
      </c>
      <c r="D3" s="59">
        <v>10</v>
      </c>
      <c r="E3" s="62">
        <f>IF(C20&lt;=25%,D20,MIN(E20:F20))</f>
        <v>757.25</v>
      </c>
      <c r="F3" s="62">
        <f>MIN(H3:H17)</f>
        <v>697.5</v>
      </c>
      <c r="G3" s="4" t="s">
        <v>36</v>
      </c>
      <c r="H3" s="13">
        <v>697.5</v>
      </c>
      <c r="I3" s="29">
        <f>IF(H3="","",(IF($C$20&lt;25%,"N/A",IF(H3&lt;=($D$20+$A$20),H3,"Descartado"))))</f>
        <v>697.5</v>
      </c>
    </row>
    <row r="4" spans="1:9">
      <c r="A4" s="52"/>
      <c r="B4" s="54"/>
      <c r="C4" s="57"/>
      <c r="D4" s="60"/>
      <c r="E4" s="63"/>
      <c r="F4" s="63"/>
      <c r="G4" s="4" t="s">
        <v>37</v>
      </c>
      <c r="H4" s="13">
        <v>817</v>
      </c>
      <c r="I4" s="29">
        <f t="shared" ref="I4:I17" si="0">IF(H4="","",(IF($C$20&lt;25%,"N/A",IF(H4&lt;=($D$20+$A$20),H4,"Descartado"))))</f>
        <v>817</v>
      </c>
    </row>
    <row r="5" spans="1:9">
      <c r="A5" s="52"/>
      <c r="B5" s="54"/>
      <c r="C5" s="57"/>
      <c r="D5" s="60"/>
      <c r="E5" s="63"/>
      <c r="F5" s="63"/>
      <c r="G5" s="4" t="s">
        <v>38</v>
      </c>
      <c r="H5" s="13">
        <v>1125</v>
      </c>
      <c r="I5" s="29" t="str">
        <f t="shared" si="0"/>
        <v>Descartado</v>
      </c>
    </row>
    <row r="6" spans="1:9">
      <c r="A6" s="52"/>
      <c r="B6" s="54"/>
      <c r="C6" s="57"/>
      <c r="D6" s="60"/>
      <c r="E6" s="63"/>
      <c r="F6" s="63"/>
      <c r="G6" s="4"/>
      <c r="H6" s="13"/>
      <c r="I6" s="29" t="str">
        <f t="shared" si="0"/>
        <v/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757.25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7572.5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O44"/>
  <sheetViews>
    <sheetView view="pageBreakPreview" topLeftCell="A10" zoomScaleNormal="100" zoomScaleSheetLayoutView="100" workbookViewId="0">
      <selection activeCell="C16" sqref="C16"/>
    </sheetView>
  </sheetViews>
  <sheetFormatPr defaultRowHeight="12.75"/>
  <cols>
    <col min="1" max="1" width="18.42578125" style="1" customWidth="1"/>
    <col min="2" max="2" width="9.140625" style="1"/>
    <col min="3" max="3" width="66.7109375" style="1" customWidth="1"/>
    <col min="4" max="6" width="13.28515625" style="1" customWidth="1"/>
    <col min="7" max="7" width="17.42578125" style="1" bestFit="1" customWidth="1"/>
    <col min="8" max="8" width="21.5703125" style="2" customWidth="1"/>
    <col min="9" max="15" width="9.140625" style="2"/>
    <col min="16" max="16384" width="9.140625" style="1"/>
  </cols>
  <sheetData>
    <row r="8" spans="1:8" ht="15.75" customHeight="1">
      <c r="A8" s="74" t="s">
        <v>14</v>
      </c>
      <c r="B8" s="75"/>
      <c r="C8" s="75"/>
      <c r="D8" s="75"/>
      <c r="E8" s="75"/>
      <c r="F8" s="75"/>
      <c r="G8" s="75"/>
      <c r="H8" s="76"/>
    </row>
    <row r="9" spans="1:8" ht="25.5">
      <c r="A9" s="40" t="s">
        <v>119</v>
      </c>
      <c r="B9" s="40" t="s">
        <v>15</v>
      </c>
      <c r="C9" s="40" t="s">
        <v>16</v>
      </c>
      <c r="D9" s="40" t="s">
        <v>17</v>
      </c>
      <c r="E9" s="40" t="s">
        <v>18</v>
      </c>
      <c r="F9" s="40" t="s">
        <v>13</v>
      </c>
      <c r="G9" s="40" t="s">
        <v>120</v>
      </c>
      <c r="H9" s="40" t="s">
        <v>121</v>
      </c>
    </row>
    <row r="10" spans="1:8">
      <c r="A10" s="77" t="s">
        <v>156</v>
      </c>
      <c r="B10" s="46">
        <v>1</v>
      </c>
      <c r="C10" s="47" t="str">
        <f>Item1!B3</f>
        <v>Formato A0 - Plotagens em papel sulfite preto e branco</v>
      </c>
      <c r="D10" s="46" t="str">
        <f>Item1!C3</f>
        <v>unidade</v>
      </c>
      <c r="E10" s="46">
        <f>Item1!D3</f>
        <v>100</v>
      </c>
      <c r="F10" s="48">
        <f>Item1!E3</f>
        <v>12.8</v>
      </c>
      <c r="G10" s="48">
        <f t="shared" ref="G10:G41" si="0">(ROUND(F10,2)*E10)</f>
        <v>1280</v>
      </c>
      <c r="H10" s="83">
        <f>SUM(G10:G27)</f>
        <v>8894.6000000000022</v>
      </c>
    </row>
    <row r="11" spans="1:8">
      <c r="A11" s="78"/>
      <c r="B11" s="46">
        <v>2</v>
      </c>
      <c r="C11" s="47" t="str">
        <f>Item2!B3</f>
        <v>Formato A0 - Plotagens em papel sulfite color</v>
      </c>
      <c r="D11" s="46" t="str">
        <f>Item2!C3</f>
        <v>unidade</v>
      </c>
      <c r="E11" s="46">
        <f>Item2!D3</f>
        <v>50</v>
      </c>
      <c r="F11" s="48">
        <f>Item2!E3</f>
        <v>13.72</v>
      </c>
      <c r="G11" s="48">
        <f t="shared" si="0"/>
        <v>686</v>
      </c>
      <c r="H11" s="84"/>
    </row>
    <row r="12" spans="1:8">
      <c r="A12" s="78"/>
      <c r="B12" s="46">
        <v>3</v>
      </c>
      <c r="C12" s="47" t="str">
        <f>Item3!B3</f>
        <v>Formato A0 - Plotagens em papel sulfite color chapado</v>
      </c>
      <c r="D12" s="46" t="str">
        <f>Item3!C3</f>
        <v>unidade</v>
      </c>
      <c r="E12" s="46">
        <f>Item3!D3</f>
        <v>30</v>
      </c>
      <c r="F12" s="48">
        <f>Item3!E3</f>
        <v>18.149999999999999</v>
      </c>
      <c r="G12" s="48">
        <f t="shared" si="0"/>
        <v>544.5</v>
      </c>
      <c r="H12" s="84"/>
    </row>
    <row r="13" spans="1:8">
      <c r="A13" s="78"/>
      <c r="B13" s="46">
        <v>4</v>
      </c>
      <c r="C13" s="47" t="str">
        <f>Item4!B3</f>
        <v>Formato A1 - Plotagens em papel sulfite preto e branco</v>
      </c>
      <c r="D13" s="46" t="str">
        <f>Item4!C3</f>
        <v>unidade</v>
      </c>
      <c r="E13" s="46">
        <f>Item4!D3</f>
        <v>100</v>
      </c>
      <c r="F13" s="48">
        <f>Item4!E3</f>
        <v>9.07</v>
      </c>
      <c r="G13" s="48">
        <f t="shared" si="0"/>
        <v>907</v>
      </c>
      <c r="H13" s="84"/>
    </row>
    <row r="14" spans="1:8">
      <c r="A14" s="78"/>
      <c r="B14" s="46">
        <v>5</v>
      </c>
      <c r="C14" s="47" t="str">
        <f>Item5!B3</f>
        <v>Formato A1 - Plotagens em papel sulfite color</v>
      </c>
      <c r="D14" s="46" t="str">
        <f>Item5!C3</f>
        <v>unidade</v>
      </c>
      <c r="E14" s="46">
        <f>Item5!D3</f>
        <v>50</v>
      </c>
      <c r="F14" s="48">
        <f>Item5!E3</f>
        <v>11.16</v>
      </c>
      <c r="G14" s="48">
        <f t="shared" si="0"/>
        <v>558</v>
      </c>
      <c r="H14" s="84"/>
    </row>
    <row r="15" spans="1:8">
      <c r="A15" s="78"/>
      <c r="B15" s="46">
        <v>6</v>
      </c>
      <c r="C15" s="47" t="str">
        <f>Item6!B3</f>
        <v>Formato A1 - Plotagens em papel sulfite color chapado</v>
      </c>
      <c r="D15" s="46" t="str">
        <f>Item6!C3</f>
        <v>unidade</v>
      </c>
      <c r="E15" s="46">
        <f>Item6!D3</f>
        <v>30</v>
      </c>
      <c r="F15" s="48">
        <f>Item6!E3</f>
        <v>15.2</v>
      </c>
      <c r="G15" s="48">
        <f t="shared" si="0"/>
        <v>456</v>
      </c>
      <c r="H15" s="84"/>
    </row>
    <row r="16" spans="1:8">
      <c r="A16" s="78"/>
      <c r="B16" s="46">
        <v>7</v>
      </c>
      <c r="C16" s="47" t="str">
        <f>Item7!B3</f>
        <v>Formato A1 - estendido - Plotagens em papel sulfite preto e branco estendido</v>
      </c>
      <c r="D16" s="46" t="str">
        <f>Item7!C3</f>
        <v>unidade</v>
      </c>
      <c r="E16" s="46">
        <f>Item7!D3</f>
        <v>90</v>
      </c>
      <c r="F16" s="48">
        <f>Item7!E3</f>
        <v>11.75</v>
      </c>
      <c r="G16" s="48">
        <f t="shared" si="0"/>
        <v>1057.5</v>
      </c>
      <c r="H16" s="84"/>
    </row>
    <row r="17" spans="1:8">
      <c r="A17" s="78"/>
      <c r="B17" s="46">
        <v>8</v>
      </c>
      <c r="C17" s="47" t="str">
        <f>Item8!B3</f>
        <v>Formato A1 - estendido - Plotagens em papel sulfite color - estendido</v>
      </c>
      <c r="D17" s="46" t="str">
        <f>Item8!C3</f>
        <v>unidade</v>
      </c>
      <c r="E17" s="46">
        <f>Item8!D3</f>
        <v>30</v>
      </c>
      <c r="F17" s="48">
        <f>Item8!E3</f>
        <v>20.239999999999998</v>
      </c>
      <c r="G17" s="48">
        <f t="shared" si="0"/>
        <v>607.19999999999993</v>
      </c>
      <c r="H17" s="84"/>
    </row>
    <row r="18" spans="1:8">
      <c r="A18" s="78"/>
      <c r="B18" s="46">
        <v>9</v>
      </c>
      <c r="C18" s="47" t="str">
        <f>Item9!B3</f>
        <v>Formato A1 - estendido - Plotagens em papel sulfite color chapado - estendido</v>
      </c>
      <c r="D18" s="46" t="str">
        <f>Item9!C3</f>
        <v>unidade</v>
      </c>
      <c r="E18" s="46">
        <f>Item9!D3</f>
        <v>20</v>
      </c>
      <c r="F18" s="48">
        <f>Item9!E3</f>
        <v>24.86</v>
      </c>
      <c r="G18" s="48">
        <f t="shared" si="0"/>
        <v>497.2</v>
      </c>
      <c r="H18" s="84"/>
    </row>
    <row r="19" spans="1:8">
      <c r="A19" s="78"/>
      <c r="B19" s="46">
        <v>10</v>
      </c>
      <c r="C19" s="47" t="str">
        <f>Item10!B3</f>
        <v>Formato A2 - Plotagens em papel sulfite preto e branco</v>
      </c>
      <c r="D19" s="46" t="str">
        <f>Item10!C3</f>
        <v>unidade</v>
      </c>
      <c r="E19" s="46">
        <f>Item10!D3</f>
        <v>50</v>
      </c>
      <c r="F19" s="48">
        <f>Item10!E3</f>
        <v>6.18</v>
      </c>
      <c r="G19" s="48">
        <f t="shared" si="0"/>
        <v>309</v>
      </c>
      <c r="H19" s="84"/>
    </row>
    <row r="20" spans="1:8">
      <c r="A20" s="78"/>
      <c r="B20" s="46">
        <v>11</v>
      </c>
      <c r="C20" s="47" t="str">
        <f>Item11!B3</f>
        <v>Formato A2 - Plotagens em papel sulfite color</v>
      </c>
      <c r="D20" s="46" t="str">
        <f>Item11!C3</f>
        <v>unidade</v>
      </c>
      <c r="E20" s="46">
        <f>Item11!D3</f>
        <v>30</v>
      </c>
      <c r="F20" s="48">
        <f>Item11!E3</f>
        <v>8.32</v>
      </c>
      <c r="G20" s="48">
        <f t="shared" si="0"/>
        <v>249.60000000000002</v>
      </c>
      <c r="H20" s="84"/>
    </row>
    <row r="21" spans="1:8">
      <c r="A21" s="78"/>
      <c r="B21" s="46">
        <v>12</v>
      </c>
      <c r="C21" s="47" t="str">
        <f>Item12!B3</f>
        <v>Formato A2 - Plotagens em papel sulfite color chapado</v>
      </c>
      <c r="D21" s="46" t="str">
        <f>Item12!C3</f>
        <v>unidade</v>
      </c>
      <c r="E21" s="46">
        <f>Item12!D3</f>
        <v>30</v>
      </c>
      <c r="F21" s="48">
        <f>Item12!E3</f>
        <v>9.82</v>
      </c>
      <c r="G21" s="48">
        <f t="shared" si="0"/>
        <v>294.60000000000002</v>
      </c>
      <c r="H21" s="84"/>
    </row>
    <row r="22" spans="1:8">
      <c r="A22" s="78"/>
      <c r="B22" s="46">
        <v>13</v>
      </c>
      <c r="C22" s="47" t="str">
        <f>Item13!B3</f>
        <v>Formato A2 - estendido - Plotagens em papel sulfite preto e branco - estendido</v>
      </c>
      <c r="D22" s="46" t="str">
        <f>Item13!C3</f>
        <v>unidade</v>
      </c>
      <c r="E22" s="46">
        <f>Item13!D3</f>
        <v>50</v>
      </c>
      <c r="F22" s="48">
        <f>Item13!E3</f>
        <v>8.2200000000000006</v>
      </c>
      <c r="G22" s="48">
        <f t="shared" si="0"/>
        <v>411.00000000000006</v>
      </c>
      <c r="H22" s="84"/>
    </row>
    <row r="23" spans="1:8">
      <c r="A23" s="78"/>
      <c r="B23" s="46">
        <v>14</v>
      </c>
      <c r="C23" s="47" t="str">
        <f>Item14!B3</f>
        <v>Formato A2 - estendido - Plotagens em papel sulfite color - estendido</v>
      </c>
      <c r="D23" s="46" t="str">
        <f>Item14!C3</f>
        <v>unidade</v>
      </c>
      <c r="E23" s="46">
        <f>Item14!D3</f>
        <v>40</v>
      </c>
      <c r="F23" s="48">
        <f>Item14!E3</f>
        <v>13.58</v>
      </c>
      <c r="G23" s="48">
        <f t="shared" si="0"/>
        <v>543.20000000000005</v>
      </c>
      <c r="H23" s="84"/>
    </row>
    <row r="24" spans="1:8">
      <c r="A24" s="78"/>
      <c r="B24" s="46">
        <v>15</v>
      </c>
      <c r="C24" s="47" t="str">
        <f>Item15!B3</f>
        <v>Formato A2 - estendido - Plotagens em papel sulfite color chapado - estendido</v>
      </c>
      <c r="D24" s="46" t="str">
        <f>Item15!C3</f>
        <v>unidade</v>
      </c>
      <c r="E24" s="46">
        <f>Item15!D3</f>
        <v>10</v>
      </c>
      <c r="F24" s="48">
        <f>Item15!E3</f>
        <v>23.67</v>
      </c>
      <c r="G24" s="48">
        <f t="shared" si="0"/>
        <v>236.70000000000002</v>
      </c>
      <c r="H24" s="84"/>
    </row>
    <row r="25" spans="1:8">
      <c r="A25" s="78"/>
      <c r="B25" s="46">
        <v>16</v>
      </c>
      <c r="C25" s="47" t="str">
        <f>Item16!B3</f>
        <v>Formato A3 - Plotagens em papel sulfite preto e branco</v>
      </c>
      <c r="D25" s="46" t="str">
        <f>Item16!C3</f>
        <v>unidade</v>
      </c>
      <c r="E25" s="46">
        <f>Item16!D3</f>
        <v>30</v>
      </c>
      <c r="F25" s="48">
        <f>Item16!E3</f>
        <v>2.87</v>
      </c>
      <c r="G25" s="48">
        <f t="shared" si="0"/>
        <v>86.100000000000009</v>
      </c>
      <c r="H25" s="84"/>
    </row>
    <row r="26" spans="1:8">
      <c r="A26" s="78"/>
      <c r="B26" s="46">
        <v>17</v>
      </c>
      <c r="C26" s="47" t="str">
        <f>Item17!B3</f>
        <v>Formato A3 - Plotagens em papel sulfite color</v>
      </c>
      <c r="D26" s="46" t="str">
        <f>Item17!C3</f>
        <v>unidade</v>
      </c>
      <c r="E26" s="46">
        <f>Item17!D3</f>
        <v>20</v>
      </c>
      <c r="F26" s="48">
        <f>Item17!E3</f>
        <v>5.66</v>
      </c>
      <c r="G26" s="48">
        <f t="shared" si="0"/>
        <v>113.2</v>
      </c>
      <c r="H26" s="84"/>
    </row>
    <row r="27" spans="1:8">
      <c r="A27" s="79"/>
      <c r="B27" s="46">
        <v>18</v>
      </c>
      <c r="C27" s="47" t="str">
        <f>Item18!B3</f>
        <v>Formato A3 - Plotagens em papel sulfite color chapado</v>
      </c>
      <c r="D27" s="46" t="str">
        <f>Item18!C3</f>
        <v>unidade</v>
      </c>
      <c r="E27" s="46">
        <f>Item18!D3</f>
        <v>10</v>
      </c>
      <c r="F27" s="48">
        <f>Item18!E3</f>
        <v>5.78</v>
      </c>
      <c r="G27" s="48">
        <f t="shared" si="0"/>
        <v>57.800000000000004</v>
      </c>
      <c r="H27" s="85"/>
    </row>
    <row r="28" spans="1:8">
      <c r="A28" s="80" t="s">
        <v>157</v>
      </c>
      <c r="B28" s="41">
        <v>19</v>
      </c>
      <c r="C28" s="42" t="str">
        <f>Item19!B3</f>
        <v>Formato A0 - Fotocópias em papel sulfite</v>
      </c>
      <c r="D28" s="41" t="str">
        <f>Item19!C3</f>
        <v>unidade</v>
      </c>
      <c r="E28" s="41">
        <f>Item19!D3</f>
        <v>10</v>
      </c>
      <c r="F28" s="43">
        <f>Item19!E3</f>
        <v>9.1300000000000008</v>
      </c>
      <c r="G28" s="43">
        <f t="shared" si="0"/>
        <v>91.300000000000011</v>
      </c>
      <c r="H28" s="86">
        <f>SUM(G28:G31)</f>
        <v>237.60000000000002</v>
      </c>
    </row>
    <row r="29" spans="1:8">
      <c r="A29" s="81"/>
      <c r="B29" s="41">
        <v>20</v>
      </c>
      <c r="C29" s="42" t="str">
        <f>Item20!B3</f>
        <v>Formato A1 - Fotocópias em papel sulfite</v>
      </c>
      <c r="D29" s="41" t="str">
        <f>Item20!C3</f>
        <v>unidade</v>
      </c>
      <c r="E29" s="41">
        <f>Item20!D3</f>
        <v>10</v>
      </c>
      <c r="F29" s="43">
        <f>Item20!E3</f>
        <v>6.95</v>
      </c>
      <c r="G29" s="43">
        <f t="shared" si="0"/>
        <v>69.5</v>
      </c>
      <c r="H29" s="87"/>
    </row>
    <row r="30" spans="1:8">
      <c r="A30" s="81"/>
      <c r="B30" s="41">
        <v>21</v>
      </c>
      <c r="C30" s="42" t="str">
        <f>Item21!B3</f>
        <v>Formato A2 - Fotocópias em papel sulfite</v>
      </c>
      <c r="D30" s="41" t="str">
        <f>Item21!C3</f>
        <v>unidade</v>
      </c>
      <c r="E30" s="41">
        <f>Item21!D3</f>
        <v>10</v>
      </c>
      <c r="F30" s="43">
        <f>Item21!E3</f>
        <v>4.83</v>
      </c>
      <c r="G30" s="43">
        <f t="shared" si="0"/>
        <v>48.3</v>
      </c>
      <c r="H30" s="87"/>
    </row>
    <row r="31" spans="1:8">
      <c r="A31" s="82"/>
      <c r="B31" s="41">
        <v>22</v>
      </c>
      <c r="C31" s="42" t="str">
        <f>Item22!B3</f>
        <v>Formato A3 - Fotocópias em papel sulfite</v>
      </c>
      <c r="D31" s="41" t="str">
        <f>Item22!C3</f>
        <v>unidade</v>
      </c>
      <c r="E31" s="41">
        <f>Item22!D3</f>
        <v>10</v>
      </c>
      <c r="F31" s="43">
        <f>Item22!E3</f>
        <v>2.85</v>
      </c>
      <c r="G31" s="43">
        <f t="shared" si="0"/>
        <v>28.5</v>
      </c>
      <c r="H31" s="88"/>
    </row>
    <row r="32" spans="1:8">
      <c r="A32" s="77" t="s">
        <v>158</v>
      </c>
      <c r="B32" s="46">
        <v>23</v>
      </c>
      <c r="C32" s="47" t="str">
        <f>Item23!B3</f>
        <v>Formato A0 - Digitalização colorida em traço com impressão</v>
      </c>
      <c r="D32" s="46" t="str">
        <f>Item23!C3</f>
        <v>unidade</v>
      </c>
      <c r="E32" s="46">
        <f>Item23!D3</f>
        <v>10</v>
      </c>
      <c r="F32" s="48">
        <f>Item23!E3</f>
        <v>17.920000000000002</v>
      </c>
      <c r="G32" s="48">
        <f t="shared" si="0"/>
        <v>179.20000000000002</v>
      </c>
      <c r="H32" s="83">
        <f>SUM(G32:G43)</f>
        <v>1989.6</v>
      </c>
    </row>
    <row r="33" spans="1:8">
      <c r="A33" s="78"/>
      <c r="B33" s="46">
        <v>24</v>
      </c>
      <c r="C33" s="47" t="str">
        <f>Item24!B3</f>
        <v>Formato A0 - Digitalização colorida chapado + 50% do papel, com impressão</v>
      </c>
      <c r="D33" s="46" t="str">
        <f>Item24!C3</f>
        <v>unidade</v>
      </c>
      <c r="E33" s="46">
        <f>Item24!D3</f>
        <v>10</v>
      </c>
      <c r="F33" s="48">
        <f>Item24!E3</f>
        <v>22.94</v>
      </c>
      <c r="G33" s="48">
        <f t="shared" si="0"/>
        <v>229.4</v>
      </c>
      <c r="H33" s="84"/>
    </row>
    <row r="34" spans="1:8">
      <c r="A34" s="78"/>
      <c r="B34" s="46">
        <v>25</v>
      </c>
      <c r="C34" s="47" t="str">
        <f>Item25!B3</f>
        <v>Formato A0 - Digitalização colorida chapado - 50% do papel, com impressão</v>
      </c>
      <c r="D34" s="46" t="str">
        <f>Item25!C3</f>
        <v>unidade</v>
      </c>
      <c r="E34" s="46">
        <f>Item25!D3</f>
        <v>10</v>
      </c>
      <c r="F34" s="48">
        <f>Item25!E3</f>
        <v>33.36</v>
      </c>
      <c r="G34" s="48">
        <f t="shared" si="0"/>
        <v>333.6</v>
      </c>
      <c r="H34" s="84"/>
    </row>
    <row r="35" spans="1:8">
      <c r="A35" s="78"/>
      <c r="B35" s="46">
        <v>26</v>
      </c>
      <c r="C35" s="47" t="str">
        <f>Item26!B3</f>
        <v>Formato A0 - Digitalização traço ou chapado, sem impressão, gravado em mídia</v>
      </c>
      <c r="D35" s="46" t="str">
        <f>Item26!C3</f>
        <v>unidade</v>
      </c>
      <c r="E35" s="46">
        <f>Item26!D3</f>
        <v>10</v>
      </c>
      <c r="F35" s="48">
        <f>Item26!E3</f>
        <v>6.94</v>
      </c>
      <c r="G35" s="48">
        <f t="shared" si="0"/>
        <v>69.400000000000006</v>
      </c>
      <c r="H35" s="84"/>
    </row>
    <row r="36" spans="1:8">
      <c r="A36" s="78"/>
      <c r="B36" s="46">
        <v>27</v>
      </c>
      <c r="C36" s="47" t="str">
        <f>Item27!B3</f>
        <v>Formato A1 - Digitalização colorida em traço com impressão</v>
      </c>
      <c r="D36" s="46" t="str">
        <f>Item27!C3</f>
        <v>unidade</v>
      </c>
      <c r="E36" s="46">
        <f>Item27!D3</f>
        <v>10</v>
      </c>
      <c r="F36" s="48">
        <f>Item27!E3</f>
        <v>15.03</v>
      </c>
      <c r="G36" s="48">
        <f t="shared" si="0"/>
        <v>150.29999999999998</v>
      </c>
      <c r="H36" s="84"/>
    </row>
    <row r="37" spans="1:8">
      <c r="A37" s="78"/>
      <c r="B37" s="46">
        <v>28</v>
      </c>
      <c r="C37" s="47" t="str">
        <f>Item28!B3</f>
        <v>Formato A1 - Digitalização colorida chapado + 50% do papel, com impressão</v>
      </c>
      <c r="D37" s="46" t="str">
        <f>Item28!C3</f>
        <v>unidade</v>
      </c>
      <c r="E37" s="46">
        <f>Item28!D3</f>
        <v>10</v>
      </c>
      <c r="F37" s="48">
        <f>Item28!E3</f>
        <v>25.03</v>
      </c>
      <c r="G37" s="48">
        <f t="shared" si="0"/>
        <v>250.3</v>
      </c>
      <c r="H37" s="84"/>
    </row>
    <row r="38" spans="1:8">
      <c r="A38" s="78"/>
      <c r="B38" s="46">
        <v>29</v>
      </c>
      <c r="C38" s="47" t="str">
        <f>Item29!B3</f>
        <v>Formato A1 - Digitalização colorida chapado - 50% do papel, com impressão</v>
      </c>
      <c r="D38" s="46" t="str">
        <f>Item29!C3</f>
        <v>unidade</v>
      </c>
      <c r="E38" s="46">
        <f>Item29!D3</f>
        <v>10</v>
      </c>
      <c r="F38" s="48">
        <f>Item29!E3</f>
        <v>19.690000000000001</v>
      </c>
      <c r="G38" s="48">
        <f t="shared" si="0"/>
        <v>196.9</v>
      </c>
      <c r="H38" s="84"/>
    </row>
    <row r="39" spans="1:8">
      <c r="A39" s="78"/>
      <c r="B39" s="46">
        <v>30</v>
      </c>
      <c r="C39" s="47" t="str">
        <f>Item30!B3</f>
        <v>Formato A1 - Digitalização traço ou chapado, sem impressão, gravado em mídia</v>
      </c>
      <c r="D39" s="46" t="str">
        <f>Item30!C3</f>
        <v>unidade</v>
      </c>
      <c r="E39" s="46">
        <f>Item30!D3</f>
        <v>10</v>
      </c>
      <c r="F39" s="48">
        <f>Item30!E3</f>
        <v>5</v>
      </c>
      <c r="G39" s="48">
        <f t="shared" si="0"/>
        <v>50</v>
      </c>
      <c r="H39" s="84"/>
    </row>
    <row r="40" spans="1:8">
      <c r="A40" s="78"/>
      <c r="B40" s="46">
        <v>31</v>
      </c>
      <c r="C40" s="47" t="str">
        <f>Item31!B3</f>
        <v>Formato A2 - Digitalização colorida em traço com impressão</v>
      </c>
      <c r="D40" s="46" t="str">
        <f>Item31!C3</f>
        <v>unidade</v>
      </c>
      <c r="E40" s="46">
        <f>Item31!D3</f>
        <v>10</v>
      </c>
      <c r="F40" s="48">
        <f>Item31!E3</f>
        <v>13.01</v>
      </c>
      <c r="G40" s="48">
        <f t="shared" si="0"/>
        <v>130.1</v>
      </c>
      <c r="H40" s="84"/>
    </row>
    <row r="41" spans="1:8" ht="12.75" customHeight="1">
      <c r="A41" s="78"/>
      <c r="B41" s="46">
        <v>32</v>
      </c>
      <c r="C41" s="47" t="str">
        <f>Item32!B3</f>
        <v>Formato A2 - Digitalização colorida chapado + 50% do papel, com impressão</v>
      </c>
      <c r="D41" s="46" t="str">
        <f>Item32!C3</f>
        <v>unidade</v>
      </c>
      <c r="E41" s="46">
        <f>Item32!D3</f>
        <v>10</v>
      </c>
      <c r="F41" s="48">
        <f>Item32!E3</f>
        <v>19.239999999999998</v>
      </c>
      <c r="G41" s="48">
        <f t="shared" si="0"/>
        <v>192.39999999999998</v>
      </c>
      <c r="H41" s="84"/>
    </row>
    <row r="42" spans="1:8" ht="12.75" customHeight="1">
      <c r="A42" s="78"/>
      <c r="B42" s="46">
        <v>33</v>
      </c>
      <c r="C42" s="47" t="str">
        <f>Item33!B3</f>
        <v>Formato A2 - Digitalização colorida chapado - 50% do papel, com impressão</v>
      </c>
      <c r="D42" s="46" t="str">
        <f>Item33!C3</f>
        <v>unidade</v>
      </c>
      <c r="E42" s="46">
        <f>Item33!D3</f>
        <v>10</v>
      </c>
      <c r="F42" s="48">
        <f>Item33!E3</f>
        <v>16.52</v>
      </c>
      <c r="G42" s="48">
        <f t="shared" ref="G42:G43" si="1">(ROUND(F42,2)*E42)</f>
        <v>165.2</v>
      </c>
      <c r="H42" s="84"/>
    </row>
    <row r="43" spans="1:8" ht="12.75" customHeight="1">
      <c r="A43" s="79"/>
      <c r="B43" s="46">
        <v>34</v>
      </c>
      <c r="C43" s="47" t="str">
        <f>Item34!B3</f>
        <v>Formato A2 - Digitalização traço ou chapado, sem impressão, gravado em mídia</v>
      </c>
      <c r="D43" s="46" t="str">
        <f>Item34!C3</f>
        <v>unidade</v>
      </c>
      <c r="E43" s="46">
        <f>Item34!D3</f>
        <v>10</v>
      </c>
      <c r="F43" s="48">
        <f>Item34!E3</f>
        <v>4.28</v>
      </c>
      <c r="G43" s="48">
        <f t="shared" si="1"/>
        <v>42.800000000000004</v>
      </c>
      <c r="H43" s="85"/>
    </row>
    <row r="44" spans="1:8" ht="15.75">
      <c r="B44" s="38"/>
      <c r="C44" s="38"/>
      <c r="D44" s="74" t="s">
        <v>20</v>
      </c>
      <c r="E44" s="75"/>
      <c r="F44" s="76"/>
      <c r="G44" s="39">
        <f>SUM(G10:G43)</f>
        <v>11121.8</v>
      </c>
    </row>
  </sheetData>
  <mergeCells count="8">
    <mergeCell ref="D44:F44"/>
    <mergeCell ref="A8:H8"/>
    <mergeCell ref="A10:A27"/>
    <mergeCell ref="A28:A31"/>
    <mergeCell ref="A32:A43"/>
    <mergeCell ref="H10:H27"/>
    <mergeCell ref="H28:H31"/>
    <mergeCell ref="H32:H43"/>
  </mergeCells>
  <pageMargins left="0.51181102362204722" right="0.51181102362204722" top="0.78740157480314965" bottom="0.78740157480314965" header="0.31496062992125984" footer="0.31496062992125984"/>
  <pageSetup paperSize="9" scale="80" fitToHeight="0" orientation="landscape" r:id="rId1"/>
  <headerFooter>
    <oddFooter>&amp;L&amp;"Calibri,Regular"Estimativa em &amp;D</oddFooter>
  </headerFooter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topLeftCell="A40" zoomScaleNormal="100" zoomScaleSheetLayoutView="100" workbookViewId="0">
      <selection activeCell="F71" sqref="F71"/>
    </sheetView>
  </sheetViews>
  <sheetFormatPr defaultRowHeight="12.75"/>
  <cols>
    <col min="1" max="1" width="9.140625" style="1"/>
    <col min="2" max="2" width="86.85546875" style="1" customWidth="1"/>
    <col min="3" max="4" width="13.28515625" style="45" customWidth="1"/>
    <col min="5" max="5" width="13.28515625" style="1" customWidth="1"/>
    <col min="6" max="6" width="17.42578125" style="1" bestFit="1" customWidth="1"/>
    <col min="7" max="14" width="9.140625" style="2"/>
    <col min="15" max="16384" width="9.140625" style="1"/>
  </cols>
  <sheetData>
    <row r="1" spans="1:6" s="2" customFormat="1" ht="15.75">
      <c r="A1" s="95" t="s">
        <v>21</v>
      </c>
      <c r="B1" s="95"/>
      <c r="C1" s="95"/>
      <c r="D1" s="95"/>
      <c r="E1" s="95"/>
      <c r="F1" s="95"/>
    </row>
    <row r="2" spans="1:6" s="2" customFormat="1" ht="25.5">
      <c r="A2" s="40" t="s">
        <v>15</v>
      </c>
      <c r="B2" s="40" t="s">
        <v>16</v>
      </c>
      <c r="C2" s="40" t="s">
        <v>17</v>
      </c>
      <c r="D2" s="40" t="s">
        <v>18</v>
      </c>
      <c r="E2" s="40" t="s">
        <v>13</v>
      </c>
      <c r="F2" s="40" t="s">
        <v>19</v>
      </c>
    </row>
    <row r="3" spans="1:6" s="2" customFormat="1" ht="17.25">
      <c r="A3" s="44" t="s">
        <v>22</v>
      </c>
      <c r="B3" s="89" t="str">
        <f>Item1!G20</f>
        <v>Copiadora Exemplo Ltda</v>
      </c>
      <c r="C3" s="90"/>
      <c r="D3" s="90"/>
      <c r="E3" s="90"/>
      <c r="F3" s="91"/>
    </row>
    <row r="4" spans="1:6" s="2" customFormat="1">
      <c r="A4" s="41">
        <v>1</v>
      </c>
      <c r="B4" s="42" t="str">
        <f>Item1!B3</f>
        <v>Formato A0 - Plotagens em papel sulfite preto e branco</v>
      </c>
      <c r="C4" s="41" t="str">
        <f>Item1!C3</f>
        <v>unidade</v>
      </c>
      <c r="D4" s="41">
        <f>Item1!D3</f>
        <v>100</v>
      </c>
      <c r="E4" s="43">
        <f>Item1!F3</f>
        <v>8.8000000000000007</v>
      </c>
      <c r="F4" s="43">
        <f>(ROUND(E4,2)*D4)</f>
        <v>880.00000000000011</v>
      </c>
    </row>
    <row r="5" spans="1:6" s="2" customFormat="1" ht="17.25">
      <c r="A5" s="44" t="s">
        <v>22</v>
      </c>
      <c r="B5" s="89" t="str">
        <f>Item2!G20</f>
        <v>Copiadora Exemplo Ltda</v>
      </c>
      <c r="C5" s="90"/>
      <c r="D5" s="90"/>
      <c r="E5" s="90"/>
      <c r="F5" s="91"/>
    </row>
    <row r="6" spans="1:6">
      <c r="A6" s="41">
        <v>2</v>
      </c>
      <c r="B6" s="42" t="str">
        <f>Item2!B3</f>
        <v>Formato A0 - Plotagens em papel sulfite color</v>
      </c>
      <c r="C6" s="41" t="str">
        <f>Item2!C3</f>
        <v>unidade</v>
      </c>
      <c r="D6" s="41">
        <f>Item2!D3</f>
        <v>50</v>
      </c>
      <c r="E6" s="43">
        <f>Item2!F3</f>
        <v>9.5</v>
      </c>
      <c r="F6" s="43">
        <f>(ROUND(E6,2)*D6)</f>
        <v>475</v>
      </c>
    </row>
    <row r="7" spans="1:6" ht="17.25">
      <c r="A7" s="44" t="s">
        <v>22</v>
      </c>
      <c r="B7" s="92" t="str">
        <f>Item3!G20</f>
        <v>Menor R$ do PE 27/22 - Minist da Educação</v>
      </c>
      <c r="C7" s="93"/>
      <c r="D7" s="93"/>
      <c r="E7" s="93"/>
      <c r="F7" s="94"/>
    </row>
    <row r="8" spans="1:6">
      <c r="A8" s="41">
        <v>3</v>
      </c>
      <c r="B8" s="42" t="str">
        <f>Item3!B3</f>
        <v>Formato A0 - Plotagens em papel sulfite color chapado</v>
      </c>
      <c r="C8" s="41" t="str">
        <f>Item3!C3</f>
        <v>unidade</v>
      </c>
      <c r="D8" s="41">
        <f>Item3!D3</f>
        <v>30</v>
      </c>
      <c r="E8" s="43">
        <f>Item3!F3</f>
        <v>14.3</v>
      </c>
      <c r="F8" s="43">
        <f>(ROUND(E8,2)*D8)</f>
        <v>429</v>
      </c>
    </row>
    <row r="9" spans="1:6" ht="12.75" customHeight="1">
      <c r="A9" s="44" t="s">
        <v>22</v>
      </c>
      <c r="B9" s="92" t="str">
        <f>Item4!G20</f>
        <v>Copiadora Exemplo Ltda</v>
      </c>
      <c r="C9" s="93"/>
      <c r="D9" s="93"/>
      <c r="E9" s="93"/>
      <c r="F9" s="94"/>
    </row>
    <row r="10" spans="1:6">
      <c r="A10" s="41">
        <v>4</v>
      </c>
      <c r="B10" s="42" t="str">
        <f>Item4!B3</f>
        <v>Formato A1 - Plotagens em papel sulfite preto e branco</v>
      </c>
      <c r="C10" s="41" t="str">
        <f>Item4!C3</f>
        <v>unidade</v>
      </c>
      <c r="D10" s="41">
        <f>Item4!D3</f>
        <v>100</v>
      </c>
      <c r="E10" s="43">
        <f>Item4!F3</f>
        <v>6.5</v>
      </c>
      <c r="F10" s="43">
        <f>(ROUND(E10,2)*D10)</f>
        <v>650</v>
      </c>
    </row>
    <row r="11" spans="1:6" ht="17.25">
      <c r="A11" s="44" t="s">
        <v>22</v>
      </c>
      <c r="B11" s="89" t="str">
        <f>Item5!G20</f>
        <v>Copiadora Exemplo Ltda</v>
      </c>
      <c r="C11" s="90"/>
      <c r="D11" s="90"/>
      <c r="E11" s="90"/>
      <c r="F11" s="91"/>
    </row>
    <row r="12" spans="1:6">
      <c r="A12" s="41">
        <v>5</v>
      </c>
      <c r="B12" s="42" t="str">
        <f>Item5!B3</f>
        <v>Formato A1 - Plotagens em papel sulfite color</v>
      </c>
      <c r="C12" s="41" t="str">
        <f>Item5!C3</f>
        <v>unidade</v>
      </c>
      <c r="D12" s="41">
        <f>Item5!D3</f>
        <v>50</v>
      </c>
      <c r="E12" s="43">
        <f>Item5!F3</f>
        <v>7.2</v>
      </c>
      <c r="F12" s="43">
        <f>(ROUND(E12,2)*D12)</f>
        <v>360</v>
      </c>
    </row>
    <row r="13" spans="1:6" ht="17.25">
      <c r="A13" s="44" t="s">
        <v>22</v>
      </c>
      <c r="B13" s="89" t="str">
        <f>Item6!G20</f>
        <v>Menor R$ do PE 27/22 - Minist da Educação</v>
      </c>
      <c r="C13" s="90"/>
      <c r="D13" s="90"/>
      <c r="E13" s="90"/>
      <c r="F13" s="91"/>
    </row>
    <row r="14" spans="1:6">
      <c r="A14" s="41">
        <v>6</v>
      </c>
      <c r="B14" s="42" t="str">
        <f>Item6!B3</f>
        <v>Formato A1 - Plotagens em papel sulfite color chapado</v>
      </c>
      <c r="C14" s="41" t="str">
        <f>Item6!C3</f>
        <v>unidade</v>
      </c>
      <c r="D14" s="41">
        <f>Item6!D3</f>
        <v>30</v>
      </c>
      <c r="E14" s="43">
        <f>Item6!F3</f>
        <v>9.6</v>
      </c>
      <c r="F14" s="43">
        <f>(ROUND(E14,2)*D14)</f>
        <v>288</v>
      </c>
    </row>
    <row r="15" spans="1:6" ht="17.25">
      <c r="A15" s="44" t="s">
        <v>22</v>
      </c>
      <c r="B15" s="89" t="str">
        <f>Item7!G20</f>
        <v>Copiadora Exemplo Ltda</v>
      </c>
      <c r="C15" s="90"/>
      <c r="D15" s="90"/>
      <c r="E15" s="90"/>
      <c r="F15" s="91"/>
    </row>
    <row r="16" spans="1:6">
      <c r="A16" s="41">
        <v>7</v>
      </c>
      <c r="B16" s="42" t="str">
        <f>Item7!B3</f>
        <v>Formato A1 - estendido - Plotagens em papel sulfite preto e branco estendido</v>
      </c>
      <c r="C16" s="41" t="str">
        <f>Item7!C3</f>
        <v>unidade</v>
      </c>
      <c r="D16" s="41">
        <f>Item7!D3</f>
        <v>90</v>
      </c>
      <c r="E16" s="43">
        <f>Item7!F3</f>
        <v>9.6</v>
      </c>
      <c r="F16" s="43">
        <f>(ROUND(E16,2)*D16)</f>
        <v>864</v>
      </c>
    </row>
    <row r="17" spans="1:6" ht="17.25">
      <c r="A17" s="44" t="s">
        <v>22</v>
      </c>
      <c r="B17" s="89" t="str">
        <f>Item8!G20</f>
        <v>Copiadora Exemplo Ltda</v>
      </c>
      <c r="C17" s="90"/>
      <c r="D17" s="90"/>
      <c r="E17" s="90"/>
      <c r="F17" s="91"/>
    </row>
    <row r="18" spans="1:6">
      <c r="A18" s="41">
        <v>8</v>
      </c>
      <c r="B18" s="42" t="str">
        <f>Item8!B3</f>
        <v>Formato A1 - estendido - Plotagens em papel sulfite color - estendido</v>
      </c>
      <c r="C18" s="41" t="str">
        <f>Item8!C3</f>
        <v>unidade</v>
      </c>
      <c r="D18" s="41">
        <f>Item8!D3</f>
        <v>30</v>
      </c>
      <c r="E18" s="43">
        <f>Item8!F3</f>
        <v>11</v>
      </c>
      <c r="F18" s="43">
        <f>(ROUND(E18,2)*D18)</f>
        <v>330</v>
      </c>
    </row>
    <row r="19" spans="1:6" ht="17.25">
      <c r="A19" s="44" t="s">
        <v>22</v>
      </c>
      <c r="B19" s="89" t="str">
        <f>Item9!G20</f>
        <v>Menor R$ do PE 165/22 - Prefeitura De Arcos</v>
      </c>
      <c r="C19" s="90"/>
      <c r="D19" s="90"/>
      <c r="E19" s="90"/>
      <c r="F19" s="91"/>
    </row>
    <row r="20" spans="1:6">
      <c r="A20" s="41">
        <v>9</v>
      </c>
      <c r="B20" s="42" t="str">
        <f>Item9!B3</f>
        <v>Formato A1 - estendido - Plotagens em papel sulfite color chapado - estendido</v>
      </c>
      <c r="C20" s="41" t="str">
        <f>Item9!C3</f>
        <v>unidade</v>
      </c>
      <c r="D20" s="41">
        <f>Item9!D3</f>
        <v>20</v>
      </c>
      <c r="E20" s="43">
        <f>Item9!F3</f>
        <v>24</v>
      </c>
      <c r="F20" s="43">
        <f>(ROUND(E20,2)*D20)</f>
        <v>480</v>
      </c>
    </row>
    <row r="21" spans="1:6" ht="17.25">
      <c r="A21" s="44" t="s">
        <v>22</v>
      </c>
      <c r="B21" s="89" t="str">
        <f>Item10!G20</f>
        <v>Copiadora Exemplo Ltda</v>
      </c>
      <c r="C21" s="90"/>
      <c r="D21" s="90"/>
      <c r="E21" s="90"/>
      <c r="F21" s="91"/>
    </row>
    <row r="22" spans="1:6">
      <c r="A22" s="41">
        <v>10</v>
      </c>
      <c r="B22" s="42" t="str">
        <f>Item10!B3</f>
        <v>Formato A2 - Plotagens em papel sulfite preto e branco</v>
      </c>
      <c r="C22" s="41" t="str">
        <f>Item10!C3</f>
        <v>unidade</v>
      </c>
      <c r="D22" s="41">
        <f>Item10!D3</f>
        <v>50</v>
      </c>
      <c r="E22" s="43">
        <f>Item10!F3</f>
        <v>4.5999999999999996</v>
      </c>
      <c r="F22" s="43">
        <f>(ROUND(E22,2)*D22)</f>
        <v>229.99999999999997</v>
      </c>
    </row>
    <row r="23" spans="1:6" ht="17.25">
      <c r="A23" s="44" t="s">
        <v>22</v>
      </c>
      <c r="B23" s="89" t="str">
        <f>Item11!G20</f>
        <v>Copiadora Exemplo Ltda</v>
      </c>
      <c r="C23" s="90"/>
      <c r="D23" s="90"/>
      <c r="E23" s="90"/>
      <c r="F23" s="91"/>
    </row>
    <row r="24" spans="1:6">
      <c r="A24" s="41">
        <v>11</v>
      </c>
      <c r="B24" s="42" t="str">
        <f>Item11!B3</f>
        <v>Formato A2 - Plotagens em papel sulfite color</v>
      </c>
      <c r="C24" s="41" t="str">
        <f>Item11!C3</f>
        <v>unidade</v>
      </c>
      <c r="D24" s="41">
        <f>Item11!D3</f>
        <v>30</v>
      </c>
      <c r="E24" s="43">
        <f>Item11!F3</f>
        <v>5.4</v>
      </c>
      <c r="F24" s="43">
        <f>(ROUND(E24,2)*D24)</f>
        <v>162</v>
      </c>
    </row>
    <row r="25" spans="1:6" ht="17.25">
      <c r="A25" s="44" t="s">
        <v>22</v>
      </c>
      <c r="B25" s="89" t="str">
        <f>Item12!G20</f>
        <v>Menor R$ do PE 27/22 - Minist da Educação</v>
      </c>
      <c r="C25" s="90"/>
      <c r="D25" s="90"/>
      <c r="E25" s="90"/>
      <c r="F25" s="91"/>
    </row>
    <row r="26" spans="1:6">
      <c r="A26" s="41">
        <v>12</v>
      </c>
      <c r="B26" s="42" t="str">
        <f>Item12!B3</f>
        <v>Formato A2 - Plotagens em papel sulfite color chapado</v>
      </c>
      <c r="C26" s="41" t="str">
        <f>Item12!C3</f>
        <v>unidade</v>
      </c>
      <c r="D26" s="41">
        <f>Item12!D3</f>
        <v>30</v>
      </c>
      <c r="E26" s="43">
        <f>Item12!F3</f>
        <v>8.9</v>
      </c>
      <c r="F26" s="43">
        <f>(ROUND(E26,2)*D26)</f>
        <v>267</v>
      </c>
    </row>
    <row r="27" spans="1:6" ht="17.25">
      <c r="A27" s="44" t="s">
        <v>22</v>
      </c>
      <c r="B27" s="89" t="str">
        <f>Item13!G20</f>
        <v>Estação Digital Sistema</v>
      </c>
      <c r="C27" s="90"/>
      <c r="D27" s="90"/>
      <c r="E27" s="90"/>
      <c r="F27" s="91"/>
    </row>
    <row r="28" spans="1:6">
      <c r="A28" s="41">
        <v>13</v>
      </c>
      <c r="B28" s="42" t="str">
        <f>Item13!B3</f>
        <v>Formato A2 - estendido - Plotagens em papel sulfite preto e branco - estendido</v>
      </c>
      <c r="C28" s="41" t="str">
        <f>Item13!C3</f>
        <v>unidade</v>
      </c>
      <c r="D28" s="41">
        <f>Item13!D3</f>
        <v>50</v>
      </c>
      <c r="E28" s="43">
        <f>Item13!F3</f>
        <v>7.65</v>
      </c>
      <c r="F28" s="43">
        <f>(ROUND(E28,2)*D28)</f>
        <v>382.5</v>
      </c>
    </row>
    <row r="29" spans="1:6" ht="17.25">
      <c r="A29" s="44" t="s">
        <v>22</v>
      </c>
      <c r="B29" s="89" t="str">
        <f>Item14!G20</f>
        <v>Copiadora Exemplo Ltda</v>
      </c>
      <c r="C29" s="90"/>
      <c r="D29" s="90"/>
      <c r="E29" s="90"/>
      <c r="F29" s="91"/>
    </row>
    <row r="30" spans="1:6">
      <c r="A30" s="41">
        <v>14</v>
      </c>
      <c r="B30" s="42" t="str">
        <f>Item14!B3</f>
        <v>Formato A2 - estendido - Plotagens em papel sulfite color - estendido</v>
      </c>
      <c r="C30" s="41" t="str">
        <f>Item14!C3</f>
        <v>unidade</v>
      </c>
      <c r="D30" s="41">
        <f>Item14!D3</f>
        <v>40</v>
      </c>
      <c r="E30" s="43">
        <f>Item14!F3</f>
        <v>9.1999999999999993</v>
      </c>
      <c r="F30" s="43">
        <f>(ROUND(E30,2)*D30)</f>
        <v>368</v>
      </c>
    </row>
    <row r="31" spans="1:6" ht="17.25">
      <c r="A31" s="44" t="s">
        <v>22</v>
      </c>
      <c r="B31" s="89" t="str">
        <f>Item15!G20</f>
        <v>Copiadora Exemplo Ltda</v>
      </c>
      <c r="C31" s="90"/>
      <c r="D31" s="90"/>
      <c r="E31" s="90"/>
      <c r="F31" s="91"/>
    </row>
    <row r="32" spans="1:6">
      <c r="A32" s="41">
        <v>15</v>
      </c>
      <c r="B32" s="42" t="str">
        <f>Item15!B3</f>
        <v>Formato A2 - estendido - Plotagens em papel sulfite color chapado - estendido</v>
      </c>
      <c r="C32" s="41" t="str">
        <f>Item15!C3</f>
        <v>unidade</v>
      </c>
      <c r="D32" s="41">
        <f>Item15!D3</f>
        <v>10</v>
      </c>
      <c r="E32" s="43">
        <f>Item15!F3</f>
        <v>19</v>
      </c>
      <c r="F32" s="43">
        <f>(ROUND(E32,2)*D32)</f>
        <v>190</v>
      </c>
    </row>
    <row r="33" spans="1:6" ht="17.25">
      <c r="A33" s="44" t="s">
        <v>22</v>
      </c>
      <c r="B33" s="89" t="str">
        <f>Item16!G20</f>
        <v>Copiadora Exemplo Ltda</v>
      </c>
      <c r="C33" s="90"/>
      <c r="D33" s="90"/>
      <c r="E33" s="90"/>
      <c r="F33" s="91"/>
    </row>
    <row r="34" spans="1:6">
      <c r="A34" s="41">
        <v>16</v>
      </c>
      <c r="B34" s="42" t="str">
        <f>Item16!B3</f>
        <v>Formato A3 - Plotagens em papel sulfite preto e branco</v>
      </c>
      <c r="C34" s="41" t="str">
        <f>Item16!C3</f>
        <v>unidade</v>
      </c>
      <c r="D34" s="41">
        <f>Item16!D3</f>
        <v>30</v>
      </c>
      <c r="E34" s="43">
        <f>Item16!F3</f>
        <v>1.9</v>
      </c>
      <c r="F34" s="43">
        <f>(ROUND(E34,2)*D34)</f>
        <v>57</v>
      </c>
    </row>
    <row r="35" spans="1:6" ht="17.25">
      <c r="A35" s="44" t="s">
        <v>22</v>
      </c>
      <c r="B35" s="89" t="str">
        <f>Item17!G20</f>
        <v>Copiadora Exemplo Ltda</v>
      </c>
      <c r="C35" s="90"/>
      <c r="D35" s="90"/>
      <c r="E35" s="90"/>
      <c r="F35" s="91"/>
    </row>
    <row r="36" spans="1:6">
      <c r="A36" s="41">
        <v>17</v>
      </c>
      <c r="B36" s="42" t="str">
        <f>Item17!B3</f>
        <v>Formato A3 - Plotagens em papel sulfite color</v>
      </c>
      <c r="C36" s="41" t="str">
        <f>Item17!C3</f>
        <v>unidade</v>
      </c>
      <c r="D36" s="41">
        <f>Item17!D3</f>
        <v>20</v>
      </c>
      <c r="E36" s="43">
        <f>Item17!F3</f>
        <v>2.9</v>
      </c>
      <c r="F36" s="43">
        <f>(ROUND(E36,2)*D36)</f>
        <v>58</v>
      </c>
    </row>
    <row r="37" spans="1:6" ht="17.25">
      <c r="A37" s="44" t="s">
        <v>22</v>
      </c>
      <c r="B37" s="89" t="str">
        <f>Item18!G20</f>
        <v>Estação Digital Sistema</v>
      </c>
      <c r="C37" s="90"/>
      <c r="D37" s="90"/>
      <c r="E37" s="90"/>
      <c r="F37" s="91"/>
    </row>
    <row r="38" spans="1:6">
      <c r="A38" s="41">
        <v>18</v>
      </c>
      <c r="B38" s="42" t="str">
        <f>Item18!B3</f>
        <v>Formato A3 - Plotagens em papel sulfite color chapado</v>
      </c>
      <c r="C38" s="41" t="str">
        <f>Item18!C3</f>
        <v>unidade</v>
      </c>
      <c r="D38" s="41">
        <f>Item18!D3</f>
        <v>10</v>
      </c>
      <c r="E38" s="43">
        <f>Item18!F3</f>
        <v>3.33</v>
      </c>
      <c r="F38" s="43">
        <f>(ROUND(E38,2)*D38)</f>
        <v>33.299999999999997</v>
      </c>
    </row>
    <row r="39" spans="1:6" ht="17.25">
      <c r="A39" s="44" t="s">
        <v>22</v>
      </c>
      <c r="B39" s="89" t="str">
        <f>Item19!G20</f>
        <v>Copiadora Exemplo Ltda</v>
      </c>
      <c r="C39" s="90"/>
      <c r="D39" s="90"/>
      <c r="E39" s="90"/>
      <c r="F39" s="91"/>
    </row>
    <row r="40" spans="1:6">
      <c r="A40" s="41">
        <v>19</v>
      </c>
      <c r="B40" s="42" t="str">
        <f>Item19!B3</f>
        <v>Formato A0 - Fotocópias em papel sulfite</v>
      </c>
      <c r="C40" s="41" t="str">
        <f>Item19!C3</f>
        <v>unidade</v>
      </c>
      <c r="D40" s="41">
        <f>Item19!D3</f>
        <v>10</v>
      </c>
      <c r="E40" s="43">
        <f>Item19!F3</f>
        <v>8.8000000000000007</v>
      </c>
      <c r="F40" s="43">
        <f>(ROUND(E40,2)*D40)</f>
        <v>88</v>
      </c>
    </row>
    <row r="41" spans="1:6" ht="17.25">
      <c r="A41" s="44" t="s">
        <v>22</v>
      </c>
      <c r="B41" s="89" t="str">
        <f>Item20!G20</f>
        <v>Copiadora Exemplo Ltda</v>
      </c>
      <c r="C41" s="90"/>
      <c r="D41" s="90"/>
      <c r="E41" s="90"/>
      <c r="F41" s="91"/>
    </row>
    <row r="42" spans="1:6">
      <c r="A42" s="41">
        <v>20</v>
      </c>
      <c r="B42" s="42" t="str">
        <f>Item20!B3</f>
        <v>Formato A1 - Fotocópias em papel sulfite</v>
      </c>
      <c r="C42" s="41" t="str">
        <f>Item20!C3</f>
        <v>unidade</v>
      </c>
      <c r="D42" s="41">
        <f>Item20!D3</f>
        <v>10</v>
      </c>
      <c r="E42" s="43">
        <f>Item20!F3</f>
        <v>6.7</v>
      </c>
      <c r="F42" s="43">
        <f>(ROUND(E42,2)*D42)</f>
        <v>67</v>
      </c>
    </row>
    <row r="43" spans="1:6" ht="17.25">
      <c r="A43" s="44" t="s">
        <v>22</v>
      </c>
      <c r="B43" s="89" t="str">
        <f>Item21!G20</f>
        <v>Copiadora Exemplo Ltda</v>
      </c>
      <c r="C43" s="90"/>
      <c r="D43" s="90"/>
      <c r="E43" s="90"/>
      <c r="F43" s="91"/>
    </row>
    <row r="44" spans="1:6">
      <c r="A44" s="41">
        <v>21</v>
      </c>
      <c r="B44" s="42" t="str">
        <f>Item21!B3</f>
        <v>Formato A2 - Fotocópias em papel sulfite</v>
      </c>
      <c r="C44" s="41" t="str">
        <f>Item21!C3</f>
        <v>unidade</v>
      </c>
      <c r="D44" s="41">
        <f>Item21!D3</f>
        <v>10</v>
      </c>
      <c r="E44" s="43">
        <f>Item21!F3</f>
        <v>4.7</v>
      </c>
      <c r="F44" s="43">
        <f>(ROUND(E44,2)*D44)</f>
        <v>47</v>
      </c>
    </row>
    <row r="45" spans="1:6" ht="17.25">
      <c r="A45" s="44" t="s">
        <v>22</v>
      </c>
      <c r="B45" s="89" t="str">
        <f>Item22!G20</f>
        <v>Estação Digital Sistema</v>
      </c>
      <c r="C45" s="90"/>
      <c r="D45" s="90"/>
      <c r="E45" s="90"/>
      <c r="F45" s="91"/>
    </row>
    <row r="46" spans="1:6">
      <c r="A46" s="41">
        <v>22</v>
      </c>
      <c r="B46" s="42" t="str">
        <f>Item22!B3</f>
        <v>Formato A3 - Fotocópias em papel sulfite</v>
      </c>
      <c r="C46" s="41" t="str">
        <f>Item22!C3</f>
        <v>unidade</v>
      </c>
      <c r="D46" s="41">
        <f>Item22!D3</f>
        <v>10</v>
      </c>
      <c r="E46" s="43">
        <f>Item22!F3</f>
        <v>2.7</v>
      </c>
      <c r="F46" s="43">
        <f>(ROUND(E46,2)*D46)</f>
        <v>27</v>
      </c>
    </row>
    <row r="47" spans="1:6" ht="17.25">
      <c r="A47" s="44" t="s">
        <v>22</v>
      </c>
      <c r="B47" s="89" t="str">
        <f>Item23!G20</f>
        <v>Copiadora Exemplo Ltda</v>
      </c>
      <c r="C47" s="90"/>
      <c r="D47" s="90"/>
      <c r="E47" s="90"/>
      <c r="F47" s="91"/>
    </row>
    <row r="48" spans="1:6">
      <c r="A48" s="41">
        <v>23</v>
      </c>
      <c r="B48" s="42" t="str">
        <f>Item23!B3</f>
        <v>Formato A0 - Digitalização colorida em traço com impressão</v>
      </c>
      <c r="C48" s="41" t="str">
        <f>Item23!C3</f>
        <v>unidade</v>
      </c>
      <c r="D48" s="41">
        <f>Item23!D3</f>
        <v>10</v>
      </c>
      <c r="E48" s="43">
        <f>Item23!F3</f>
        <v>15</v>
      </c>
      <c r="F48" s="43">
        <f>(ROUND(E48,2)*D48)</f>
        <v>150</v>
      </c>
    </row>
    <row r="49" spans="1:6" ht="17.25">
      <c r="A49" s="44" t="s">
        <v>22</v>
      </c>
      <c r="B49" s="89" t="str">
        <f>Item24!G20</f>
        <v>Copiadora Exemplo Ltda</v>
      </c>
      <c r="C49" s="90"/>
      <c r="D49" s="90"/>
      <c r="E49" s="90"/>
      <c r="F49" s="91"/>
    </row>
    <row r="50" spans="1:6">
      <c r="A50" s="41">
        <v>24</v>
      </c>
      <c r="B50" s="42" t="str">
        <f>Item24!B3</f>
        <v>Formato A0 - Digitalização colorida chapado + 50% do papel, com impressão</v>
      </c>
      <c r="C50" s="41" t="str">
        <f>Item24!C3</f>
        <v>unidade</v>
      </c>
      <c r="D50" s="41">
        <f>Item24!D3</f>
        <v>10</v>
      </c>
      <c r="E50" s="43">
        <f>Item24!F3</f>
        <v>9.4</v>
      </c>
      <c r="F50" s="43">
        <f>(ROUND(E50,2)*D50)</f>
        <v>94</v>
      </c>
    </row>
    <row r="51" spans="1:6" ht="17.25">
      <c r="A51" s="44" t="s">
        <v>22</v>
      </c>
      <c r="B51" s="89" t="str">
        <f>Item25!G20</f>
        <v>Copiadora Exemplo Ltda</v>
      </c>
      <c r="C51" s="90"/>
      <c r="D51" s="90"/>
      <c r="E51" s="90"/>
      <c r="F51" s="91"/>
    </row>
    <row r="52" spans="1:6">
      <c r="A52" s="41">
        <v>25</v>
      </c>
      <c r="B52" s="42" t="str">
        <f>Item25!B3</f>
        <v>Formato A0 - Digitalização colorida chapado - 50% do papel, com impressão</v>
      </c>
      <c r="C52" s="41" t="str">
        <f>Item25!C3</f>
        <v>unidade</v>
      </c>
      <c r="D52" s="41">
        <f>Item25!D3</f>
        <v>10</v>
      </c>
      <c r="E52" s="43">
        <f>Item25!F3</f>
        <v>8.15</v>
      </c>
      <c r="F52" s="43">
        <f>(ROUND(E52,2)*D52)</f>
        <v>81.5</v>
      </c>
    </row>
    <row r="53" spans="1:6" ht="17.25">
      <c r="A53" s="44" t="s">
        <v>22</v>
      </c>
      <c r="B53" s="89" t="str">
        <f>Item26!G20</f>
        <v>Copiadora Exemplo Ltda</v>
      </c>
      <c r="C53" s="90"/>
      <c r="D53" s="90"/>
      <c r="E53" s="90"/>
      <c r="F53" s="91"/>
    </row>
    <row r="54" spans="1:6">
      <c r="A54" s="41">
        <v>26</v>
      </c>
      <c r="B54" s="42" t="str">
        <f>Item26!B3</f>
        <v>Formato A0 - Digitalização traço ou chapado, sem impressão, gravado em mídia</v>
      </c>
      <c r="C54" s="41" t="str">
        <f>Item26!C3</f>
        <v>unidade</v>
      </c>
      <c r="D54" s="41">
        <f>Item26!D3</f>
        <v>10</v>
      </c>
      <c r="E54" s="43">
        <f>Item26!F3</f>
        <v>5</v>
      </c>
      <c r="F54" s="43">
        <f>(ROUND(E54,2)*D54)</f>
        <v>50</v>
      </c>
    </row>
    <row r="55" spans="1:6" ht="17.25">
      <c r="A55" s="44" t="s">
        <v>22</v>
      </c>
      <c r="B55" s="89" t="str">
        <f>Item27!G20</f>
        <v>Copiadora Exemplo Ltda</v>
      </c>
      <c r="C55" s="90"/>
      <c r="D55" s="90"/>
      <c r="E55" s="90"/>
      <c r="F55" s="91"/>
    </row>
    <row r="56" spans="1:6">
      <c r="A56" s="41">
        <v>27</v>
      </c>
      <c r="B56" s="42" t="str">
        <f>Item27!B3</f>
        <v>Formato A1 - Digitalização colorida em traço com impressão</v>
      </c>
      <c r="C56" s="41" t="str">
        <f>Item27!C3</f>
        <v>unidade</v>
      </c>
      <c r="D56" s="41">
        <f>Item27!D3</f>
        <v>10</v>
      </c>
      <c r="E56" s="43">
        <f>Item27!F3</f>
        <v>11.2</v>
      </c>
      <c r="F56" s="43">
        <f>(ROUND(E56,2)*D56)</f>
        <v>112</v>
      </c>
    </row>
    <row r="57" spans="1:6" ht="17.25">
      <c r="A57" s="44" t="s">
        <v>22</v>
      </c>
      <c r="B57" s="89" t="str">
        <f>Item28!G20</f>
        <v>Copiadora Exemplo Ltda</v>
      </c>
      <c r="C57" s="90"/>
      <c r="D57" s="90"/>
      <c r="E57" s="90"/>
      <c r="F57" s="91"/>
    </row>
    <row r="58" spans="1:6">
      <c r="A58" s="41">
        <v>28</v>
      </c>
      <c r="B58" s="42" t="str">
        <f>Item28!B3</f>
        <v>Formato A1 - Digitalização colorida chapado + 50% do papel, com impressão</v>
      </c>
      <c r="C58" s="41" t="str">
        <f>Item28!C3</f>
        <v>unidade</v>
      </c>
      <c r="D58" s="41">
        <f>Item28!D3</f>
        <v>10</v>
      </c>
      <c r="E58" s="43">
        <f>Item28!F3</f>
        <v>9.4</v>
      </c>
      <c r="F58" s="43">
        <f>(ROUND(E58,2)*D58)</f>
        <v>94</v>
      </c>
    </row>
    <row r="59" spans="1:6" ht="17.25">
      <c r="A59" s="44" t="s">
        <v>22</v>
      </c>
      <c r="B59" s="89" t="str">
        <f>Item29!G20</f>
        <v>Copiadora Exemplo Ltda</v>
      </c>
      <c r="C59" s="90"/>
      <c r="D59" s="90"/>
      <c r="E59" s="90"/>
      <c r="F59" s="91"/>
    </row>
    <row r="60" spans="1:6">
      <c r="A60" s="41">
        <v>29</v>
      </c>
      <c r="B60" s="42" t="str">
        <f>Item29!B3</f>
        <v>Formato A1 - Digitalização colorida chapado - 50% do papel, com impressão</v>
      </c>
      <c r="C60" s="41" t="str">
        <f>Item29!C3</f>
        <v>unidade</v>
      </c>
      <c r="D60" s="41">
        <f>Item29!D3</f>
        <v>10</v>
      </c>
      <c r="E60" s="43">
        <f>Item29!F3</f>
        <v>8.1</v>
      </c>
      <c r="F60" s="43">
        <f>(ROUND(E60,2)*D60)</f>
        <v>81</v>
      </c>
    </row>
    <row r="61" spans="1:6" ht="17.25">
      <c r="A61" s="44" t="s">
        <v>22</v>
      </c>
      <c r="B61" s="89" t="str">
        <f>Item30!G20</f>
        <v>Menor R$ do PE 05/21- Minist da defesa atuali</v>
      </c>
      <c r="C61" s="90"/>
      <c r="D61" s="90"/>
      <c r="E61" s="90"/>
      <c r="F61" s="91"/>
    </row>
    <row r="62" spans="1:6">
      <c r="A62" s="41">
        <v>30</v>
      </c>
      <c r="B62" s="42" t="str">
        <f>Item30!B3</f>
        <v>Formato A1 - Digitalização traço ou chapado, sem impressão, gravado em mídia</v>
      </c>
      <c r="C62" s="41" t="str">
        <f>Item30!C3</f>
        <v>unidade</v>
      </c>
      <c r="D62" s="41">
        <f>Item30!D3</f>
        <v>10</v>
      </c>
      <c r="E62" s="43">
        <f>Item30!F3</f>
        <v>4.24</v>
      </c>
      <c r="F62" s="43">
        <f>(ROUND(E62,2)*D62)</f>
        <v>42.400000000000006</v>
      </c>
    </row>
    <row r="63" spans="1:6" ht="17.25">
      <c r="A63" s="44" t="s">
        <v>22</v>
      </c>
      <c r="B63" s="89" t="str">
        <f>Item31!G20</f>
        <v>Copiadora Exemplo Ltda</v>
      </c>
      <c r="C63" s="90"/>
      <c r="D63" s="90"/>
      <c r="E63" s="90"/>
      <c r="F63" s="91"/>
    </row>
    <row r="64" spans="1:6">
      <c r="A64" s="41">
        <v>31</v>
      </c>
      <c r="B64" s="42" t="str">
        <f>Item31!B3</f>
        <v>Formato A2 - Digitalização colorida em traço com impressão</v>
      </c>
      <c r="C64" s="41" t="str">
        <f>Item31!C3</f>
        <v>unidade</v>
      </c>
      <c r="D64" s="41">
        <f>Item31!D3</f>
        <v>10</v>
      </c>
      <c r="E64" s="43">
        <f>Item31!F3</f>
        <v>9</v>
      </c>
      <c r="F64" s="43">
        <f>(ROUND(E64,2)*D64)</f>
        <v>90</v>
      </c>
    </row>
    <row r="65" spans="1:6" ht="17.25">
      <c r="A65" s="44" t="s">
        <v>22</v>
      </c>
      <c r="B65" s="89" t="str">
        <f>Item32!G20</f>
        <v>Copiadora Exemplo Ltda</v>
      </c>
      <c r="C65" s="90"/>
      <c r="D65" s="90"/>
      <c r="E65" s="90"/>
      <c r="F65" s="91"/>
    </row>
    <row r="66" spans="1:6">
      <c r="A66" s="41">
        <v>32</v>
      </c>
      <c r="B66" s="42" t="str">
        <f>Item32!B3</f>
        <v>Formato A2 - Digitalização colorida chapado + 50% do papel, com impressão</v>
      </c>
      <c r="C66" s="41" t="str">
        <f>Item32!C3</f>
        <v>unidade</v>
      </c>
      <c r="D66" s="41">
        <f>Item32!D3</f>
        <v>10</v>
      </c>
      <c r="E66" s="43">
        <f>Item32!F3</f>
        <v>5</v>
      </c>
      <c r="F66" s="43">
        <f>(ROUND(E66,2)*D66)</f>
        <v>50</v>
      </c>
    </row>
    <row r="67" spans="1:6" ht="17.25">
      <c r="A67" s="44" t="s">
        <v>22</v>
      </c>
      <c r="B67" s="89" t="str">
        <f>Item33!G20</f>
        <v>Copiadora Exemplo Ltda</v>
      </c>
      <c r="C67" s="90"/>
      <c r="D67" s="90"/>
      <c r="E67" s="90"/>
      <c r="F67" s="91"/>
    </row>
    <row r="68" spans="1:6">
      <c r="A68" s="41">
        <v>33</v>
      </c>
      <c r="B68" s="42" t="str">
        <f>Item33!B3</f>
        <v>Formato A2 - Digitalização colorida chapado - 50% do papel, com impressão</v>
      </c>
      <c r="C68" s="41" t="str">
        <f>Item33!C3</f>
        <v>unidade</v>
      </c>
      <c r="D68" s="41">
        <f>Item33!D3</f>
        <v>10</v>
      </c>
      <c r="E68" s="43">
        <f>Item33!F3</f>
        <v>3.75</v>
      </c>
      <c r="F68" s="43">
        <f>(ROUND(E68,2)*D68)</f>
        <v>37.5</v>
      </c>
    </row>
    <row r="69" spans="1:6" ht="17.25">
      <c r="A69" s="44" t="s">
        <v>22</v>
      </c>
      <c r="B69" s="89" t="str">
        <f>Item34!G20</f>
        <v>Menor R$ do PE 05/21- Minist da defesa atuali</v>
      </c>
      <c r="C69" s="90"/>
      <c r="D69" s="90"/>
      <c r="E69" s="90"/>
      <c r="F69" s="91"/>
    </row>
    <row r="70" spans="1:6">
      <c r="A70" s="41">
        <v>34</v>
      </c>
      <c r="B70" s="42" t="str">
        <f>Item34!B3</f>
        <v>Formato A2 - Digitalização traço ou chapado, sem impressão, gravado em mídia</v>
      </c>
      <c r="C70" s="41" t="str">
        <f>Item34!C3</f>
        <v>unidade</v>
      </c>
      <c r="D70" s="41">
        <f>Item34!D3</f>
        <v>10</v>
      </c>
      <c r="E70" s="43">
        <f>Item34!F3</f>
        <v>3.91</v>
      </c>
      <c r="F70" s="43">
        <f>(ROUND(E70,2)*D70)</f>
        <v>39.1</v>
      </c>
    </row>
    <row r="71" spans="1:6" ht="15.75">
      <c r="A71" s="38"/>
      <c r="B71" s="38"/>
      <c r="C71" s="74" t="s">
        <v>23</v>
      </c>
      <c r="D71" s="75"/>
      <c r="E71" s="76"/>
      <c r="F71" s="39">
        <f>SUM(F4:F70)</f>
        <v>7654.3</v>
      </c>
    </row>
  </sheetData>
  <mergeCells count="36">
    <mergeCell ref="B69:F69"/>
    <mergeCell ref="B57:F57"/>
    <mergeCell ref="B59:F59"/>
    <mergeCell ref="B61:F61"/>
    <mergeCell ref="B63:F63"/>
    <mergeCell ref="B65:F65"/>
    <mergeCell ref="A1:F1"/>
    <mergeCell ref="B3:F3"/>
    <mergeCell ref="B43:F43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39:F39"/>
    <mergeCell ref="B41:F41"/>
    <mergeCell ref="C71:E71"/>
    <mergeCell ref="B5:F5"/>
    <mergeCell ref="B7:F7"/>
    <mergeCell ref="B9:F9"/>
    <mergeCell ref="B11:F11"/>
    <mergeCell ref="B13:F13"/>
    <mergeCell ref="B15:F15"/>
    <mergeCell ref="B17:F17"/>
    <mergeCell ref="B19:F19"/>
    <mergeCell ref="B67:F67"/>
    <mergeCell ref="B45:F45"/>
    <mergeCell ref="B47:F47"/>
    <mergeCell ref="B49:F49"/>
    <mergeCell ref="B51:F51"/>
    <mergeCell ref="B53:F53"/>
    <mergeCell ref="B55:F55"/>
  </mergeCells>
  <pageMargins left="0.51181102362204722" right="0.51181102362204722" top="0.78740157480314965" bottom="0.78740157480314965" header="0.31496062992125984" footer="0.31496062992125984"/>
  <pageSetup paperSize="9" scale="9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8" sqref="H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46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127</v>
      </c>
      <c r="C3" s="56" t="s">
        <v>8</v>
      </c>
      <c r="D3" s="59">
        <v>30</v>
      </c>
      <c r="E3" s="62">
        <f>IF(C20&lt;=25%,D20,MIN(E20:F20))</f>
        <v>15.2</v>
      </c>
      <c r="F3" s="62">
        <f>MIN(H3:H17)</f>
        <v>9.6</v>
      </c>
      <c r="G3" s="4" t="s">
        <v>160</v>
      </c>
      <c r="H3" s="13">
        <v>9.6</v>
      </c>
      <c r="I3" s="29">
        <f>IF(H3="","",(IF($C$20&lt;25%,"N/A",IF(H3&lt;=($D$20+$A$20),H3,"Descartado"))))</f>
        <v>9.6</v>
      </c>
    </row>
    <row r="4" spans="1:9">
      <c r="A4" s="52"/>
      <c r="B4" s="54"/>
      <c r="C4" s="57"/>
      <c r="D4" s="60"/>
      <c r="E4" s="63"/>
      <c r="F4" s="63"/>
      <c r="G4" s="4" t="s">
        <v>159</v>
      </c>
      <c r="H4" s="13">
        <v>15.14</v>
      </c>
      <c r="I4" s="29">
        <f t="shared" ref="I4:I17" si="0">IF(H4="","",(IF($C$20&lt;25%,"N/A",IF(H4&lt;=($D$20+$A$20),H4,"Descartado"))))</f>
        <v>15.14</v>
      </c>
    </row>
    <row r="5" spans="1:9">
      <c r="A5" s="52"/>
      <c r="B5" s="54"/>
      <c r="C5" s="57"/>
      <c r="D5" s="60"/>
      <c r="E5" s="63"/>
      <c r="F5" s="63"/>
      <c r="G5" s="4" t="s">
        <v>171</v>
      </c>
      <c r="H5" s="13">
        <v>26.45</v>
      </c>
      <c r="I5" s="29" t="str">
        <f>IF(H5="","",(IF($C$20&lt;25%,"N/A",IF(H5&lt;=($D$20+$A$20),H5,"Descartado"))))</f>
        <v>Descartado</v>
      </c>
    </row>
    <row r="6" spans="1:9">
      <c r="A6" s="52"/>
      <c r="B6" s="54"/>
      <c r="C6" s="57"/>
      <c r="D6" s="60"/>
      <c r="E6" s="63"/>
      <c r="F6" s="63"/>
      <c r="G6" s="4" t="s">
        <v>176</v>
      </c>
      <c r="H6" s="13">
        <v>15.2</v>
      </c>
      <c r="I6" s="29">
        <f>IF(H6="","",(IF($C$20&lt;25%,"N/A",IF(H6&lt;=($D$20+$A$20),H6,"Descartado"))))</f>
        <v>15.2</v>
      </c>
    </row>
    <row r="7" spans="1:9">
      <c r="A7" s="52"/>
      <c r="B7" s="54"/>
      <c r="C7" s="57"/>
      <c r="D7" s="60"/>
      <c r="E7" s="63"/>
      <c r="F7" s="63"/>
      <c r="G7" s="4" t="s">
        <v>177</v>
      </c>
      <c r="H7" s="13">
        <v>24.48</v>
      </c>
      <c r="I7" s="29">
        <f>IF(H7="","",(IF($C$20&lt;25%,"N/A",IF(H7&lt;=($D$20+$A$20),H7,"Descartado"))))</f>
        <v>24.48</v>
      </c>
    </row>
    <row r="8" spans="1:9">
      <c r="A8" s="52"/>
      <c r="B8" s="54"/>
      <c r="C8" s="57"/>
      <c r="D8" s="60"/>
      <c r="E8" s="63"/>
      <c r="F8" s="63"/>
      <c r="H8" s="13"/>
      <c r="I8" s="29" t="str">
        <f>IF(H8="","",(IF($C$20&lt;25%,"N/A",IF(H8&lt;=($D$20+$A$20),H8,"Descartado"))))</f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7.0679049229598414</v>
      </c>
      <c r="B20" s="19">
        <f>COUNT(H3:H17)</f>
        <v>5</v>
      </c>
      <c r="C20" s="20">
        <f>IF(B20&lt;2,"N/A",(A20/D20))</f>
        <v>0.38898761271105342</v>
      </c>
      <c r="D20" s="21">
        <f>ROUND(AVERAGE(H3:H17),2)</f>
        <v>18.170000000000002</v>
      </c>
      <c r="E20" s="22">
        <f>IFERROR(ROUND(IF(B20&lt;2,"N/A",(IF(C20&lt;=25%,"N/A",AVERAGE(I3:I17)))),2),"N/A")</f>
        <v>16.11</v>
      </c>
      <c r="F20" s="22">
        <f>ROUND(MEDIAN(H3:H17),2)</f>
        <v>15.2</v>
      </c>
      <c r="G20" s="23" t="str">
        <f>INDEX(G3:G17,MATCH(H20,H3:H17,0))</f>
        <v>Menor R$ do PE 27/22 - Minist da Educação</v>
      </c>
      <c r="H20" s="24">
        <f>MIN(H3:H17)</f>
        <v>9.6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15.2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456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47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128</v>
      </c>
      <c r="C3" s="56" t="s">
        <v>8</v>
      </c>
      <c r="D3" s="59">
        <v>90</v>
      </c>
      <c r="E3" s="62">
        <f>IF(C20&lt;=25%,D20,MIN(E20:F20))</f>
        <v>11.75</v>
      </c>
      <c r="F3" s="62">
        <f>MIN(H3:H17)</f>
        <v>9.6</v>
      </c>
      <c r="G3" s="4" t="s">
        <v>171</v>
      </c>
      <c r="H3" s="13">
        <v>13.5</v>
      </c>
      <c r="I3" s="29">
        <f>IF(H3="","",(IF($C$20&lt;25%,"N/A",IF(H3&lt;=($D$20+$A$20),H3,"Descartado"))))</f>
        <v>13.5</v>
      </c>
    </row>
    <row r="4" spans="1:9">
      <c r="A4" s="52"/>
      <c r="B4" s="54"/>
      <c r="C4" s="57"/>
      <c r="D4" s="60"/>
      <c r="E4" s="63"/>
      <c r="F4" s="63"/>
      <c r="G4" s="4" t="s">
        <v>172</v>
      </c>
      <c r="H4" s="13">
        <v>18</v>
      </c>
      <c r="I4" s="29" t="str">
        <f t="shared" ref="I4:I17" si="0">IF(H4="","",(IF($C$20&lt;25%,"N/A",IF(H4&lt;=($D$20+$A$20),H4,"Descartado"))))</f>
        <v>Descartado</v>
      </c>
    </row>
    <row r="5" spans="1:9">
      <c r="A5" s="52"/>
      <c r="B5" s="54"/>
      <c r="C5" s="57"/>
      <c r="D5" s="60"/>
      <c r="E5" s="63"/>
      <c r="F5" s="63"/>
      <c r="G5" s="4" t="s">
        <v>176</v>
      </c>
      <c r="H5" s="13">
        <v>9.6</v>
      </c>
      <c r="I5" s="29">
        <f t="shared" si="0"/>
        <v>9.6</v>
      </c>
    </row>
    <row r="6" spans="1:9">
      <c r="A6" s="52"/>
      <c r="B6" s="54"/>
      <c r="C6" s="57"/>
      <c r="D6" s="60"/>
      <c r="E6" s="63"/>
      <c r="F6" s="63"/>
      <c r="G6" s="4" t="s">
        <v>177</v>
      </c>
      <c r="H6" s="13">
        <v>12.15</v>
      </c>
      <c r="I6" s="29">
        <f t="shared" si="0"/>
        <v>12.15</v>
      </c>
    </row>
    <row r="7" spans="1:9">
      <c r="A7" s="52"/>
      <c r="B7" s="54"/>
      <c r="C7" s="57"/>
      <c r="D7" s="60"/>
      <c r="E7" s="63"/>
      <c r="F7" s="63"/>
      <c r="G7" s="4"/>
      <c r="H7" s="13"/>
      <c r="I7" s="29" t="str">
        <f t="shared" si="0"/>
        <v/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3.5186112317219713</v>
      </c>
      <c r="B20" s="19">
        <f>COUNT(H3:H17)</f>
        <v>4</v>
      </c>
      <c r="C20" s="20">
        <f>IF(B20&lt;2,"N/A",(A20/D20))</f>
        <v>0.26435846970112481</v>
      </c>
      <c r="D20" s="21">
        <f>ROUND(AVERAGE(H3:H17),2)</f>
        <v>13.31</v>
      </c>
      <c r="E20" s="22">
        <f>IFERROR(ROUND(IF(B20&lt;2,"N/A",(IF(C20&lt;=25%,"N/A",AVERAGE(I3:I17)))),2),"N/A")</f>
        <v>11.75</v>
      </c>
      <c r="F20" s="22">
        <f>ROUND(MEDIAN(H3:H17),2)</f>
        <v>12.83</v>
      </c>
      <c r="G20" s="23" t="str">
        <f>INDEX(G3:G17,MATCH(H20,H3:H17,0))</f>
        <v>Copiadora Exemplo Ltda</v>
      </c>
      <c r="H20" s="24">
        <f>MIN(H3:H17)</f>
        <v>9.6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11.75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1057.5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0" sqref="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48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129</v>
      </c>
      <c r="C3" s="56" t="s">
        <v>8</v>
      </c>
      <c r="D3" s="59">
        <v>30</v>
      </c>
      <c r="E3" s="62">
        <f>IF(C20&lt;=25%,D20,MIN(E20:F20))</f>
        <v>20.239999999999998</v>
      </c>
      <c r="F3" s="62">
        <f>MIN(H3:H17)</f>
        <v>11</v>
      </c>
      <c r="G3" s="4" t="s">
        <v>162</v>
      </c>
      <c r="H3" s="13">
        <v>24</v>
      </c>
      <c r="I3" s="29">
        <f>IF(H3="","",(IF($C$20&lt;25%,"N/A",IF(H3&lt;=($D$20+$A$20),H3,"Descartado"))))</f>
        <v>24</v>
      </c>
    </row>
    <row r="4" spans="1:9">
      <c r="A4" s="52"/>
      <c r="B4" s="54"/>
      <c r="C4" s="57"/>
      <c r="D4" s="60"/>
      <c r="E4" s="63"/>
      <c r="F4" s="63"/>
      <c r="G4" s="4" t="s">
        <v>163</v>
      </c>
      <c r="H4" s="13">
        <v>25</v>
      </c>
      <c r="I4" s="29">
        <f t="shared" ref="I4:I17" si="0">IF(H4="","",(IF($C$20&lt;25%,"N/A",IF(H4&lt;=($D$20+$A$20),H4,"Descartado"))))</f>
        <v>25</v>
      </c>
    </row>
    <row r="5" spans="1:9">
      <c r="A5" s="52"/>
      <c r="B5" s="54"/>
      <c r="C5" s="57"/>
      <c r="D5" s="60"/>
      <c r="E5" s="63"/>
      <c r="F5" s="63"/>
      <c r="G5" s="4" t="s">
        <v>171</v>
      </c>
      <c r="H5" s="13">
        <v>26.45</v>
      </c>
      <c r="I5" s="29">
        <f t="shared" si="0"/>
        <v>26.45</v>
      </c>
    </row>
    <row r="6" spans="1:9">
      <c r="A6" s="52"/>
      <c r="B6" s="54"/>
      <c r="C6" s="57"/>
      <c r="D6" s="60"/>
      <c r="E6" s="63"/>
      <c r="F6" s="63"/>
      <c r="G6" s="4" t="s">
        <v>176</v>
      </c>
      <c r="H6" s="13">
        <v>11</v>
      </c>
      <c r="I6" s="29">
        <f t="shared" si="0"/>
        <v>11</v>
      </c>
    </row>
    <row r="7" spans="1:9">
      <c r="A7" s="52"/>
      <c r="B7" s="54"/>
      <c r="C7" s="57"/>
      <c r="D7" s="60"/>
      <c r="E7" s="63"/>
      <c r="F7" s="63"/>
      <c r="G7" s="4" t="s">
        <v>177</v>
      </c>
      <c r="H7" s="13">
        <v>14.76</v>
      </c>
      <c r="I7" s="29">
        <f t="shared" si="0"/>
        <v>14.76</v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6.9059264403843672</v>
      </c>
      <c r="B20" s="19">
        <f>COUNT(H3:H17)</f>
        <v>5</v>
      </c>
      <c r="C20" s="20">
        <f>IF(B20&lt;2,"N/A",(A20/D20))</f>
        <v>0.34120189922847666</v>
      </c>
      <c r="D20" s="21">
        <f>ROUND(AVERAGE(H3:H17),2)</f>
        <v>20.239999999999998</v>
      </c>
      <c r="E20" s="22">
        <f>IFERROR(ROUND(IF(B20&lt;2,"N/A",(IF(C20&lt;=25%,"N/A",AVERAGE(I3:I17)))),2),"N/A")</f>
        <v>20.239999999999998</v>
      </c>
      <c r="F20" s="22">
        <f>ROUND(MEDIAN(H3:H17),2)</f>
        <v>24</v>
      </c>
      <c r="G20" s="23" t="str">
        <f>INDEX(G3:G17,MATCH(H20,H3:H17,0))</f>
        <v>Copiadora Exemplo Ltda</v>
      </c>
      <c r="H20" s="24">
        <f>MIN(H3:H17)</f>
        <v>11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20.239999999999998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607.19999999999993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0" sqref="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49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130</v>
      </c>
      <c r="C3" s="56" t="s">
        <v>8</v>
      </c>
      <c r="D3" s="59">
        <v>20</v>
      </c>
      <c r="E3" s="62">
        <f>IF(C20&lt;=25%,D20,MIN(E20:F20))</f>
        <v>24.86</v>
      </c>
      <c r="F3" s="62">
        <f>MIN(H3:H17)</f>
        <v>24</v>
      </c>
      <c r="G3" s="4" t="s">
        <v>162</v>
      </c>
      <c r="H3" s="13">
        <v>24</v>
      </c>
      <c r="I3" s="29">
        <f>IF(H3="","",(IF($C$20&lt;25%,"N/A",IF(H3&lt;=($D$20+$A$20),H3,"Descartado"))))</f>
        <v>24</v>
      </c>
    </row>
    <row r="4" spans="1:9">
      <c r="A4" s="52"/>
      <c r="B4" s="54"/>
      <c r="C4" s="57"/>
      <c r="D4" s="60"/>
      <c r="E4" s="63"/>
      <c r="F4" s="63"/>
      <c r="G4" s="4" t="s">
        <v>163</v>
      </c>
      <c r="H4" s="13">
        <v>25</v>
      </c>
      <c r="I4" s="29">
        <f t="shared" ref="I4:I17" si="0">IF(H4="","",(IF($C$20&lt;25%,"N/A",IF(H4&lt;=($D$20+$A$20),H4,"Descartado"))))</f>
        <v>25</v>
      </c>
    </row>
    <row r="5" spans="1:9">
      <c r="A5" s="52"/>
      <c r="B5" s="54"/>
      <c r="C5" s="57"/>
      <c r="D5" s="60"/>
      <c r="E5" s="63"/>
      <c r="F5" s="63"/>
      <c r="G5" s="4" t="s">
        <v>171</v>
      </c>
      <c r="H5" s="13">
        <v>26.45</v>
      </c>
      <c r="I5" s="29">
        <f t="shared" si="0"/>
        <v>26.45</v>
      </c>
    </row>
    <row r="6" spans="1:9">
      <c r="A6" s="52"/>
      <c r="B6" s="54"/>
      <c r="C6" s="57"/>
      <c r="D6" s="60"/>
      <c r="E6" s="63"/>
      <c r="F6" s="63"/>
      <c r="G6" s="4" t="s">
        <v>176</v>
      </c>
      <c r="H6" s="13">
        <v>24</v>
      </c>
      <c r="I6" s="29">
        <f t="shared" si="0"/>
        <v>24</v>
      </c>
    </row>
    <row r="7" spans="1:9">
      <c r="A7" s="52"/>
      <c r="B7" s="54"/>
      <c r="C7" s="57"/>
      <c r="D7" s="60"/>
      <c r="E7" s="63"/>
      <c r="F7" s="63"/>
      <c r="G7" s="4" t="s">
        <v>177</v>
      </c>
      <c r="H7" s="13">
        <v>48.48</v>
      </c>
      <c r="I7" s="29" t="str">
        <f t="shared" si="0"/>
        <v>Descartado</v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40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34</v>
      </c>
      <c r="H19" s="72"/>
      <c r="I19" s="31"/>
    </row>
    <row r="20" spans="1:11">
      <c r="A20" s="19">
        <f>IF(B20&lt;2,"N/A",(STDEV(H3:H17)))</f>
        <v>10.609617335229375</v>
      </c>
      <c r="B20" s="19">
        <f>COUNT(H3:H17)</f>
        <v>5</v>
      </c>
      <c r="C20" s="20">
        <f>IF(B20&lt;2,"N/A",(A20/D20))</f>
        <v>0.3585541512412766</v>
      </c>
      <c r="D20" s="21">
        <f>ROUND(AVERAGE(H3:H17),2)</f>
        <v>29.59</v>
      </c>
      <c r="E20" s="22">
        <f>IFERROR(ROUND(IF(B20&lt;2,"N/A",(IF(C20&lt;=25%,"N/A",AVERAGE(I3:I17)))),2),"N/A")</f>
        <v>24.86</v>
      </c>
      <c r="F20" s="22">
        <f>ROUND(MEDIAN(H3:H17),2)</f>
        <v>25</v>
      </c>
      <c r="G20" s="23" t="str">
        <f>INDEX(G3:G17,MATCH(H20,H3:H17,0))</f>
        <v>Menor R$ do PE 165/22 - Prefeitura De Arcos</v>
      </c>
      <c r="H20" s="24">
        <f>MIN(H3:H17)</f>
        <v>24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41</v>
      </c>
      <c r="H22" s="26">
        <f>IF(C20&lt;=25%,D20,MIN(E20:F20))</f>
        <v>24.86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497.2</v>
      </c>
    </row>
    <row r="24" spans="1:11">
      <c r="B24" s="37"/>
      <c r="C24" s="37"/>
      <c r="D24" s="31"/>
      <c r="E24" s="31"/>
    </row>
    <row r="26" spans="1:11">
      <c r="A26" s="65" t="s">
        <v>25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26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27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28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29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30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31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52</vt:i4>
      </vt:variant>
      <vt:variant>
        <vt:lpstr>Intervalos nomeados</vt:lpstr>
      </vt:variant>
      <vt:variant>
        <vt:i4>3</vt:i4>
      </vt:variant>
    </vt:vector>
  </HeadingPairs>
  <TitlesOfParts>
    <vt:vector size="55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menores</vt:lpstr>
      <vt:lpstr>menores!Area_de_impressao</vt:lpstr>
      <vt:lpstr>TOTAL!Area_de_impressao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Ana Paula Saldanha De Oliveira</cp:lastModifiedBy>
  <cp:lastPrinted>2022-11-24T12:50:25Z</cp:lastPrinted>
  <dcterms:created xsi:type="dcterms:W3CDTF">2019-01-16T20:04:04Z</dcterms:created>
  <dcterms:modified xsi:type="dcterms:W3CDTF">2022-11-30T18:42:57Z</dcterms:modified>
</cp:coreProperties>
</file>