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F3" i="1"/>
  <c r="E18" i="2" s="1"/>
  <c r="F18" i="2" l="1"/>
  <c r="F19" i="2" s="1"/>
  <c r="A20" i="1"/>
  <c r="C20" i="1" s="1"/>
  <c r="I9" i="1" l="1"/>
  <c r="I10" i="1"/>
  <c r="I6" i="1"/>
  <c r="I7" i="1"/>
  <c r="I8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<sst xmlns="http://schemas.openxmlformats.org/spreadsheetml/2006/main" count="53" uniqueCount="47">
  <si>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</si>
  <si>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</si>
  <si>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</si>
  <si>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</si>
  <si>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</si>
  <si>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</si>
  <si>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</si>
  <si>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</si>
  <si>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</si>
  <si>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</si>
  <si>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</si>
  <si>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</si>
  <si>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</si>
  <si>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</si>
  <si>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</si>
  <si>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</si>
  <si>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</si>
  <si>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</si>
  <si>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</si>
  <si>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</si>
  <si>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</si>
  <si>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</si>
  <si>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</si>
  <si>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</si>
  <si>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</si>
  <si>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</si>
  <si>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</si>
  <si>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</si>
  <si>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</si>
  <si>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</si>
  <si>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</si>
  <si>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</si>
  <si>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</si>
  <si>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</si>
  <si>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</si>
  <si>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</si>
  <si>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</si>
  <si>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PRESTAÇÃO DE SERVIÇO DE PLOTAGEM -  impressão e aplicação de vinil adesivo fosco super calandrado, para diversos usos.</t>
  </si>
  <si>
    <t>metro quadrado</t>
  </si>
  <si>
    <t>02 menor lance do PE 98/2022, ARLETE MONTAGENS</t>
  </si>
  <si>
    <t>menor lance do PE 124/22,  DOUTOR 7</t>
  </si>
  <si>
    <t>02 menor lance do PE 124/22, LM COMUNICACAO</t>
  </si>
  <si>
    <t>03 menor lance do PE 98/2022, MX BRASIL</t>
  </si>
  <si>
    <t>04 menor lance do PE 98/2022, ROBERTO SA</t>
  </si>
  <si>
    <t>03 menor lance do PE 124/22, BUREAU BSB</t>
  </si>
  <si>
    <t>04 menor lance do PE 124/22, PLAY GRAFICA</t>
  </si>
  <si>
    <t xml:space="preserve">menor lance do PE 98/2022, OCTARTE ARQUITETURA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</si>
</sst>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3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 applyProtection="1">
      <alignment wrapText="1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shrinkToFit="1"/>
      <protection locked="0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13" fillId="0" borderId="9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H12" sqref="H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37</v>
      </c>
      <c r="C3" s="48" t="s">
        <v>38</v>
      </c>
      <c r="D3" s="51">
        <v>800</v>
      </c>
      <c r="E3" s="54">
        <f>IF(C20&lt;=25%,D20,MIN(E20:F20))</f>
        <v>48.7</v>
      </c>
      <c r="F3" s="54">
        <f>MIN(H3:H17)</f>
        <v>35</v>
      </c>
      <c r="G3" s="6" t="s">
        <v>46</v>
      </c>
      <c r="H3" s="7">
        <v>53.76</v>
      </c>
      <c r="I3" s="8">
        <f t="shared" ref="I3:I17" si="0">IF(H3="","",(IF($C$20&lt;25%,"N/A",IF(H3&lt;=($D$20+$A$20),H3,"Descartado"))))</f>
        <v>53.76</v>
      </c>
    </row>
    <row r="4" spans="1:9">
      <c r="A4" s="46"/>
      <c r="B4" s="47"/>
      <c r="C4" s="49"/>
      <c r="D4" s="52"/>
      <c r="E4" s="54"/>
      <c r="F4" s="54"/>
      <c r="G4" s="6" t="s">
        <v>39</v>
      </c>
      <c r="H4" s="7">
        <v>59.14</v>
      </c>
      <c r="I4" s="8">
        <f t="shared" si="0"/>
        <v>59.14</v>
      </c>
    </row>
    <row r="5" spans="1:9">
      <c r="A5" s="46"/>
      <c r="B5" s="47"/>
      <c r="C5" s="49"/>
      <c r="D5" s="52"/>
      <c r="E5" s="54"/>
      <c r="F5" s="54"/>
      <c r="G5" s="6" t="s">
        <v>42</v>
      </c>
      <c r="H5" s="7">
        <v>58.06</v>
      </c>
      <c r="I5" s="8">
        <f t="shared" si="0"/>
        <v>58.06</v>
      </c>
    </row>
    <row r="6" spans="1:9">
      <c r="A6" s="46"/>
      <c r="B6" s="47"/>
      <c r="C6" s="49"/>
      <c r="D6" s="52"/>
      <c r="E6" s="54"/>
      <c r="F6" s="54"/>
      <c r="G6" s="44" t="s">
        <v>43</v>
      </c>
      <c r="H6" s="7">
        <v>84.95</v>
      </c>
      <c r="I6" s="8" t="str">
        <f t="shared" si="0"/>
        <v>Descartado</v>
      </c>
    </row>
    <row r="7" spans="1:9">
      <c r="A7" s="46"/>
      <c r="B7" s="47"/>
      <c r="C7" s="49"/>
      <c r="D7" s="52"/>
      <c r="E7" s="54"/>
      <c r="F7" s="54"/>
      <c r="G7" s="6" t="s">
        <v>40</v>
      </c>
      <c r="H7" s="7">
        <v>35</v>
      </c>
      <c r="I7" s="8">
        <f t="shared" si="0"/>
        <v>35</v>
      </c>
    </row>
    <row r="8" spans="1:9">
      <c r="A8" s="46"/>
      <c r="B8" s="47"/>
      <c r="C8" s="49"/>
      <c r="D8" s="52"/>
      <c r="E8" s="54"/>
      <c r="F8" s="54"/>
      <c r="G8" s="6" t="s">
        <v>41</v>
      </c>
      <c r="H8" s="7">
        <v>44.97</v>
      </c>
      <c r="I8" s="8">
        <f t="shared" si="0"/>
        <v>44.97</v>
      </c>
    </row>
    <row r="9" spans="1:9">
      <c r="A9" s="46"/>
      <c r="B9" s="47"/>
      <c r="C9" s="49"/>
      <c r="D9" s="52"/>
      <c r="E9" s="54"/>
      <c r="F9" s="54"/>
      <c r="G9" s="6" t="s">
        <v>44</v>
      </c>
      <c r="H9" s="7">
        <v>44.98</v>
      </c>
      <c r="I9" s="8">
        <f t="shared" si="0"/>
        <v>44.98</v>
      </c>
    </row>
    <row r="10" spans="1:9">
      <c r="A10" s="46"/>
      <c r="B10" s="47"/>
      <c r="C10" s="49"/>
      <c r="D10" s="52"/>
      <c r="E10" s="54"/>
      <c r="F10" s="54"/>
      <c r="G10" s="6" t="s">
        <v>45</v>
      </c>
      <c r="H10" s="7">
        <v>45.01</v>
      </c>
      <c r="I10" s="8">
        <f t="shared" si="0"/>
        <v>45.01</v>
      </c>
    </row>
    <row r="11" spans="1:9">
      <c r="A11" s="46"/>
      <c r="B11" s="47"/>
      <c r="C11" s="49"/>
      <c r="D11" s="52"/>
      <c r="E11" s="54"/>
      <c r="F11" s="54"/>
      <c r="G11" s="6"/>
      <c r="H11" s="7"/>
      <c r="I11" s="8" t="str">
        <f t="shared" si="0"/>
        <v/>
      </c>
    </row>
    <row r="12" spans="1:9">
      <c r="A12" s="46"/>
      <c r="B12" s="47"/>
      <c r="C12" s="49"/>
      <c r="D12" s="52"/>
      <c r="E12" s="54"/>
      <c r="F12" s="54"/>
      <c r="G12" s="6"/>
      <c r="H12" s="7"/>
      <c r="I12" s="8" t="str">
        <f t="shared" si="0"/>
        <v/>
      </c>
    </row>
    <row r="13" spans="1:9">
      <c r="A13" s="46"/>
      <c r="B13" s="47"/>
      <c r="C13" s="49"/>
      <c r="D13" s="52"/>
      <c r="E13" s="54"/>
      <c r="F13" s="54"/>
      <c r="G13" s="6"/>
      <c r="H13" s="7"/>
      <c r="I13" s="8" t="str">
        <f t="shared" si="0"/>
        <v/>
      </c>
    </row>
    <row r="14" spans="1:9">
      <c r="A14" s="46"/>
      <c r="B14" s="47"/>
      <c r="C14" s="49"/>
      <c r="D14" s="52"/>
      <c r="E14" s="54"/>
      <c r="F14" s="54"/>
      <c r="G14" s="6"/>
      <c r="H14" s="7"/>
      <c r="I14" s="8" t="str">
        <f t="shared" si="0"/>
        <v/>
      </c>
    </row>
    <row r="15" spans="1:9">
      <c r="A15" s="46"/>
      <c r="B15" s="47"/>
      <c r="C15" s="49"/>
      <c r="D15" s="52"/>
      <c r="E15" s="54"/>
      <c r="F15" s="54"/>
      <c r="G15" s="6"/>
      <c r="H15" s="7"/>
      <c r="I15" s="8" t="str">
        <f t="shared" si="0"/>
        <v/>
      </c>
    </row>
    <row r="16" spans="1:9">
      <c r="A16" s="46"/>
      <c r="B16" s="47"/>
      <c r="C16" s="49"/>
      <c r="D16" s="52"/>
      <c r="E16" s="54"/>
      <c r="F16" s="54"/>
      <c r="G16" s="6"/>
      <c r="H16" s="7"/>
      <c r="I16" s="8" t="str">
        <f t="shared" si="0"/>
        <v/>
      </c>
    </row>
    <row r="17" spans="1:11">
      <c r="A17" s="46"/>
      <c r="B17" s="47"/>
      <c r="C17" s="50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15.122771795729577</v>
      </c>
      <c r="B20" s="19">
        <f>COUNT(H3:H17)</f>
        <v>8</v>
      </c>
      <c r="C20" s="20">
        <f>IF(B20&lt;2,"N/A",(A20/D20))</f>
        <v>0.28410241960791993</v>
      </c>
      <c r="D20" s="21">
        <f>ROUND(AVERAGE(H3:H17),2)</f>
        <v>53.23</v>
      </c>
      <c r="E20" s="22">
        <f>IFERROR(ROUND(IF(B20&lt;2,"N/A",(IF(C20&lt;=25%,"N/A",AVERAGE(I3:I17)))),2),"N/A")</f>
        <v>48.7</v>
      </c>
      <c r="F20" s="22">
        <f>ROUND(MEDIAN(H3:H17),2)</f>
        <v>49.39</v>
      </c>
      <c r="G20" s="23" t="str">
        <f>INDEX(G3:G17,MATCH(H20,H3:H17,0))</f>
        <v>menor lance do PE 124/22,  DOUTOR 7</v>
      </c>
      <c r="H20" s="24">
        <f>MIN(H3:H17)</f>
        <v>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48.7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38960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A5" sqref="A5:F5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59"/>
      <c r="B1" s="59"/>
      <c r="C1" s="59"/>
      <c r="D1" s="59"/>
      <c r="E1" s="59"/>
      <c r="F1" s="59"/>
    </row>
    <row r="2" spans="1:7" ht="12.75" customHeight="1">
      <c r="A2" s="59"/>
      <c r="B2" s="59"/>
      <c r="C2" s="59"/>
      <c r="D2" s="59"/>
      <c r="E2" s="59"/>
      <c r="F2" s="59"/>
    </row>
    <row r="3" spans="1:7" ht="12.75" customHeight="1">
      <c r="A3" s="59"/>
      <c r="B3" s="59"/>
      <c r="C3" s="59"/>
      <c r="D3" s="59"/>
      <c r="E3" s="59"/>
      <c r="F3" s="59"/>
    </row>
    <row r="4" spans="1:7" ht="12.75" customHeight="1">
      <c r="A4" s="59"/>
      <c r="B4" s="59"/>
      <c r="C4" s="59"/>
      <c r="D4" s="59"/>
      <c r="E4" s="59"/>
      <c r="F4" s="59"/>
    </row>
    <row r="5" spans="1:7" ht="12.75" customHeight="1">
      <c r="A5" s="59"/>
      <c r="B5" s="59"/>
      <c r="C5" s="59"/>
      <c r="D5" s="59"/>
      <c r="E5" s="59"/>
      <c r="F5" s="59"/>
    </row>
    <row r="6" spans="1:7" ht="12.75" customHeight="1">
      <c r="A6" s="59"/>
      <c r="B6" s="59"/>
      <c r="C6" s="59"/>
      <c r="D6" s="59"/>
      <c r="E6" s="59"/>
      <c r="F6" s="59"/>
    </row>
    <row r="7" spans="1:7" ht="12.75" customHeight="1">
      <c r="A7" s="59"/>
      <c r="B7" s="59"/>
      <c r="C7" s="59"/>
      <c r="D7" s="59"/>
      <c r="E7" s="59"/>
      <c r="F7" s="59"/>
    </row>
    <row r="8" spans="1:7" ht="12.75" customHeight="1">
      <c r="A8" s="62"/>
      <c r="B8" s="62"/>
      <c r="C8" s="62"/>
      <c r="D8" s="62"/>
      <c r="E8" s="62"/>
      <c r="F8" s="62"/>
    </row>
    <row r="9" spans="1:7" ht="15.75" customHeight="1">
      <c r="A9" s="60" t="s">
        <v>26</v>
      </c>
      <c r="B9" s="60"/>
      <c r="C9" s="60"/>
      <c r="D9" s="60"/>
      <c r="E9" s="60"/>
      <c r="F9" s="60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PRESTAÇÃO DE SERVIÇO DE PLOTAGEM -  impressão e aplicação de vinil adesivo fosco super calandrado, para diversos usos.</v>
      </c>
      <c r="C11" s="37" t="str">
        <f>Item1!C3</f>
        <v>metro quadrado</v>
      </c>
      <c r="D11" s="37">
        <f>Item1!D3</f>
        <v>800</v>
      </c>
      <c r="E11" s="39">
        <f>Item1!E3</f>
        <v>48.7</v>
      </c>
      <c r="F11" s="39">
        <f>(ROUND(E11,2)*D11)</f>
        <v>38960</v>
      </c>
      <c r="G11" s="40"/>
    </row>
    <row r="12" spans="1:7" ht="15.75" customHeight="1">
      <c r="A12" s="41"/>
      <c r="B12" s="41"/>
      <c r="C12" s="60" t="s">
        <v>33</v>
      </c>
      <c r="D12" s="60"/>
      <c r="E12" s="60"/>
      <c r="F12" s="42">
        <f>SUM(F11:F11)</f>
        <v>38960</v>
      </c>
    </row>
    <row r="15" spans="1:7" ht="15.75" customHeight="1">
      <c r="A15" s="60" t="s">
        <v>34</v>
      </c>
      <c r="B15" s="60"/>
      <c r="C15" s="60"/>
      <c r="D15" s="60"/>
      <c r="E15" s="60"/>
      <c r="F15" s="60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61" t="str">
        <f>Item1!G20</f>
        <v>menor lance do PE 124/22,  DOUTOR 7</v>
      </c>
      <c r="C17" s="61"/>
      <c r="D17" s="61"/>
      <c r="E17" s="61"/>
      <c r="F17" s="61"/>
    </row>
    <row r="18" spans="1:6" ht="25.5">
      <c r="A18" s="37">
        <v>1</v>
      </c>
      <c r="B18" s="38" t="str">
        <f>Item1!B3</f>
        <v>PRESTAÇÃO DE SERVIÇO DE PLOTAGEM -  impressão e aplicação de vinil adesivo fosco super calandrado, para diversos usos.</v>
      </c>
      <c r="C18" s="37" t="str">
        <f>Item1!C3</f>
        <v>metro quadrado</v>
      </c>
      <c r="D18" s="37">
        <f>Item1!D3</f>
        <v>800</v>
      </c>
      <c r="E18" s="39">
        <f>Item1!F3</f>
        <v>35</v>
      </c>
      <c r="F18" s="39">
        <f>(ROUND(E18,2)*D18)</f>
        <v>28000</v>
      </c>
    </row>
    <row r="19" spans="1:6" ht="30" customHeight="1">
      <c r="A19" s="41"/>
      <c r="B19" s="41"/>
      <c r="C19" s="60" t="s">
        <v>36</v>
      </c>
      <c r="D19" s="60"/>
      <c r="E19" s="60"/>
      <c r="F19" s="42">
        <f>SUM(F18:F18)</f>
        <v>28000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Ana Paula Saldanha De Oliveira</cp:lastModifiedBy>
  <cp:revision>20</cp:revision>
  <cp:lastPrinted>2019-03-26T20:50:54Z</cp:lastPrinted>
  <dcterms:created xsi:type="dcterms:W3CDTF">2019-01-16T20:04:04Z</dcterms:created>
  <dcterms:modified xsi:type="dcterms:W3CDTF">2022-12-28T21:03:55Z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