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nior" sheetId="1" state="visible" r:id="rId2"/>
    <sheet name="pleno" sheetId="2" state="visible" r:id="rId3"/>
    <sheet name="total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<sst xmlns="http://schemas.openxmlformats.org/spreadsheetml/2006/main" count="372" uniqueCount="117">
  <si>
    <t xml:space="preserve">PLANILHA DE CUSTOS E FORMAÇÃO DE PREÇOS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</si>
  <si>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</si>
  <si>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</si>
  <si>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</si>
  <si>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</si>
  <si>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Engenharia de Software – Nível Sênior</t>
  </si>
  <si>
    <t xml:space="preserve">posto de serviço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</si>
  <si>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</si>
  <si>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</si>
  <si>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Engenheiro de Software Sênior</t>
  </si>
  <si>
    <t xml:space="preserve">Classificação Brasileira de Ocupações (CBO)</t>
  </si>
  <si>
    <t xml:space="preserve">2122-15</t>
  </si>
  <si>
    <t xml:space="preserve">Salário Normativo da Categoria Profissional</t>
  </si>
  <si>
    <t xml:space="preserve">Categoria profissional (vinculada à execução contratual)</t>
  </si>
  <si>
    <t xml:space="preserve">Data base da categoria (dia/mês/ano)</t>
  </si>
  <si>
    <t xml:space="preserve">Módulo 1 - Composição da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</si>
  <si>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</si>
  <si>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</si>
  <si>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</si>
  <si>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</si>
  <si>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</si>
  <si>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</si>
  <si>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</si>
  <si>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</si>
  <si>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</si>
  <si>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</si>
  <si>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</si>
  <si>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</si>
  <si>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</si>
  <si>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</si>
  <si>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</si>
  <si>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</si>
  <si>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</si>
  <si>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</si>
  <si>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</si>
  <si>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</si>
  <si>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</si>
  <si>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</si>
  <si>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</si>
  <si>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</si>
  <si>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</si>
  <si>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</si>
  <si>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</si>
  <si>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</si>
  <si>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</si>
  <si>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</si>
  <si>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</si>
  <si>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</si>
  <si>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</si>
  <si>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</si>
  <si>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</si>
  <si>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</si>
  <si>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</si>
  <si>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</si>
  <si>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</si>
  <si>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</si>
  <si>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</si>
  <si>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Benefício Assistência Médica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</si>
  <si>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</si>
  <si>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</si>
  <si>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</si>
  <si>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</si>
  <si>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</si>
  <si>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</si>
  <si>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</si>
  <si>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</si>
  <si>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</si>
  <si>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</si>
  <si>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</si>
  <si>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</si>
  <si>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</si>
  <si>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</si>
  <si>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</si>
  <si>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</si>
  <si>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</si>
  <si>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</si>
  <si>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</si>
  <si>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</si>
  <si>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4.2 - Substituto na Intrajornada</t>
  </si>
  <si>
    <t xml:space="preserve">4.2</t>
  </si>
  <si>
    <t xml:space="preserve">Substituto na Intrajornada</t>
  </si>
  <si>
    <t xml:space="preserve">Substituto na cobertura de 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</si>
  <si>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</si>
  <si>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</si>
  <si>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</si>
  <si>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</si>
  <si>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</si>
  <si>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</si>
  <si>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</si>
  <si>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</si>
  <si>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</si>
  <si>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</si>
  <si>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</si>
  <si>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</si>
  <si>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</si>
  <si>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C.1.A. PIS</t>
  </si>
  <si>
    <t xml:space="preserve">C.1.B. COFINS</t>
  </si>
  <si>
    <t xml:space="preserve">C.2. Tributos Estaduais (especificar)</t>
  </si>
  <si>
    <t xml:space="preserve">C.3. Tributos Municipais (especificar)</t>
  </si>
  <si>
    <t xml:space="preserve">C.3.A. ISS</t>
  </si>
  <si>
    <t xml:space="preserve">2. QUADRO-RESUMO DO CUSTO POR EMPREGADO</t>
  </si>
  <si>
    <t xml:space="preserve">Mão de obra vinculada à execução contratual (valor por empregado)</t>
  </si>
  <si>
    <t xml:space="preserve">Subtotal (A + B +C+ D + E)</t>
  </si>
  <si>
    <t xml:space="preserve">Módulo 6 – Custos Indiretos, Tributos e Lucro</t>
  </si>
  <si>
    <t xml:space="preserve">Valor Total por Empregado </t>
  </si>
  <si>
    <t xml:space="preserve">Engenharia de Software – Nível Pleno</t>
  </si>
  <si>
    <t xml:space="preserve">Engenheiro de Software Pleno</t>
  </si>
  <si>
    <t xml:space="preserve">QUADRO RESUMO - VALORES ESTIMADOS - MODELO DE PROPOSTA</t>
  </si>
  <si>
    <t xml:space="preserve">valor do serviço regular</t>
  </si>
  <si>
    <t xml:space="preserve">serviços</t>
  </si>
  <si>
    <t xml:space="preserve">valor do posto</t>
  </si>
  <si>
    <t xml:space="preserve">quantidade</t>
  </si>
  <si>
    <t xml:space="preserve">valor mensal</t>
  </si>
  <si>
    <t xml:space="preserve">valor anual</t>
  </si>
  <si>
    <t xml:space="preserve">total</t>
  </si>
  <si>
    <t xml:space="preserve">valor total estimado</t>
  </si>
  <si>
    <t xml:space="preserve">valor para 12 meses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</si>
</sst>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(* #,##0.00_);_(* \(#,##0.00\);_(* \-??_);_(@_)"/>
    <numFmt numFmtId="166" formatCode="_-* #,##0.00_-;\-* #,##0.00_-;_-* \-??_-;_-@_-"/>
    <numFmt numFmtId="167" formatCode="0%"/>
    <numFmt numFmtId="168" formatCode="0.00%"/>
    <numFmt numFmtId="169" formatCode="General"/>
    <numFmt numFmtId="170" formatCode="_-* #,##0_-;\-* #,##0_-;_-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2"/>
      <color rgb="FFFFFF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FFFFFF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808080"/>
        <bgColor rgb="FF7F7F7F"/>
      </patternFill>
    </fill>
    <fill>
      <patternFill patternType="solid">
        <fgColor rgb="FFF2F2F2"/>
        <bgColor rgb="FFFFFFFF"/>
      </patternFill>
    </fill>
    <fill>
      <patternFill patternType="solid">
        <fgColor rgb="FFD9D9D9"/>
        <bgColor rgb="FFF2F2F2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9" fillId="0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9" fillId="0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Vírgula 2" xfId="21"/>
    <cellStyle name="Vírgula 3" xfId="22"/>
    <cellStyle name="Vírgula 3 2" xfId="23"/>
    <cellStyle name="Vírgula 4" xfId="24"/>
    <cellStyle name="Vírgula 4 2" xfId="25"/>
    <cellStyle name="Vírgula 5" xfId="26"/>
    <cellStyle name="Vírgula 5 2" xfId="27"/>
    <cellStyle name="Vírgula 6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257040</xdr:colOff>
      <xdr:row>1</xdr:row>
      <xdr:rowOff>57240</xdr:rowOff>
    </xdr:from>
    <xdr:to>
      <xdr:col>3</xdr:col>
      <xdr:colOff>799560</xdr:colOff>
      <xdr:row>6</xdr:row>
      <xdr:rowOff>108000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1365480" y="247680"/>
          <a:ext cx="2760120" cy="1003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49"/>
  <sheetViews>
    <sheetView showFormulas="false" showGridLines="true" showRowColHeaders="true" showZeros="true" rightToLeft="false" tabSelected="true" showOutlineSymbols="true" defaultGridColor="true" view="normal" topLeftCell="C1" colorId="64" zoomScale="115" zoomScaleNormal="115" zoomScalePageLayoutView="100" workbookViewId="0">
      <selection pane="topLeft" activeCell="D20" activeCellId="0" sqref="D20"/>
    </sheetView>
  </sheetViews>
  <sheetFormatPr defaultColWidth="9.15625" defaultRowHeight="12.7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38.25" hidden="false" customHeight="true" outlineLevel="0" collapsed="false">
      <c r="A5" s="6" t="s">
        <v>2</v>
      </c>
      <c r="B5" s="6"/>
      <c r="C5" s="6" t="s">
        <v>3</v>
      </c>
      <c r="D5" s="7" t="s">
        <v>4</v>
      </c>
    </row>
    <row r="6" customFormat="false" ht="12.75" hidden="false" customHeight="false" outlineLevel="0" collapsed="false">
      <c r="A6" s="8" t="s">
        <v>5</v>
      </c>
      <c r="B6" s="8"/>
      <c r="C6" s="8" t="s">
        <v>6</v>
      </c>
      <c r="D6" s="8" t="n">
        <v>4</v>
      </c>
    </row>
    <row r="8" customFormat="false" ht="12.75" hidden="false" customHeight="false" outlineLevel="0" collapsed="false">
      <c r="A8" s="4" t="s">
        <v>7</v>
      </c>
      <c r="B8" s="4"/>
      <c r="C8" s="4"/>
      <c r="D8" s="4"/>
    </row>
    <row r="9" customFormat="false" ht="12.75" hidden="false" customHeight="false" outlineLevel="0" collapsed="false">
      <c r="A9" s="5"/>
      <c r="B9" s="5"/>
      <c r="C9" s="5"/>
      <c r="D9" s="5"/>
    </row>
    <row r="10" customFormat="false" ht="12.75" hidden="false" customHeight="false" outlineLevel="0" collapsed="false">
      <c r="A10" s="9" t="n">
        <v>1</v>
      </c>
      <c r="B10" s="9" t="s">
        <v>8</v>
      </c>
      <c r="C10" s="10" t="s">
        <v>9</v>
      </c>
      <c r="D10" s="10"/>
    </row>
    <row r="11" customFormat="false" ht="12.75" hidden="false" customHeight="false" outlineLevel="0" collapsed="false">
      <c r="A11" s="9" t="n">
        <v>2</v>
      </c>
      <c r="B11" s="9" t="s">
        <v>10</v>
      </c>
      <c r="C11" s="10" t="s">
        <v>11</v>
      </c>
      <c r="D11" s="10"/>
    </row>
    <row r="12" customFormat="false" ht="12.75" hidden="false" customHeight="false" outlineLevel="0" collapsed="false">
      <c r="A12" s="9" t="n">
        <v>3</v>
      </c>
      <c r="B12" s="9" t="s">
        <v>12</v>
      </c>
      <c r="C12" s="10"/>
      <c r="D12" s="10"/>
    </row>
    <row r="13" customFormat="false" ht="12.75" hidden="false" customHeight="false" outlineLevel="0" collapsed="false">
      <c r="A13" s="9" t="n">
        <v>4</v>
      </c>
      <c r="B13" s="9" t="s">
        <v>13</v>
      </c>
      <c r="C13" s="10"/>
      <c r="D13" s="10"/>
    </row>
    <row r="14" customFormat="false" ht="12.75" hidden="false" customHeight="false" outlineLevel="0" collapsed="false">
      <c r="A14" s="9" t="n">
        <v>5</v>
      </c>
      <c r="B14" s="9" t="s">
        <v>14</v>
      </c>
      <c r="C14" s="10"/>
      <c r="D14" s="10"/>
    </row>
    <row r="16" customFormat="false" ht="12.75" hidden="false" customHeight="false" outlineLevel="0" collapsed="false">
      <c r="A16" s="4" t="s">
        <v>15</v>
      </c>
      <c r="B16" s="4"/>
      <c r="C16" s="4"/>
      <c r="D16" s="4"/>
    </row>
    <row r="18" customFormat="false" ht="12.75" hidden="false" customHeight="true" outlineLevel="0" collapsed="false">
      <c r="A18" s="11" t="n">
        <v>1</v>
      </c>
      <c r="B18" s="11" t="s">
        <v>16</v>
      </c>
      <c r="C18" s="11"/>
      <c r="D18" s="11" t="s">
        <v>17</v>
      </c>
    </row>
    <row r="19" customFormat="false" ht="12.8" hidden="false" customHeight="true" outlineLevel="0" collapsed="false">
      <c r="A19" s="6" t="s">
        <v>18</v>
      </c>
      <c r="B19" s="12" t="s">
        <v>19</v>
      </c>
      <c r="C19" s="12"/>
      <c r="D19" s="13" t="n">
        <v>13812.74</v>
      </c>
    </row>
    <row r="20" customFormat="false" ht="12.75" hidden="false" customHeight="true" outlineLevel="0" collapsed="false">
      <c r="A20" s="6" t="s">
        <v>20</v>
      </c>
      <c r="B20" s="12" t="s">
        <v>21</v>
      </c>
      <c r="C20" s="12"/>
      <c r="D20" s="13"/>
    </row>
    <row r="21" customFormat="false" ht="12.75" hidden="false" customHeight="true" outlineLevel="0" collapsed="false">
      <c r="A21" s="6" t="s">
        <v>22</v>
      </c>
      <c r="B21" s="12" t="s">
        <v>23</v>
      </c>
      <c r="C21" s="12"/>
      <c r="D21" s="13"/>
    </row>
    <row r="22" customFormat="false" ht="12.75" hidden="false" customHeight="true" outlineLevel="0" collapsed="false">
      <c r="A22" s="6" t="s">
        <v>24</v>
      </c>
      <c r="B22" s="12" t="s">
        <v>25</v>
      </c>
      <c r="C22" s="12"/>
      <c r="D22" s="13"/>
    </row>
    <row r="23" customFormat="false" ht="12.75" hidden="false" customHeight="true" outlineLevel="0" collapsed="false">
      <c r="A23" s="6" t="s">
        <v>26</v>
      </c>
      <c r="B23" s="12" t="s">
        <v>27</v>
      </c>
      <c r="C23" s="12"/>
      <c r="D23" s="13"/>
    </row>
    <row r="24" customFormat="false" ht="12.75" hidden="false" customHeight="false" outlineLevel="0" collapsed="false">
      <c r="A24" s="6"/>
      <c r="B24" s="12"/>
      <c r="C24" s="12"/>
      <c r="D24" s="13"/>
    </row>
    <row r="25" customFormat="false" ht="12.75" hidden="false" customHeight="true" outlineLevel="0" collapsed="false">
      <c r="A25" s="6" t="s">
        <v>28</v>
      </c>
      <c r="B25" s="12" t="s">
        <v>29</v>
      </c>
      <c r="C25" s="12"/>
      <c r="D25" s="13"/>
    </row>
    <row r="26" customFormat="false" ht="12.75" hidden="false" customHeight="true" outlineLevel="0" collapsed="false">
      <c r="A26" s="11" t="s">
        <v>30</v>
      </c>
      <c r="B26" s="11"/>
      <c r="C26" s="11"/>
      <c r="D26" s="14" t="n">
        <f aca="false">SUM(D19:D25)</f>
        <v>13812.74</v>
      </c>
    </row>
    <row r="29" customFormat="false" ht="12.75" hidden="false" customHeight="false" outlineLevel="0" collapsed="false">
      <c r="A29" s="4" t="s">
        <v>31</v>
      </c>
      <c r="B29" s="4"/>
      <c r="C29" s="4"/>
      <c r="D29" s="4"/>
    </row>
    <row r="30" customFormat="false" ht="12.75" hidden="false" customHeight="false" outlineLevel="0" collapsed="false">
      <c r="A30" s="15"/>
    </row>
    <row r="31" customFormat="false" ht="12.75" hidden="false" customHeight="false" outlineLevel="0" collapsed="false">
      <c r="A31" s="16" t="s">
        <v>32</v>
      </c>
      <c r="B31" s="16"/>
      <c r="C31" s="16"/>
      <c r="D31" s="16"/>
    </row>
    <row r="33" customFormat="false" ht="12.75" hidden="false" customHeight="true" outlineLevel="0" collapsed="false">
      <c r="A33" s="11" t="s">
        <v>33</v>
      </c>
      <c r="B33" s="11" t="s">
        <v>34</v>
      </c>
      <c r="C33" s="11"/>
      <c r="D33" s="11" t="s">
        <v>17</v>
      </c>
    </row>
    <row r="34" customFormat="false" ht="12.75" hidden="false" customHeight="false" outlineLevel="0" collapsed="false">
      <c r="A34" s="6" t="s">
        <v>18</v>
      </c>
      <c r="B34" s="12" t="s">
        <v>35</v>
      </c>
      <c r="C34" s="17" t="n">
        <f aca="false">TRUNC(1/12,4)</f>
        <v>0.0833</v>
      </c>
      <c r="D34" s="13" t="n">
        <f aca="false">TRUNC($D$26*C34,2)</f>
        <v>1150.6</v>
      </c>
    </row>
    <row r="35" customFormat="false" ht="12.75" hidden="false" customHeight="false" outlineLevel="0" collapsed="false">
      <c r="A35" s="6" t="s">
        <v>20</v>
      </c>
      <c r="B35" s="12" t="s">
        <v>36</v>
      </c>
      <c r="C35" s="17" t="n">
        <f aca="false">TRUNC(((1+1/3)/12),4)</f>
        <v>0.1111</v>
      </c>
      <c r="D35" s="13" t="n">
        <f aca="false">TRUNC($D$26*C35,2)</f>
        <v>1534.59</v>
      </c>
    </row>
    <row r="36" customFormat="false" ht="12.75" hidden="false" customHeight="true" outlineLevel="0" collapsed="false">
      <c r="A36" s="11" t="s">
        <v>30</v>
      </c>
      <c r="B36" s="11"/>
      <c r="C36" s="18" t="n">
        <f aca="false">SUM(C34:C35)</f>
        <v>0.1944</v>
      </c>
      <c r="D36" s="19" t="n">
        <f aca="false">SUM(D34:D35)</f>
        <v>2685.19</v>
      </c>
    </row>
    <row r="39" customFormat="false" ht="12.75" hidden="false" customHeight="true" outlineLevel="0" collapsed="false">
      <c r="A39" s="20" t="s">
        <v>37</v>
      </c>
      <c r="B39" s="20"/>
      <c r="C39" s="20"/>
      <c r="D39" s="20"/>
    </row>
    <row r="41" customFormat="false" ht="12.75" hidden="false" customHeight="false" outlineLevel="0" collapsed="false">
      <c r="A41" s="11" t="s">
        <v>38</v>
      </c>
      <c r="B41" s="11" t="s">
        <v>39</v>
      </c>
      <c r="C41" s="11" t="s">
        <v>40</v>
      </c>
      <c r="D41" s="11" t="s">
        <v>17</v>
      </c>
    </row>
    <row r="42" customFormat="false" ht="12.75" hidden="false" customHeight="false" outlineLevel="0" collapsed="false">
      <c r="A42" s="6" t="s">
        <v>18</v>
      </c>
      <c r="B42" s="12" t="s">
        <v>41</v>
      </c>
      <c r="C42" s="21" t="n">
        <v>0.2</v>
      </c>
      <c r="D42" s="13" t="n">
        <f aca="false">TRUNC(($D$26+$D$36)*C42,2)</f>
        <v>3299.58</v>
      </c>
    </row>
    <row r="43" customFormat="false" ht="12.75" hidden="false" customHeight="false" outlineLevel="0" collapsed="false">
      <c r="A43" s="6" t="s">
        <v>20</v>
      </c>
      <c r="B43" s="12" t="s">
        <v>42</v>
      </c>
      <c r="C43" s="21" t="n">
        <v>0.025</v>
      </c>
      <c r="D43" s="13" t="n">
        <f aca="false">TRUNC(($D$26+$D$36)*C43,2)</f>
        <v>412.44</v>
      </c>
    </row>
    <row r="44" customFormat="false" ht="12.75" hidden="false" customHeight="false" outlineLevel="0" collapsed="false">
      <c r="A44" s="6" t="s">
        <v>22</v>
      </c>
      <c r="B44" s="12" t="s">
        <v>43</v>
      </c>
      <c r="C44" s="22" t="n">
        <v>0.03</v>
      </c>
      <c r="D44" s="13" t="n">
        <f aca="false">TRUNC(($D$26+$D$36)*C44,2)</f>
        <v>494.93</v>
      </c>
    </row>
    <row r="45" customFormat="false" ht="12.75" hidden="false" customHeight="false" outlineLevel="0" collapsed="false">
      <c r="A45" s="6" t="s">
        <v>24</v>
      </c>
      <c r="B45" s="12" t="s">
        <v>44</v>
      </c>
      <c r="C45" s="21" t="n">
        <v>0.015</v>
      </c>
      <c r="D45" s="13" t="n">
        <f aca="false">TRUNC(($D$26+$D$36)*C45,2)</f>
        <v>247.46</v>
      </c>
    </row>
    <row r="46" customFormat="false" ht="12.75" hidden="false" customHeight="false" outlineLevel="0" collapsed="false">
      <c r="A46" s="6" t="s">
        <v>26</v>
      </c>
      <c r="B46" s="12" t="s">
        <v>45</v>
      </c>
      <c r="C46" s="21" t="n">
        <v>0.01</v>
      </c>
      <c r="D46" s="13" t="n">
        <f aca="false">TRUNC(($D$26+$D$36)*C46,2)</f>
        <v>164.97</v>
      </c>
    </row>
    <row r="47" customFormat="false" ht="12.75" hidden="false" customHeight="false" outlineLevel="0" collapsed="false">
      <c r="A47" s="6" t="s">
        <v>46</v>
      </c>
      <c r="B47" s="12" t="s">
        <v>47</v>
      </c>
      <c r="C47" s="21" t="n">
        <v>0.006</v>
      </c>
      <c r="D47" s="13" t="n">
        <f aca="false">TRUNC(($D$26+$D$36)*C47,2)</f>
        <v>98.98</v>
      </c>
    </row>
    <row r="48" customFormat="false" ht="12.75" hidden="false" customHeight="false" outlineLevel="0" collapsed="false">
      <c r="A48" s="6" t="s">
        <v>28</v>
      </c>
      <c r="B48" s="12" t="s">
        <v>48</v>
      </c>
      <c r="C48" s="21" t="n">
        <v>0.002</v>
      </c>
      <c r="D48" s="13" t="n">
        <f aca="false">TRUNC(($D$26+$D$36)*C48,2)</f>
        <v>32.99</v>
      </c>
    </row>
    <row r="49" customFormat="false" ht="12.75" hidden="false" customHeight="false" outlineLevel="0" collapsed="false">
      <c r="A49" s="6" t="s">
        <v>49</v>
      </c>
      <c r="B49" s="12" t="s">
        <v>50</v>
      </c>
      <c r="C49" s="21" t="n">
        <v>0.08</v>
      </c>
      <c r="D49" s="13" t="n">
        <f aca="false">TRUNC(($D$26+$D$36)*C49,2)</f>
        <v>1319.83</v>
      </c>
    </row>
    <row r="50" customFormat="false" ht="12.75" hidden="false" customHeight="true" outlineLevel="0" collapsed="false">
      <c r="A50" s="11" t="s">
        <v>51</v>
      </c>
      <c r="B50" s="11"/>
      <c r="C50" s="23" t="n">
        <f aca="false">SUM(C42:C49)</f>
        <v>0.368</v>
      </c>
      <c r="D50" s="19" t="n">
        <f aca="false">SUM(D42:D49)</f>
        <v>6071.18</v>
      </c>
    </row>
    <row r="53" customFormat="false" ht="12.75" hidden="false" customHeight="false" outlineLevel="0" collapsed="false">
      <c r="A53" s="16" t="s">
        <v>52</v>
      </c>
      <c r="B53" s="16"/>
      <c r="C53" s="16"/>
      <c r="D53" s="16"/>
    </row>
    <row r="55" customFormat="false" ht="12.75" hidden="false" customHeight="true" outlineLevel="0" collapsed="false">
      <c r="A55" s="11" t="s">
        <v>53</v>
      </c>
      <c r="B55" s="24" t="s">
        <v>54</v>
      </c>
      <c r="C55" s="24"/>
      <c r="D55" s="11" t="s">
        <v>17</v>
      </c>
    </row>
    <row r="56" customFormat="false" ht="12.75" hidden="false" customHeight="true" outlineLevel="0" collapsed="false">
      <c r="A56" s="6" t="s">
        <v>18</v>
      </c>
      <c r="B56" s="12" t="s">
        <v>55</v>
      </c>
      <c r="C56" s="12"/>
      <c r="D56" s="13" t="n">
        <f aca="false">IF((23*2*4.9)-(D19*0.06)&gt;0,(23*2*4.9)-(D19*0.06),0)</f>
        <v>0</v>
      </c>
    </row>
    <row r="57" customFormat="false" ht="12.75" hidden="false" customHeight="true" outlineLevel="0" collapsed="false">
      <c r="A57" s="6" t="s">
        <v>20</v>
      </c>
      <c r="B57" s="12" t="s">
        <v>56</v>
      </c>
      <c r="C57" s="12"/>
      <c r="D57" s="13" t="n">
        <f aca="false">31*0.9*23</f>
        <v>641.7</v>
      </c>
    </row>
    <row r="58" customFormat="false" ht="12.75" hidden="false" customHeight="true" outlineLevel="0" collapsed="false">
      <c r="A58" s="6" t="s">
        <v>22</v>
      </c>
      <c r="B58" s="12" t="s">
        <v>57</v>
      </c>
      <c r="C58" s="12"/>
      <c r="D58" s="13" t="n">
        <f aca="false">200*0.7</f>
        <v>140</v>
      </c>
    </row>
    <row r="59" customFormat="false" ht="12.75" hidden="false" customHeight="true" outlineLevel="0" collapsed="false">
      <c r="A59" s="6" t="s">
        <v>24</v>
      </c>
      <c r="B59" s="12" t="s">
        <v>29</v>
      </c>
      <c r="C59" s="12"/>
      <c r="D59" s="13"/>
    </row>
    <row r="60" customFormat="false" ht="12.75" hidden="false" customHeight="true" outlineLevel="0" collapsed="false">
      <c r="A60" s="11" t="s">
        <v>30</v>
      </c>
      <c r="B60" s="11"/>
      <c r="C60" s="11"/>
      <c r="D60" s="19" t="n">
        <f aca="false">SUM(D56:D59)</f>
        <v>781.7</v>
      </c>
    </row>
    <row r="63" customFormat="false" ht="12.75" hidden="false" customHeight="false" outlineLevel="0" collapsed="false">
      <c r="A63" s="16" t="s">
        <v>58</v>
      </c>
      <c r="B63" s="16"/>
      <c r="C63" s="16"/>
      <c r="D63" s="16"/>
    </row>
    <row r="65" customFormat="false" ht="12.75" hidden="false" customHeight="true" outlineLevel="0" collapsed="false">
      <c r="A65" s="11" t="n">
        <v>2</v>
      </c>
      <c r="B65" s="24" t="s">
        <v>59</v>
      </c>
      <c r="C65" s="24"/>
      <c r="D65" s="11" t="s">
        <v>17</v>
      </c>
    </row>
    <row r="66" customFormat="false" ht="12.75" hidden="false" customHeight="true" outlineLevel="0" collapsed="false">
      <c r="A66" s="6" t="s">
        <v>33</v>
      </c>
      <c r="B66" s="12" t="s">
        <v>34</v>
      </c>
      <c r="C66" s="12"/>
      <c r="D66" s="25" t="n">
        <f aca="false">D36</f>
        <v>2685.19</v>
      </c>
    </row>
    <row r="67" customFormat="false" ht="12.75" hidden="false" customHeight="true" outlineLevel="0" collapsed="false">
      <c r="A67" s="6" t="s">
        <v>38</v>
      </c>
      <c r="B67" s="12" t="s">
        <v>39</v>
      </c>
      <c r="C67" s="12"/>
      <c r="D67" s="25" t="n">
        <f aca="false">D50</f>
        <v>6071.18</v>
      </c>
    </row>
    <row r="68" customFormat="false" ht="12.75" hidden="false" customHeight="true" outlineLevel="0" collapsed="false">
      <c r="A68" s="6" t="s">
        <v>53</v>
      </c>
      <c r="B68" s="12" t="s">
        <v>54</v>
      </c>
      <c r="C68" s="12"/>
      <c r="D68" s="25" t="n">
        <f aca="false">D60</f>
        <v>781.7</v>
      </c>
    </row>
    <row r="69" customFormat="false" ht="12.75" hidden="false" customHeight="true" outlineLevel="0" collapsed="false">
      <c r="A69" s="11" t="s">
        <v>30</v>
      </c>
      <c r="B69" s="11"/>
      <c r="C69" s="11"/>
      <c r="D69" s="19" t="n">
        <f aca="false">SUM(D66:D68)</f>
        <v>9538.07</v>
      </c>
    </row>
    <row r="70" customFormat="false" ht="12.75" hidden="false" customHeight="false" outlineLevel="0" collapsed="false">
      <c r="A70" s="26"/>
      <c r="E70" s="27"/>
    </row>
    <row r="72" customFormat="false" ht="12.75" hidden="false" customHeight="false" outlineLevel="0" collapsed="false">
      <c r="A72" s="4" t="s">
        <v>60</v>
      </c>
      <c r="B72" s="4"/>
      <c r="C72" s="4"/>
      <c r="D72" s="4"/>
      <c r="E72" s="28"/>
    </row>
    <row r="73" customFormat="false" ht="12.75" hidden="false" customHeight="true" outlineLevel="0" collapsed="false">
      <c r="E73" s="27"/>
    </row>
    <row r="74" customFormat="false" ht="12.75" hidden="false" customHeight="true" outlineLevel="0" collapsed="false">
      <c r="A74" s="11" t="n">
        <v>3</v>
      </c>
      <c r="B74" s="24" t="s">
        <v>61</v>
      </c>
      <c r="C74" s="24"/>
      <c r="D74" s="11" t="s">
        <v>17</v>
      </c>
    </row>
    <row r="75" customFormat="false" ht="12.75" hidden="false" customHeight="false" outlineLevel="0" collapsed="false">
      <c r="A75" s="6" t="s">
        <v>18</v>
      </c>
      <c r="B75" s="29" t="s">
        <v>62</v>
      </c>
      <c r="C75" s="21" t="n">
        <f aca="false">TRUNC(((1/12)*5%),4)</f>
        <v>0.0041</v>
      </c>
      <c r="D75" s="13" t="n">
        <f aca="false">TRUNC($D$26*C75,2)</f>
        <v>56.63</v>
      </c>
    </row>
    <row r="76" customFormat="false" ht="12.75" hidden="false" customHeight="false" outlineLevel="0" collapsed="false">
      <c r="A76" s="6" t="s">
        <v>20</v>
      </c>
      <c r="B76" s="29" t="s">
        <v>63</v>
      </c>
      <c r="C76" s="21" t="n">
        <v>0.08</v>
      </c>
      <c r="D76" s="13" t="n">
        <f aca="false">TRUNC(D75*C76,2)</f>
        <v>4.53</v>
      </c>
    </row>
    <row r="77" customFormat="false" ht="12.75" hidden="false" customHeight="false" outlineLevel="0" collapsed="false">
      <c r="A77" s="6" t="s">
        <v>22</v>
      </c>
      <c r="B77" s="29" t="s">
        <v>64</v>
      </c>
      <c r="C77" s="21" t="n">
        <f aca="false">TRUNC(8%*5%*40%,4)</f>
        <v>0.0016</v>
      </c>
      <c r="D77" s="13" t="n">
        <f aca="false">TRUNC($D$26*C77,2)</f>
        <v>22.1</v>
      </c>
    </row>
    <row r="78" customFormat="false" ht="12.75" hidden="false" customHeight="false" outlineLevel="0" collapsed="false">
      <c r="A78" s="6" t="s">
        <v>24</v>
      </c>
      <c r="B78" s="29" t="s">
        <v>65</v>
      </c>
      <c r="C78" s="21" t="n">
        <f aca="false">TRUNC(((7/30)/12)*95%,4)</f>
        <v>0.0184</v>
      </c>
      <c r="D78" s="13" t="n">
        <f aca="false">TRUNC($D$26*C78,2)</f>
        <v>254.15</v>
      </c>
    </row>
    <row r="79" customFormat="false" ht="25.5" hidden="false" customHeight="false" outlineLevel="0" collapsed="false">
      <c r="A79" s="6" t="s">
        <v>26</v>
      </c>
      <c r="B79" s="29" t="s">
        <v>66</v>
      </c>
      <c r="C79" s="21" t="n">
        <f aca="false">C50</f>
        <v>0.368</v>
      </c>
      <c r="D79" s="13" t="n">
        <f aca="false">TRUNC(D78*C79,2)</f>
        <v>93.52</v>
      </c>
    </row>
    <row r="80" customFormat="false" ht="12.75" hidden="false" customHeight="false" outlineLevel="0" collapsed="false">
      <c r="A80" s="6" t="s">
        <v>46</v>
      </c>
      <c r="B80" s="29" t="s">
        <v>67</v>
      </c>
      <c r="C80" s="21" t="n">
        <f aca="false">TRUNC(8%*95%*40%,4)</f>
        <v>0.0304</v>
      </c>
      <c r="D80" s="13" t="n">
        <f aca="false">TRUNC($D$26*C80,2)</f>
        <v>419.9</v>
      </c>
    </row>
    <row r="81" customFormat="false" ht="12.75" hidden="false" customHeight="true" outlineLevel="0" collapsed="false">
      <c r="A81" s="11" t="s">
        <v>30</v>
      </c>
      <c r="B81" s="11"/>
      <c r="C81" s="11"/>
      <c r="D81" s="19" t="n">
        <f aca="false">SUM(D75:D80)</f>
        <v>850.83</v>
      </c>
    </row>
    <row r="84" customFormat="false" ht="12.75" hidden="false" customHeight="false" outlineLevel="0" collapsed="false">
      <c r="A84" s="4" t="s">
        <v>68</v>
      </c>
      <c r="B84" s="4"/>
      <c r="C84" s="4"/>
      <c r="D84" s="4"/>
    </row>
    <row r="87" customFormat="false" ht="12.75" hidden="false" customHeight="false" outlineLevel="0" collapsed="false">
      <c r="A87" s="16" t="s">
        <v>69</v>
      </c>
      <c r="B87" s="16"/>
      <c r="C87" s="16"/>
      <c r="D87" s="16"/>
    </row>
    <row r="88" customFormat="false" ht="12.75" hidden="false" customHeight="false" outlineLevel="0" collapsed="false">
      <c r="A88" s="15"/>
    </row>
    <row r="89" customFormat="false" ht="12.75" hidden="false" customHeight="true" outlineLevel="0" collapsed="false">
      <c r="A89" s="11" t="s">
        <v>70</v>
      </c>
      <c r="B89" s="24" t="s">
        <v>71</v>
      </c>
      <c r="C89" s="24"/>
      <c r="D89" s="11" t="s">
        <v>17</v>
      </c>
    </row>
    <row r="90" customFormat="false" ht="12.75" hidden="false" customHeight="false" outlineLevel="0" collapsed="false">
      <c r="A90" s="6" t="s">
        <v>18</v>
      </c>
      <c r="B90" s="12" t="s">
        <v>72</v>
      </c>
      <c r="C90" s="21" t="n">
        <f aca="false">TRUNC(((1+1/3)/12)/12,4)</f>
        <v>0.0092</v>
      </c>
      <c r="D90" s="13" t="n">
        <f aca="false">TRUNC(($D$26+$D$69+$D$81)*C90,2)</f>
        <v>222.65</v>
      </c>
    </row>
    <row r="91" customFormat="false" ht="12.75" hidden="false" customHeight="false" outlineLevel="0" collapsed="false">
      <c r="A91" s="6" t="s">
        <v>20</v>
      </c>
      <c r="B91" s="12" t="s">
        <v>73</v>
      </c>
      <c r="C91" s="21" t="n">
        <f aca="false">TRUNC(((2/30)/12),4)*0</f>
        <v>0</v>
      </c>
      <c r="D91" s="13" t="n">
        <f aca="false">TRUNC(($D$26+$D$69+$D$81)*C91,2)</f>
        <v>0</v>
      </c>
    </row>
    <row r="92" customFormat="false" ht="12.75" hidden="false" customHeight="false" outlineLevel="0" collapsed="false">
      <c r="A92" s="6" t="s">
        <v>22</v>
      </c>
      <c r="B92" s="12" t="s">
        <v>74</v>
      </c>
      <c r="C92" s="21" t="n">
        <f aca="false">TRUNC(((5/30)/12)*2%,4)*0</f>
        <v>0</v>
      </c>
      <c r="D92" s="13" t="n">
        <f aca="false">TRUNC(($D$26+$D$69+$D$81)*C92,2)</f>
        <v>0</v>
      </c>
    </row>
    <row r="93" customFormat="false" ht="12.75" hidden="false" customHeight="false" outlineLevel="0" collapsed="false">
      <c r="A93" s="6" t="s">
        <v>24</v>
      </c>
      <c r="B93" s="12" t="s">
        <v>75</v>
      </c>
      <c r="C93" s="21" t="n">
        <f aca="false">TRUNC(((15/30)/12)*8%,4)</f>
        <v>0.0033</v>
      </c>
      <c r="D93" s="13" t="n">
        <f aca="false">TRUNC(($D$26+$D$69+$D$81)*C93,2)</f>
        <v>79.86</v>
      </c>
    </row>
    <row r="94" customFormat="false" ht="12.75" hidden="false" customHeight="false" outlineLevel="0" collapsed="false">
      <c r="A94" s="6" t="s">
        <v>26</v>
      </c>
      <c r="B94" s="12" t="s">
        <v>76</v>
      </c>
      <c r="C94" s="21" t="n">
        <f aca="false">((1+1/3)/12)*3%*(6/12)</f>
        <v>0.00166666666666667</v>
      </c>
      <c r="D94" s="13" t="n">
        <f aca="false">TRUNC(($D$26+$D$69+$D$81)*C94,2)</f>
        <v>40.33</v>
      </c>
    </row>
    <row r="95" customFormat="false" ht="12.75" hidden="false" customHeight="false" outlineLevel="0" collapsed="false">
      <c r="A95" s="6" t="s">
        <v>46</v>
      </c>
      <c r="B95" s="12" t="s">
        <v>77</v>
      </c>
      <c r="C95" s="21"/>
      <c r="D95" s="13" t="n">
        <f aca="false">TRUNC(($D$26+$D$69+$D$81)*C95,2)</f>
        <v>0</v>
      </c>
    </row>
    <row r="96" customFormat="false" ht="12.75" hidden="false" customHeight="true" outlineLevel="0" collapsed="false">
      <c r="A96" s="11" t="s">
        <v>51</v>
      </c>
      <c r="B96" s="11"/>
      <c r="C96" s="11"/>
      <c r="D96" s="19" t="n">
        <f aca="false">SUM(D90:D95)</f>
        <v>342.84</v>
      </c>
      <c r="E96" s="28"/>
      <c r="F96" s="28"/>
    </row>
    <row r="99" customFormat="false" ht="12.75" hidden="false" customHeight="false" outlineLevel="0" collapsed="false">
      <c r="A99" s="16" t="s">
        <v>78</v>
      </c>
      <c r="B99" s="16"/>
      <c r="C99" s="16"/>
      <c r="D99" s="16"/>
    </row>
    <row r="100" customFormat="false" ht="12.75" hidden="false" customHeight="false" outlineLevel="0" collapsed="false">
      <c r="A100" s="15"/>
    </row>
    <row r="101" customFormat="false" ht="12.75" hidden="false" customHeight="true" outlineLevel="0" collapsed="false">
      <c r="A101" s="11" t="s">
        <v>79</v>
      </c>
      <c r="B101" s="24" t="s">
        <v>80</v>
      </c>
      <c r="C101" s="24"/>
      <c r="D101" s="11" t="s">
        <v>17</v>
      </c>
    </row>
    <row r="102" customFormat="false" ht="12.75" hidden="false" customHeight="true" outlineLevel="0" collapsed="false">
      <c r="A102" s="6" t="s">
        <v>18</v>
      </c>
      <c r="B102" s="12" t="s">
        <v>81</v>
      </c>
      <c r="C102" s="12"/>
      <c r="D102" s="13" t="n">
        <f aca="false">((D26+D69+D81)/220)*22*0</f>
        <v>0</v>
      </c>
    </row>
    <row r="103" customFormat="false" ht="12.75" hidden="false" customHeight="true" outlineLevel="0" collapsed="false">
      <c r="A103" s="11" t="s">
        <v>30</v>
      </c>
      <c r="B103" s="11"/>
      <c r="C103" s="11"/>
      <c r="D103" s="19" t="n">
        <f aca="false">SUM(D102)</f>
        <v>0</v>
      </c>
    </row>
    <row r="106" customFormat="false" ht="12.75" hidden="false" customHeight="false" outlineLevel="0" collapsed="false">
      <c r="A106" s="16" t="s">
        <v>82</v>
      </c>
      <c r="B106" s="16"/>
      <c r="C106" s="16"/>
      <c r="D106" s="16"/>
    </row>
    <row r="107" customFormat="false" ht="12.75" hidden="false" customHeight="false" outlineLevel="0" collapsed="false">
      <c r="A107" s="15"/>
    </row>
    <row r="108" customFormat="false" ht="12.75" hidden="false" customHeight="true" outlineLevel="0" collapsed="false">
      <c r="A108" s="11" t="n">
        <v>4</v>
      </c>
      <c r="B108" s="11" t="s">
        <v>83</v>
      </c>
      <c r="C108" s="11"/>
      <c r="D108" s="11" t="s">
        <v>17</v>
      </c>
    </row>
    <row r="109" customFormat="false" ht="12.75" hidden="false" customHeight="true" outlineLevel="0" collapsed="false">
      <c r="A109" s="6" t="s">
        <v>70</v>
      </c>
      <c r="B109" s="12" t="s">
        <v>71</v>
      </c>
      <c r="C109" s="12"/>
      <c r="D109" s="25" t="n">
        <f aca="false">D96</f>
        <v>342.84</v>
      </c>
    </row>
    <row r="110" customFormat="false" ht="12.75" hidden="false" customHeight="true" outlineLevel="0" collapsed="false">
      <c r="A110" s="6" t="s">
        <v>79</v>
      </c>
      <c r="B110" s="12" t="s">
        <v>80</v>
      </c>
      <c r="C110" s="12"/>
      <c r="D110" s="25" t="n">
        <f aca="false">D103</f>
        <v>0</v>
      </c>
    </row>
    <row r="111" customFormat="false" ht="12.75" hidden="false" customHeight="true" outlineLevel="0" collapsed="false">
      <c r="A111" s="11" t="s">
        <v>30</v>
      </c>
      <c r="B111" s="11"/>
      <c r="C111" s="11"/>
      <c r="D111" s="19" t="n">
        <f aca="false">SUM(D109:D110)</f>
        <v>342.84</v>
      </c>
    </row>
    <row r="114" customFormat="false" ht="12.75" hidden="false" customHeight="false" outlineLevel="0" collapsed="false">
      <c r="A114" s="4" t="s">
        <v>84</v>
      </c>
      <c r="B114" s="4"/>
      <c r="C114" s="4"/>
      <c r="D114" s="4"/>
    </row>
    <row r="116" customFormat="false" ht="12.75" hidden="false" customHeight="true" outlineLevel="0" collapsed="false">
      <c r="A116" s="11" t="n">
        <v>5</v>
      </c>
      <c r="B116" s="30" t="s">
        <v>85</v>
      </c>
      <c r="C116" s="30"/>
      <c r="D116" s="11" t="s">
        <v>17</v>
      </c>
    </row>
    <row r="117" customFormat="false" ht="12.75" hidden="false" customHeight="false" outlineLevel="0" collapsed="false">
      <c r="A117" s="6" t="s">
        <v>18</v>
      </c>
      <c r="B117" s="12" t="s">
        <v>86</v>
      </c>
      <c r="C117" s="12"/>
      <c r="D117" s="13"/>
    </row>
    <row r="118" customFormat="false" ht="12.75" hidden="false" customHeight="false" outlineLevel="0" collapsed="false">
      <c r="A118" s="6" t="s">
        <v>20</v>
      </c>
      <c r="B118" s="12" t="s">
        <v>87</v>
      </c>
      <c r="C118" s="12"/>
      <c r="D118" s="13"/>
    </row>
    <row r="119" customFormat="false" ht="12.75" hidden="false" customHeight="false" outlineLevel="0" collapsed="false">
      <c r="A119" s="6" t="s">
        <v>22</v>
      </c>
      <c r="B119" s="12" t="s">
        <v>88</v>
      </c>
      <c r="C119" s="12"/>
      <c r="D119" s="13"/>
    </row>
    <row r="120" customFormat="false" ht="12.75" hidden="false" customHeight="false" outlineLevel="0" collapsed="false">
      <c r="A120" s="6" t="s">
        <v>24</v>
      </c>
      <c r="B120" s="12" t="s">
        <v>29</v>
      </c>
      <c r="C120" s="12"/>
      <c r="D120" s="13"/>
    </row>
    <row r="121" customFormat="false" ht="12.75" hidden="false" customHeight="true" outlineLevel="0" collapsed="false">
      <c r="A121" s="11" t="s">
        <v>51</v>
      </c>
      <c r="B121" s="11"/>
      <c r="C121" s="11"/>
      <c r="D121" s="14"/>
    </row>
    <row r="124" customFormat="false" ht="12.75" hidden="false" customHeight="false" outlineLevel="0" collapsed="false">
      <c r="A124" s="4" t="s">
        <v>89</v>
      </c>
      <c r="B124" s="4"/>
      <c r="C124" s="4"/>
      <c r="D124" s="4"/>
    </row>
    <row r="126" customFormat="false" ht="12.75" hidden="false" customHeight="false" outlineLevel="0" collapsed="false">
      <c r="A126" s="11" t="n">
        <v>6</v>
      </c>
      <c r="B126" s="30" t="s">
        <v>90</v>
      </c>
      <c r="C126" s="11" t="s">
        <v>40</v>
      </c>
      <c r="D126" s="11" t="s">
        <v>17</v>
      </c>
    </row>
    <row r="127" customFormat="false" ht="12.75" hidden="false" customHeight="false" outlineLevel="0" collapsed="false">
      <c r="A127" s="6" t="s">
        <v>18</v>
      </c>
      <c r="B127" s="12" t="s">
        <v>91</v>
      </c>
      <c r="C127" s="21" t="n">
        <v>0.05</v>
      </c>
      <c r="D127" s="25" t="n">
        <f aca="false">D147*C127</f>
        <v>1227.224</v>
      </c>
    </row>
    <row r="128" customFormat="false" ht="12.75" hidden="false" customHeight="false" outlineLevel="0" collapsed="false">
      <c r="A128" s="6" t="s">
        <v>20</v>
      </c>
      <c r="B128" s="12" t="s">
        <v>92</v>
      </c>
      <c r="C128" s="21" t="n">
        <v>0.06</v>
      </c>
      <c r="D128" s="13" t="n">
        <f aca="false">(D147+D127)*C128</f>
        <v>1546.30224</v>
      </c>
    </row>
    <row r="129" customFormat="false" ht="12.75" hidden="false" customHeight="false" outlineLevel="0" collapsed="false">
      <c r="A129" s="6" t="s">
        <v>22</v>
      </c>
      <c r="B129" s="12" t="s">
        <v>93</v>
      </c>
      <c r="C129" s="17" t="n">
        <f aca="false">SUM(C130:C135)</f>
        <v>0.0865</v>
      </c>
      <c r="D129" s="13" t="n">
        <f aca="false">(D147+D127+D128)*C129/(1-C129)</f>
        <v>2586.76249563218</v>
      </c>
    </row>
    <row r="130" customFormat="false" ht="12.75" hidden="false" customHeight="false" outlineLevel="0" collapsed="false">
      <c r="A130" s="6"/>
      <c r="B130" s="12" t="s">
        <v>94</v>
      </c>
      <c r="C130" s="21"/>
      <c r="D130" s="25" t="n">
        <f aca="false">$D$149*C130</f>
        <v>0</v>
      </c>
    </row>
    <row r="131" customFormat="false" ht="12.75" hidden="false" customHeight="false" outlineLevel="0" collapsed="false">
      <c r="A131" s="6"/>
      <c r="B131" s="12" t="s">
        <v>95</v>
      </c>
      <c r="C131" s="21" t="n">
        <v>0.0065</v>
      </c>
      <c r="D131" s="25" t="n">
        <f aca="false">$D$149*C131</f>
        <v>194.380996781609</v>
      </c>
    </row>
    <row r="132" customFormat="false" ht="12.75" hidden="false" customHeight="false" outlineLevel="0" collapsed="false">
      <c r="A132" s="6"/>
      <c r="B132" s="12" t="s">
        <v>96</v>
      </c>
      <c r="C132" s="21" t="n">
        <v>0.03</v>
      </c>
      <c r="D132" s="25" t="n">
        <f aca="false">$D$149*C132</f>
        <v>897.143062068965</v>
      </c>
    </row>
    <row r="133" customFormat="false" ht="12.75" hidden="false" customHeight="false" outlineLevel="0" collapsed="false">
      <c r="A133" s="6"/>
      <c r="B133" s="12" t="s">
        <v>97</v>
      </c>
      <c r="C133" s="6"/>
      <c r="D133" s="25" t="n">
        <f aca="false">$D$149*C133</f>
        <v>0</v>
      </c>
    </row>
    <row r="134" customFormat="false" ht="12.75" hidden="false" customHeight="false" outlineLevel="0" collapsed="false">
      <c r="A134" s="6"/>
      <c r="B134" s="12" t="s">
        <v>98</v>
      </c>
      <c r="C134" s="21"/>
      <c r="D134" s="25" t="n">
        <f aca="false">$D$149*C134</f>
        <v>0</v>
      </c>
    </row>
    <row r="135" customFormat="false" ht="12.75" hidden="false" customHeight="false" outlineLevel="0" collapsed="false">
      <c r="A135" s="6"/>
      <c r="B135" s="12" t="s">
        <v>99</v>
      </c>
      <c r="C135" s="21" t="n">
        <v>0.05</v>
      </c>
      <c r="D135" s="25" t="n">
        <f aca="false">$D$149*C135</f>
        <v>1495.23843678161</v>
      </c>
    </row>
    <row r="136" customFormat="false" ht="13.5" hidden="false" customHeight="true" outlineLevel="0" collapsed="false">
      <c r="A136" s="31" t="s">
        <v>51</v>
      </c>
      <c r="B136" s="31"/>
      <c r="C136" s="32" t="n">
        <f aca="false">(1+C128)*(1+C127)/(1-C129)-1</f>
        <v>0.218390804597701</v>
      </c>
      <c r="D136" s="19" t="n">
        <f aca="false">SUM(D127:D129)</f>
        <v>5360.28873563218</v>
      </c>
    </row>
    <row r="139" customFormat="false" ht="12.75" hidden="false" customHeight="false" outlineLevel="0" collapsed="false">
      <c r="A139" s="4" t="s">
        <v>100</v>
      </c>
      <c r="B139" s="4"/>
      <c r="C139" s="4"/>
      <c r="D139" s="4"/>
    </row>
    <row r="141" customFormat="false" ht="12.75" hidden="false" customHeight="true" outlineLevel="0" collapsed="false">
      <c r="A141" s="11"/>
      <c r="B141" s="11" t="s">
        <v>101</v>
      </c>
      <c r="C141" s="11"/>
      <c r="D141" s="11" t="s">
        <v>17</v>
      </c>
    </row>
    <row r="142" customFormat="false" ht="12.75" hidden="false" customHeight="true" outlineLevel="0" collapsed="false">
      <c r="A142" s="11" t="s">
        <v>18</v>
      </c>
      <c r="B142" s="12" t="s">
        <v>15</v>
      </c>
      <c r="C142" s="12"/>
      <c r="D142" s="33" t="n">
        <f aca="false">D26</f>
        <v>13812.74</v>
      </c>
    </row>
    <row r="143" customFormat="false" ht="12.75" hidden="false" customHeight="true" outlineLevel="0" collapsed="false">
      <c r="A143" s="11" t="s">
        <v>20</v>
      </c>
      <c r="B143" s="12" t="s">
        <v>31</v>
      </c>
      <c r="C143" s="12"/>
      <c r="D143" s="33" t="n">
        <f aca="false">D69</f>
        <v>9538.07</v>
      </c>
    </row>
    <row r="144" customFormat="false" ht="12.75" hidden="false" customHeight="true" outlineLevel="0" collapsed="false">
      <c r="A144" s="11" t="s">
        <v>22</v>
      </c>
      <c r="B144" s="12" t="s">
        <v>60</v>
      </c>
      <c r="C144" s="12"/>
      <c r="D144" s="33" t="n">
        <f aca="false">D81</f>
        <v>850.83</v>
      </c>
    </row>
    <row r="145" customFormat="false" ht="12.75" hidden="false" customHeight="true" outlineLevel="0" collapsed="false">
      <c r="A145" s="11" t="s">
        <v>24</v>
      </c>
      <c r="B145" s="12" t="s">
        <v>68</v>
      </c>
      <c r="C145" s="12"/>
      <c r="D145" s="33" t="n">
        <f aca="false">D111</f>
        <v>342.84</v>
      </c>
    </row>
    <row r="146" customFormat="false" ht="12.75" hidden="false" customHeight="true" outlineLevel="0" collapsed="false">
      <c r="A146" s="11" t="s">
        <v>26</v>
      </c>
      <c r="B146" s="12" t="s">
        <v>84</v>
      </c>
      <c r="C146" s="12"/>
      <c r="D146" s="33" t="n">
        <f aca="false">D121</f>
        <v>0</v>
      </c>
    </row>
    <row r="147" customFormat="false" ht="12.75" hidden="false" customHeight="true" outlineLevel="0" collapsed="false">
      <c r="A147" s="11" t="s">
        <v>102</v>
      </c>
      <c r="B147" s="11"/>
      <c r="C147" s="11"/>
      <c r="D147" s="34" t="n">
        <f aca="false">SUM(D142:D146)</f>
        <v>24544.48</v>
      </c>
    </row>
    <row r="148" customFormat="false" ht="12.75" hidden="false" customHeight="true" outlineLevel="0" collapsed="false">
      <c r="A148" s="11" t="s">
        <v>46</v>
      </c>
      <c r="B148" s="12" t="s">
        <v>103</v>
      </c>
      <c r="C148" s="12"/>
      <c r="D148" s="35" t="n">
        <f aca="false">D136</f>
        <v>5360.28873563218</v>
      </c>
    </row>
    <row r="149" customFormat="false" ht="12.75" hidden="false" customHeight="true" outlineLevel="0" collapsed="false">
      <c r="A149" s="11" t="s">
        <v>104</v>
      </c>
      <c r="B149" s="11"/>
      <c r="C149" s="11"/>
      <c r="D149" s="34" t="n">
        <f aca="false">SUM(D147:D148)</f>
        <v>29904.7687356322</v>
      </c>
    </row>
  </sheetData>
  <mergeCells count="70"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66:C66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101:C101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A136:B136"/>
    <mergeCell ref="A139:D139"/>
    <mergeCell ref="B141:C141"/>
    <mergeCell ref="B142:C142"/>
    <mergeCell ref="B143:C143"/>
    <mergeCell ref="B144:C144"/>
    <mergeCell ref="B145:C145"/>
    <mergeCell ref="B146:C146"/>
    <mergeCell ref="A147:C147"/>
    <mergeCell ref="B148:C148"/>
    <mergeCell ref="A149:C14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49"/>
  <sheetViews>
    <sheetView showFormulas="false" showGridLines="true" showRowColHeaders="true" showZeros="true" rightToLeft="false" tabSelected="false" showOutlineSymbols="true" defaultGridColor="true" view="normal" topLeftCell="C1" colorId="64" zoomScale="115" zoomScaleNormal="115" zoomScalePageLayoutView="100" workbookViewId="0">
      <selection pane="topLeft" activeCell="D20" activeCellId="0" sqref="D20"/>
    </sheetView>
  </sheetViews>
  <sheetFormatPr defaultColWidth="9.15625" defaultRowHeight="12.7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38.25" hidden="false" customHeight="true" outlineLevel="0" collapsed="false">
      <c r="A5" s="6" t="s">
        <v>2</v>
      </c>
      <c r="B5" s="6"/>
      <c r="C5" s="6" t="s">
        <v>3</v>
      </c>
      <c r="D5" s="7" t="s">
        <v>4</v>
      </c>
    </row>
    <row r="6" customFormat="false" ht="12.75" hidden="false" customHeight="false" outlineLevel="0" collapsed="false">
      <c r="A6" s="8" t="s">
        <v>105</v>
      </c>
      <c r="B6" s="8"/>
      <c r="C6" s="8" t="s">
        <v>6</v>
      </c>
      <c r="D6" s="8" t="n">
        <v>3</v>
      </c>
    </row>
    <row r="8" customFormat="false" ht="12.75" hidden="false" customHeight="false" outlineLevel="0" collapsed="false">
      <c r="A8" s="4" t="s">
        <v>7</v>
      </c>
      <c r="B8" s="4"/>
      <c r="C8" s="4"/>
      <c r="D8" s="4"/>
    </row>
    <row r="9" customFormat="false" ht="12.75" hidden="false" customHeight="false" outlineLevel="0" collapsed="false">
      <c r="A9" s="5"/>
      <c r="B9" s="5"/>
      <c r="C9" s="5"/>
      <c r="D9" s="5"/>
    </row>
    <row r="10" customFormat="false" ht="12.75" hidden="false" customHeight="false" outlineLevel="0" collapsed="false">
      <c r="A10" s="9" t="n">
        <v>1</v>
      </c>
      <c r="B10" s="9" t="s">
        <v>8</v>
      </c>
      <c r="C10" s="10" t="s">
        <v>106</v>
      </c>
      <c r="D10" s="10"/>
    </row>
    <row r="11" customFormat="false" ht="12.75" hidden="false" customHeight="false" outlineLevel="0" collapsed="false">
      <c r="A11" s="9" t="n">
        <v>2</v>
      </c>
      <c r="B11" s="9" t="s">
        <v>10</v>
      </c>
      <c r="C11" s="10" t="s">
        <v>11</v>
      </c>
      <c r="D11" s="10"/>
    </row>
    <row r="12" customFormat="false" ht="12.75" hidden="false" customHeight="false" outlineLevel="0" collapsed="false">
      <c r="A12" s="9" t="n">
        <v>3</v>
      </c>
      <c r="B12" s="9" t="s">
        <v>12</v>
      </c>
      <c r="C12" s="10"/>
      <c r="D12" s="10"/>
    </row>
    <row r="13" customFormat="false" ht="12.75" hidden="false" customHeight="false" outlineLevel="0" collapsed="false">
      <c r="A13" s="9" t="n">
        <v>4</v>
      </c>
      <c r="B13" s="9" t="s">
        <v>13</v>
      </c>
      <c r="C13" s="10"/>
      <c r="D13" s="10"/>
    </row>
    <row r="14" customFormat="false" ht="12.75" hidden="false" customHeight="false" outlineLevel="0" collapsed="false">
      <c r="A14" s="9" t="n">
        <v>5</v>
      </c>
      <c r="B14" s="9" t="s">
        <v>14</v>
      </c>
      <c r="C14" s="10"/>
      <c r="D14" s="10"/>
    </row>
    <row r="16" customFormat="false" ht="12.75" hidden="false" customHeight="false" outlineLevel="0" collapsed="false">
      <c r="A16" s="4" t="s">
        <v>15</v>
      </c>
      <c r="B16" s="4"/>
      <c r="C16" s="4"/>
      <c r="D16" s="4"/>
    </row>
    <row r="18" customFormat="false" ht="12.75" hidden="false" customHeight="true" outlineLevel="0" collapsed="false">
      <c r="A18" s="11" t="n">
        <v>1</v>
      </c>
      <c r="B18" s="11" t="s">
        <v>16</v>
      </c>
      <c r="C18" s="11"/>
      <c r="D18" s="11" t="s">
        <v>17</v>
      </c>
    </row>
    <row r="19" customFormat="false" ht="12.8" hidden="false" customHeight="true" outlineLevel="0" collapsed="false">
      <c r="A19" s="6" t="s">
        <v>18</v>
      </c>
      <c r="B19" s="12" t="s">
        <v>19</v>
      </c>
      <c r="C19" s="12"/>
      <c r="D19" s="13" t="n">
        <v>10375.8</v>
      </c>
    </row>
    <row r="20" customFormat="false" ht="12.75" hidden="false" customHeight="true" outlineLevel="0" collapsed="false">
      <c r="A20" s="6" t="s">
        <v>20</v>
      </c>
      <c r="B20" s="12" t="s">
        <v>21</v>
      </c>
      <c r="C20" s="12"/>
      <c r="D20" s="13"/>
    </row>
    <row r="21" customFormat="false" ht="12.75" hidden="false" customHeight="true" outlineLevel="0" collapsed="false">
      <c r="A21" s="6" t="s">
        <v>22</v>
      </c>
      <c r="B21" s="12" t="s">
        <v>23</v>
      </c>
      <c r="C21" s="12"/>
      <c r="D21" s="13"/>
    </row>
    <row r="22" customFormat="false" ht="12.75" hidden="false" customHeight="true" outlineLevel="0" collapsed="false">
      <c r="A22" s="6" t="s">
        <v>24</v>
      </c>
      <c r="B22" s="12" t="s">
        <v>25</v>
      </c>
      <c r="C22" s="12"/>
      <c r="D22" s="13"/>
    </row>
    <row r="23" customFormat="false" ht="12.75" hidden="false" customHeight="true" outlineLevel="0" collapsed="false">
      <c r="A23" s="6" t="s">
        <v>26</v>
      </c>
      <c r="B23" s="12" t="s">
        <v>27</v>
      </c>
      <c r="C23" s="12"/>
      <c r="D23" s="13"/>
    </row>
    <row r="24" customFormat="false" ht="12.75" hidden="false" customHeight="false" outlineLevel="0" collapsed="false">
      <c r="A24" s="6"/>
      <c r="B24" s="12"/>
      <c r="C24" s="12"/>
      <c r="D24" s="13"/>
    </row>
    <row r="25" customFormat="false" ht="12.75" hidden="false" customHeight="true" outlineLevel="0" collapsed="false">
      <c r="A25" s="6" t="s">
        <v>28</v>
      </c>
      <c r="B25" s="12" t="s">
        <v>29</v>
      </c>
      <c r="C25" s="12"/>
      <c r="D25" s="13"/>
    </row>
    <row r="26" customFormat="false" ht="12.75" hidden="false" customHeight="true" outlineLevel="0" collapsed="false">
      <c r="A26" s="11" t="s">
        <v>30</v>
      </c>
      <c r="B26" s="11"/>
      <c r="C26" s="11"/>
      <c r="D26" s="14" t="n">
        <f aca="false">SUM(D19:D25)</f>
        <v>10375.8</v>
      </c>
    </row>
    <row r="29" customFormat="false" ht="12.75" hidden="false" customHeight="false" outlineLevel="0" collapsed="false">
      <c r="A29" s="4" t="s">
        <v>31</v>
      </c>
      <c r="B29" s="4"/>
      <c r="C29" s="4"/>
      <c r="D29" s="4"/>
    </row>
    <row r="30" customFormat="false" ht="12.75" hidden="false" customHeight="false" outlineLevel="0" collapsed="false">
      <c r="A30" s="15"/>
    </row>
    <row r="31" customFormat="false" ht="12.75" hidden="false" customHeight="false" outlineLevel="0" collapsed="false">
      <c r="A31" s="16" t="s">
        <v>32</v>
      </c>
      <c r="B31" s="16"/>
      <c r="C31" s="16"/>
      <c r="D31" s="16"/>
    </row>
    <row r="33" customFormat="false" ht="12.75" hidden="false" customHeight="true" outlineLevel="0" collapsed="false">
      <c r="A33" s="11" t="s">
        <v>33</v>
      </c>
      <c r="B33" s="11" t="s">
        <v>34</v>
      </c>
      <c r="C33" s="11"/>
      <c r="D33" s="11" t="s">
        <v>17</v>
      </c>
    </row>
    <row r="34" customFormat="false" ht="12.75" hidden="false" customHeight="false" outlineLevel="0" collapsed="false">
      <c r="A34" s="6" t="s">
        <v>18</v>
      </c>
      <c r="B34" s="12" t="s">
        <v>35</v>
      </c>
      <c r="C34" s="17" t="n">
        <f aca="false">TRUNC(1/12,4)</f>
        <v>0.0833</v>
      </c>
      <c r="D34" s="13" t="n">
        <f aca="false">TRUNC($D$26*C34,2)</f>
        <v>864.3</v>
      </c>
    </row>
    <row r="35" customFormat="false" ht="12.75" hidden="false" customHeight="false" outlineLevel="0" collapsed="false">
      <c r="A35" s="6" t="s">
        <v>20</v>
      </c>
      <c r="B35" s="12" t="s">
        <v>36</v>
      </c>
      <c r="C35" s="17" t="n">
        <f aca="false">TRUNC(((1+1/3)/12),4)</f>
        <v>0.1111</v>
      </c>
      <c r="D35" s="13" t="n">
        <f aca="false">TRUNC($D$26*C35,2)</f>
        <v>1152.75</v>
      </c>
    </row>
    <row r="36" customFormat="false" ht="12.75" hidden="false" customHeight="true" outlineLevel="0" collapsed="false">
      <c r="A36" s="11" t="s">
        <v>30</v>
      </c>
      <c r="B36" s="11"/>
      <c r="C36" s="18" t="n">
        <f aca="false">SUM(C34:C35)</f>
        <v>0.1944</v>
      </c>
      <c r="D36" s="19" t="n">
        <f aca="false">SUM(D34:D35)</f>
        <v>2017.05</v>
      </c>
    </row>
    <row r="39" customFormat="false" ht="12.75" hidden="false" customHeight="true" outlineLevel="0" collapsed="false">
      <c r="A39" s="20" t="s">
        <v>37</v>
      </c>
      <c r="B39" s="20"/>
      <c r="C39" s="20"/>
      <c r="D39" s="20"/>
    </row>
    <row r="41" customFormat="false" ht="12.75" hidden="false" customHeight="false" outlineLevel="0" collapsed="false">
      <c r="A41" s="11" t="s">
        <v>38</v>
      </c>
      <c r="B41" s="11" t="s">
        <v>39</v>
      </c>
      <c r="C41" s="11" t="s">
        <v>40</v>
      </c>
      <c r="D41" s="11" t="s">
        <v>17</v>
      </c>
    </row>
    <row r="42" customFormat="false" ht="12.75" hidden="false" customHeight="false" outlineLevel="0" collapsed="false">
      <c r="A42" s="6" t="s">
        <v>18</v>
      </c>
      <c r="B42" s="12" t="s">
        <v>41</v>
      </c>
      <c r="C42" s="21" t="n">
        <v>0.2</v>
      </c>
      <c r="D42" s="13" t="n">
        <f aca="false">TRUNC(($D$26+$D$36)*C42,2)</f>
        <v>2478.57</v>
      </c>
    </row>
    <row r="43" customFormat="false" ht="12.75" hidden="false" customHeight="false" outlineLevel="0" collapsed="false">
      <c r="A43" s="6" t="s">
        <v>20</v>
      </c>
      <c r="B43" s="12" t="s">
        <v>42</v>
      </c>
      <c r="C43" s="21" t="n">
        <v>0.025</v>
      </c>
      <c r="D43" s="13" t="n">
        <f aca="false">TRUNC(($D$26+$D$36)*C43,2)</f>
        <v>309.82</v>
      </c>
    </row>
    <row r="44" customFormat="false" ht="12.75" hidden="false" customHeight="false" outlineLevel="0" collapsed="false">
      <c r="A44" s="6" t="s">
        <v>22</v>
      </c>
      <c r="B44" s="12" t="s">
        <v>43</v>
      </c>
      <c r="C44" s="22" t="n">
        <v>0.03</v>
      </c>
      <c r="D44" s="13" t="n">
        <f aca="false">TRUNC(($D$26+$D$36)*C44,2)</f>
        <v>371.78</v>
      </c>
    </row>
    <row r="45" customFormat="false" ht="12.75" hidden="false" customHeight="false" outlineLevel="0" collapsed="false">
      <c r="A45" s="6" t="s">
        <v>24</v>
      </c>
      <c r="B45" s="12" t="s">
        <v>44</v>
      </c>
      <c r="C45" s="21" t="n">
        <v>0.015</v>
      </c>
      <c r="D45" s="13" t="n">
        <f aca="false">TRUNC(($D$26+$D$36)*C45,2)</f>
        <v>185.89</v>
      </c>
    </row>
    <row r="46" customFormat="false" ht="12.75" hidden="false" customHeight="false" outlineLevel="0" collapsed="false">
      <c r="A46" s="6" t="s">
        <v>26</v>
      </c>
      <c r="B46" s="12" t="s">
        <v>45</v>
      </c>
      <c r="C46" s="21" t="n">
        <v>0.01</v>
      </c>
      <c r="D46" s="13" t="n">
        <f aca="false">TRUNC(($D$26+$D$36)*C46,2)</f>
        <v>123.92</v>
      </c>
    </row>
    <row r="47" customFormat="false" ht="12.75" hidden="false" customHeight="false" outlineLevel="0" collapsed="false">
      <c r="A47" s="6" t="s">
        <v>46</v>
      </c>
      <c r="B47" s="12" t="s">
        <v>47</v>
      </c>
      <c r="C47" s="21" t="n">
        <v>0.006</v>
      </c>
      <c r="D47" s="13" t="n">
        <f aca="false">TRUNC(($D$26+$D$36)*C47,2)</f>
        <v>74.35</v>
      </c>
    </row>
    <row r="48" customFormat="false" ht="12.75" hidden="false" customHeight="false" outlineLevel="0" collapsed="false">
      <c r="A48" s="6" t="s">
        <v>28</v>
      </c>
      <c r="B48" s="12" t="s">
        <v>48</v>
      </c>
      <c r="C48" s="21" t="n">
        <v>0.002</v>
      </c>
      <c r="D48" s="13" t="n">
        <f aca="false">TRUNC(($D$26+$D$36)*C48,2)</f>
        <v>24.78</v>
      </c>
    </row>
    <row r="49" customFormat="false" ht="12.75" hidden="false" customHeight="false" outlineLevel="0" collapsed="false">
      <c r="A49" s="6" t="s">
        <v>49</v>
      </c>
      <c r="B49" s="12" t="s">
        <v>50</v>
      </c>
      <c r="C49" s="21" t="n">
        <v>0.08</v>
      </c>
      <c r="D49" s="13" t="n">
        <f aca="false">TRUNC(($D$26+$D$36)*C49,2)</f>
        <v>991.42</v>
      </c>
    </row>
    <row r="50" customFormat="false" ht="12.75" hidden="false" customHeight="true" outlineLevel="0" collapsed="false">
      <c r="A50" s="11" t="s">
        <v>51</v>
      </c>
      <c r="B50" s="11"/>
      <c r="C50" s="23" t="n">
        <f aca="false">SUM(C42:C49)</f>
        <v>0.368</v>
      </c>
      <c r="D50" s="19" t="n">
        <f aca="false">SUM(D42:D49)</f>
        <v>4560.53</v>
      </c>
    </row>
    <row r="53" customFormat="false" ht="12.75" hidden="false" customHeight="false" outlineLevel="0" collapsed="false">
      <c r="A53" s="16" t="s">
        <v>52</v>
      </c>
      <c r="B53" s="16"/>
      <c r="C53" s="16"/>
      <c r="D53" s="16"/>
    </row>
    <row r="55" customFormat="false" ht="12.75" hidden="false" customHeight="true" outlineLevel="0" collapsed="false">
      <c r="A55" s="11" t="s">
        <v>53</v>
      </c>
      <c r="B55" s="24" t="s">
        <v>54</v>
      </c>
      <c r="C55" s="24"/>
      <c r="D55" s="11" t="s">
        <v>17</v>
      </c>
    </row>
    <row r="56" customFormat="false" ht="12.75" hidden="false" customHeight="true" outlineLevel="0" collapsed="false">
      <c r="A56" s="6" t="s">
        <v>18</v>
      </c>
      <c r="B56" s="12" t="s">
        <v>55</v>
      </c>
      <c r="C56" s="12"/>
      <c r="D56" s="13" t="n">
        <f aca="false">IF((23*2*4.9)-(D19*0.06)&gt;0,(23*2*4.9)-(D19*0.06),0)</f>
        <v>0</v>
      </c>
    </row>
    <row r="57" customFormat="false" ht="12.75" hidden="false" customHeight="true" outlineLevel="0" collapsed="false">
      <c r="A57" s="6" t="s">
        <v>20</v>
      </c>
      <c r="B57" s="12" t="s">
        <v>56</v>
      </c>
      <c r="C57" s="12"/>
      <c r="D57" s="13" t="n">
        <f aca="false">31*0.9*23</f>
        <v>641.7</v>
      </c>
    </row>
    <row r="58" customFormat="false" ht="12.75" hidden="false" customHeight="true" outlineLevel="0" collapsed="false">
      <c r="A58" s="6" t="s">
        <v>22</v>
      </c>
      <c r="B58" s="12" t="s">
        <v>57</v>
      </c>
      <c r="C58" s="12"/>
      <c r="D58" s="13" t="n">
        <f aca="false">200*0.7</f>
        <v>140</v>
      </c>
    </row>
    <row r="59" customFormat="false" ht="12.75" hidden="false" customHeight="true" outlineLevel="0" collapsed="false">
      <c r="A59" s="6" t="s">
        <v>24</v>
      </c>
      <c r="B59" s="12" t="s">
        <v>29</v>
      </c>
      <c r="C59" s="12"/>
      <c r="D59" s="13"/>
    </row>
    <row r="60" customFormat="false" ht="12.75" hidden="false" customHeight="true" outlineLevel="0" collapsed="false">
      <c r="A60" s="11" t="s">
        <v>30</v>
      </c>
      <c r="B60" s="11"/>
      <c r="C60" s="11"/>
      <c r="D60" s="19" t="n">
        <f aca="false">SUM(D56:D59)</f>
        <v>781.7</v>
      </c>
    </row>
    <row r="63" customFormat="false" ht="12.75" hidden="false" customHeight="false" outlineLevel="0" collapsed="false">
      <c r="A63" s="16" t="s">
        <v>58</v>
      </c>
      <c r="B63" s="16"/>
      <c r="C63" s="16"/>
      <c r="D63" s="16"/>
    </row>
    <row r="65" customFormat="false" ht="12.75" hidden="false" customHeight="true" outlineLevel="0" collapsed="false">
      <c r="A65" s="11" t="n">
        <v>2</v>
      </c>
      <c r="B65" s="24" t="s">
        <v>59</v>
      </c>
      <c r="C65" s="24"/>
      <c r="D65" s="11" t="s">
        <v>17</v>
      </c>
    </row>
    <row r="66" customFormat="false" ht="12.75" hidden="false" customHeight="true" outlineLevel="0" collapsed="false">
      <c r="A66" s="6" t="s">
        <v>33</v>
      </c>
      <c r="B66" s="12" t="s">
        <v>34</v>
      </c>
      <c r="C66" s="12"/>
      <c r="D66" s="25" t="n">
        <f aca="false">D36</f>
        <v>2017.05</v>
      </c>
    </row>
    <row r="67" customFormat="false" ht="12.75" hidden="false" customHeight="true" outlineLevel="0" collapsed="false">
      <c r="A67" s="6" t="s">
        <v>38</v>
      </c>
      <c r="B67" s="12" t="s">
        <v>39</v>
      </c>
      <c r="C67" s="12"/>
      <c r="D67" s="25" t="n">
        <f aca="false">D50</f>
        <v>4560.53</v>
      </c>
    </row>
    <row r="68" customFormat="false" ht="12.75" hidden="false" customHeight="true" outlineLevel="0" collapsed="false">
      <c r="A68" s="6" t="s">
        <v>53</v>
      </c>
      <c r="B68" s="12" t="s">
        <v>54</v>
      </c>
      <c r="C68" s="12"/>
      <c r="D68" s="25" t="n">
        <f aca="false">D60</f>
        <v>781.7</v>
      </c>
    </row>
    <row r="69" customFormat="false" ht="12.75" hidden="false" customHeight="true" outlineLevel="0" collapsed="false">
      <c r="A69" s="11" t="s">
        <v>30</v>
      </c>
      <c r="B69" s="11"/>
      <c r="C69" s="11"/>
      <c r="D69" s="19" t="n">
        <f aca="false">SUM(D66:D68)</f>
        <v>7359.28</v>
      </c>
    </row>
    <row r="70" customFormat="false" ht="12.75" hidden="false" customHeight="false" outlineLevel="0" collapsed="false">
      <c r="A70" s="26"/>
      <c r="E70" s="27"/>
    </row>
    <row r="72" customFormat="false" ht="12.75" hidden="false" customHeight="false" outlineLevel="0" collapsed="false">
      <c r="A72" s="4" t="s">
        <v>60</v>
      </c>
      <c r="B72" s="4"/>
      <c r="C72" s="4"/>
      <c r="D72" s="4"/>
      <c r="E72" s="28"/>
    </row>
    <row r="73" customFormat="false" ht="12.75" hidden="false" customHeight="true" outlineLevel="0" collapsed="false">
      <c r="E73" s="27"/>
    </row>
    <row r="74" customFormat="false" ht="12.75" hidden="false" customHeight="true" outlineLevel="0" collapsed="false">
      <c r="A74" s="11" t="n">
        <v>3</v>
      </c>
      <c r="B74" s="24" t="s">
        <v>61</v>
      </c>
      <c r="C74" s="24"/>
      <c r="D74" s="11" t="s">
        <v>17</v>
      </c>
    </row>
    <row r="75" customFormat="false" ht="12.75" hidden="false" customHeight="false" outlineLevel="0" collapsed="false">
      <c r="A75" s="6" t="s">
        <v>18</v>
      </c>
      <c r="B75" s="29" t="s">
        <v>62</v>
      </c>
      <c r="C75" s="21" t="n">
        <f aca="false">TRUNC(((1/12)*5%),4)</f>
        <v>0.0041</v>
      </c>
      <c r="D75" s="13" t="n">
        <f aca="false">TRUNC($D$26*C75,2)</f>
        <v>42.54</v>
      </c>
    </row>
    <row r="76" customFormat="false" ht="12.75" hidden="false" customHeight="false" outlineLevel="0" collapsed="false">
      <c r="A76" s="6" t="s">
        <v>20</v>
      </c>
      <c r="B76" s="29" t="s">
        <v>63</v>
      </c>
      <c r="C76" s="21" t="n">
        <v>0.08</v>
      </c>
      <c r="D76" s="13" t="n">
        <f aca="false">TRUNC(D75*C76,2)</f>
        <v>3.4</v>
      </c>
    </row>
    <row r="77" customFormat="false" ht="12.75" hidden="false" customHeight="false" outlineLevel="0" collapsed="false">
      <c r="A77" s="6" t="s">
        <v>22</v>
      </c>
      <c r="B77" s="29" t="s">
        <v>64</v>
      </c>
      <c r="C77" s="21" t="n">
        <f aca="false">TRUNC(8%*5%*40%,4)</f>
        <v>0.0016</v>
      </c>
      <c r="D77" s="13" t="n">
        <f aca="false">TRUNC($D$26*C77,2)</f>
        <v>16.6</v>
      </c>
    </row>
    <row r="78" customFormat="false" ht="12.75" hidden="false" customHeight="false" outlineLevel="0" collapsed="false">
      <c r="A78" s="6" t="s">
        <v>24</v>
      </c>
      <c r="B78" s="29" t="s">
        <v>65</v>
      </c>
      <c r="C78" s="21" t="n">
        <f aca="false">TRUNC(((7/30)/12)*95%,4)</f>
        <v>0.0184</v>
      </c>
      <c r="D78" s="13" t="n">
        <f aca="false">TRUNC($D$26*C78,2)</f>
        <v>190.91</v>
      </c>
    </row>
    <row r="79" customFormat="false" ht="25.5" hidden="false" customHeight="false" outlineLevel="0" collapsed="false">
      <c r="A79" s="6" t="s">
        <v>26</v>
      </c>
      <c r="B79" s="29" t="s">
        <v>66</v>
      </c>
      <c r="C79" s="21" t="n">
        <f aca="false">C50</f>
        <v>0.368</v>
      </c>
      <c r="D79" s="13" t="n">
        <f aca="false">TRUNC(D78*C79,2)</f>
        <v>70.25</v>
      </c>
    </row>
    <row r="80" customFormat="false" ht="12.75" hidden="false" customHeight="false" outlineLevel="0" collapsed="false">
      <c r="A80" s="6" t="s">
        <v>46</v>
      </c>
      <c r="B80" s="29" t="s">
        <v>67</v>
      </c>
      <c r="C80" s="21" t="n">
        <f aca="false">TRUNC(8%*95%*40%,4)</f>
        <v>0.0304</v>
      </c>
      <c r="D80" s="13" t="n">
        <f aca="false">TRUNC($D$26*C80,2)</f>
        <v>315.42</v>
      </c>
    </row>
    <row r="81" customFormat="false" ht="12.75" hidden="false" customHeight="true" outlineLevel="0" collapsed="false">
      <c r="A81" s="11" t="s">
        <v>30</v>
      </c>
      <c r="B81" s="11"/>
      <c r="C81" s="11"/>
      <c r="D81" s="19" t="n">
        <f aca="false">SUM(D75:D80)</f>
        <v>639.12</v>
      </c>
    </row>
    <row r="84" customFormat="false" ht="12.75" hidden="false" customHeight="false" outlineLevel="0" collapsed="false">
      <c r="A84" s="4" t="s">
        <v>68</v>
      </c>
      <c r="B84" s="4"/>
      <c r="C84" s="4"/>
      <c r="D84" s="4"/>
    </row>
    <row r="87" customFormat="false" ht="12.75" hidden="false" customHeight="false" outlineLevel="0" collapsed="false">
      <c r="A87" s="16" t="s">
        <v>69</v>
      </c>
      <c r="B87" s="16"/>
      <c r="C87" s="16"/>
      <c r="D87" s="16"/>
    </row>
    <row r="88" customFormat="false" ht="12.75" hidden="false" customHeight="false" outlineLevel="0" collapsed="false">
      <c r="A88" s="15"/>
    </row>
    <row r="89" customFormat="false" ht="12.75" hidden="false" customHeight="true" outlineLevel="0" collapsed="false">
      <c r="A89" s="11" t="s">
        <v>70</v>
      </c>
      <c r="B89" s="24" t="s">
        <v>71</v>
      </c>
      <c r="C89" s="24"/>
      <c r="D89" s="11" t="s">
        <v>17</v>
      </c>
    </row>
    <row r="90" customFormat="false" ht="12.75" hidden="false" customHeight="false" outlineLevel="0" collapsed="false">
      <c r="A90" s="6" t="s">
        <v>18</v>
      </c>
      <c r="B90" s="12" t="s">
        <v>72</v>
      </c>
      <c r="C90" s="21" t="n">
        <f aca="false">TRUNC(((1+1/3)/12)/12,4)</f>
        <v>0.0092</v>
      </c>
      <c r="D90" s="13" t="n">
        <f aca="false">TRUNC(($D$26+$D$69+$D$81)*C90,2)</f>
        <v>169.04</v>
      </c>
    </row>
    <row r="91" customFormat="false" ht="12.75" hidden="false" customHeight="false" outlineLevel="0" collapsed="false">
      <c r="A91" s="6" t="s">
        <v>20</v>
      </c>
      <c r="B91" s="12" t="s">
        <v>73</v>
      </c>
      <c r="C91" s="21" t="n">
        <f aca="false">TRUNC(((2/30)/12),4)*0</f>
        <v>0</v>
      </c>
      <c r="D91" s="13" t="n">
        <f aca="false">TRUNC(($D$26+$D$69+$D$81)*C91,2)</f>
        <v>0</v>
      </c>
    </row>
    <row r="92" customFormat="false" ht="12.75" hidden="false" customHeight="false" outlineLevel="0" collapsed="false">
      <c r="A92" s="6" t="s">
        <v>22</v>
      </c>
      <c r="B92" s="12" t="s">
        <v>74</v>
      </c>
      <c r="C92" s="21" t="n">
        <f aca="false">TRUNC(((5/30)/12)*2%,4)*0</f>
        <v>0</v>
      </c>
      <c r="D92" s="13" t="n">
        <f aca="false">TRUNC(($D$26+$D$69+$D$81)*C92,2)</f>
        <v>0</v>
      </c>
    </row>
    <row r="93" customFormat="false" ht="12.75" hidden="false" customHeight="false" outlineLevel="0" collapsed="false">
      <c r="A93" s="6" t="s">
        <v>24</v>
      </c>
      <c r="B93" s="12" t="s">
        <v>75</v>
      </c>
      <c r="C93" s="21" t="n">
        <f aca="false">TRUNC(((15/30)/12)*8%,4)</f>
        <v>0.0033</v>
      </c>
      <c r="D93" s="13" t="n">
        <f aca="false">TRUNC(($D$26+$D$69+$D$81)*C93,2)</f>
        <v>60.63</v>
      </c>
    </row>
    <row r="94" customFormat="false" ht="12.75" hidden="false" customHeight="false" outlineLevel="0" collapsed="false">
      <c r="A94" s="6" t="s">
        <v>26</v>
      </c>
      <c r="B94" s="12" t="s">
        <v>76</v>
      </c>
      <c r="C94" s="21" t="n">
        <f aca="false">((1+1/3)/12)*3%*(6/12)</f>
        <v>0.00166666666666667</v>
      </c>
      <c r="D94" s="13" t="n">
        <f aca="false">TRUNC(($D$26+$D$69+$D$81)*C94,2)</f>
        <v>30.62</v>
      </c>
    </row>
    <row r="95" customFormat="false" ht="12.75" hidden="false" customHeight="false" outlineLevel="0" collapsed="false">
      <c r="A95" s="6" t="s">
        <v>46</v>
      </c>
      <c r="B95" s="12" t="s">
        <v>77</v>
      </c>
      <c r="C95" s="21"/>
      <c r="D95" s="13" t="n">
        <f aca="false">TRUNC(($D$26+$D$69+$D$81)*C95,2)</f>
        <v>0</v>
      </c>
    </row>
    <row r="96" customFormat="false" ht="12.75" hidden="false" customHeight="true" outlineLevel="0" collapsed="false">
      <c r="A96" s="11" t="s">
        <v>51</v>
      </c>
      <c r="B96" s="11"/>
      <c r="C96" s="11"/>
      <c r="D96" s="19" t="n">
        <f aca="false">SUM(D90:D95)</f>
        <v>260.29</v>
      </c>
      <c r="E96" s="28"/>
      <c r="F96" s="28"/>
    </row>
    <row r="99" customFormat="false" ht="12.75" hidden="false" customHeight="false" outlineLevel="0" collapsed="false">
      <c r="A99" s="16" t="s">
        <v>78</v>
      </c>
      <c r="B99" s="16"/>
      <c r="C99" s="16"/>
      <c r="D99" s="16"/>
    </row>
    <row r="100" customFormat="false" ht="12.75" hidden="false" customHeight="false" outlineLevel="0" collapsed="false">
      <c r="A100" s="15"/>
    </row>
    <row r="101" customFormat="false" ht="12.75" hidden="false" customHeight="true" outlineLevel="0" collapsed="false">
      <c r="A101" s="11" t="s">
        <v>79</v>
      </c>
      <c r="B101" s="24" t="s">
        <v>80</v>
      </c>
      <c r="C101" s="24"/>
      <c r="D101" s="11" t="s">
        <v>17</v>
      </c>
    </row>
    <row r="102" customFormat="false" ht="12.75" hidden="false" customHeight="true" outlineLevel="0" collapsed="false">
      <c r="A102" s="6" t="s">
        <v>18</v>
      </c>
      <c r="B102" s="12" t="s">
        <v>81</v>
      </c>
      <c r="C102" s="12"/>
      <c r="D102" s="13" t="n">
        <f aca="false">((D26+D69+D81)/220)*22*0</f>
        <v>0</v>
      </c>
    </row>
    <row r="103" customFormat="false" ht="12.75" hidden="false" customHeight="true" outlineLevel="0" collapsed="false">
      <c r="A103" s="11" t="s">
        <v>30</v>
      </c>
      <c r="B103" s="11"/>
      <c r="C103" s="11"/>
      <c r="D103" s="19" t="n">
        <f aca="false">SUM(D102)</f>
        <v>0</v>
      </c>
    </row>
    <row r="106" customFormat="false" ht="12.75" hidden="false" customHeight="false" outlineLevel="0" collapsed="false">
      <c r="A106" s="16" t="s">
        <v>82</v>
      </c>
      <c r="B106" s="16"/>
      <c r="C106" s="16"/>
      <c r="D106" s="16"/>
    </row>
    <row r="107" customFormat="false" ht="12.75" hidden="false" customHeight="false" outlineLevel="0" collapsed="false">
      <c r="A107" s="15"/>
    </row>
    <row r="108" customFormat="false" ht="12.75" hidden="false" customHeight="true" outlineLevel="0" collapsed="false">
      <c r="A108" s="11" t="n">
        <v>4</v>
      </c>
      <c r="B108" s="11" t="s">
        <v>83</v>
      </c>
      <c r="C108" s="11"/>
      <c r="D108" s="11" t="s">
        <v>17</v>
      </c>
    </row>
    <row r="109" customFormat="false" ht="12.75" hidden="false" customHeight="true" outlineLevel="0" collapsed="false">
      <c r="A109" s="6" t="s">
        <v>70</v>
      </c>
      <c r="B109" s="12" t="s">
        <v>71</v>
      </c>
      <c r="C109" s="12"/>
      <c r="D109" s="25" t="n">
        <f aca="false">D96</f>
        <v>260.29</v>
      </c>
    </row>
    <row r="110" customFormat="false" ht="12.75" hidden="false" customHeight="true" outlineLevel="0" collapsed="false">
      <c r="A110" s="6" t="s">
        <v>79</v>
      </c>
      <c r="B110" s="12" t="s">
        <v>80</v>
      </c>
      <c r="C110" s="12"/>
      <c r="D110" s="25" t="n">
        <f aca="false">D103</f>
        <v>0</v>
      </c>
    </row>
    <row r="111" customFormat="false" ht="12.75" hidden="false" customHeight="true" outlineLevel="0" collapsed="false">
      <c r="A111" s="11" t="s">
        <v>30</v>
      </c>
      <c r="B111" s="11"/>
      <c r="C111" s="11"/>
      <c r="D111" s="19" t="n">
        <f aca="false">SUM(D109:D110)</f>
        <v>260.29</v>
      </c>
    </row>
    <row r="114" customFormat="false" ht="12.75" hidden="false" customHeight="false" outlineLevel="0" collapsed="false">
      <c r="A114" s="4" t="s">
        <v>84</v>
      </c>
      <c r="B114" s="4"/>
      <c r="C114" s="4"/>
      <c r="D114" s="4"/>
    </row>
    <row r="116" customFormat="false" ht="12.75" hidden="false" customHeight="true" outlineLevel="0" collapsed="false">
      <c r="A116" s="11" t="n">
        <v>5</v>
      </c>
      <c r="B116" s="30" t="s">
        <v>85</v>
      </c>
      <c r="C116" s="30"/>
      <c r="D116" s="11" t="s">
        <v>17</v>
      </c>
    </row>
    <row r="117" customFormat="false" ht="12.75" hidden="false" customHeight="false" outlineLevel="0" collapsed="false">
      <c r="A117" s="6" t="s">
        <v>18</v>
      </c>
      <c r="B117" s="12" t="s">
        <v>86</v>
      </c>
      <c r="C117" s="12"/>
      <c r="D117" s="13"/>
    </row>
    <row r="118" customFormat="false" ht="12.75" hidden="false" customHeight="false" outlineLevel="0" collapsed="false">
      <c r="A118" s="6" t="s">
        <v>20</v>
      </c>
      <c r="B118" s="12" t="s">
        <v>87</v>
      </c>
      <c r="C118" s="12"/>
      <c r="D118" s="13"/>
    </row>
    <row r="119" customFormat="false" ht="12.75" hidden="false" customHeight="false" outlineLevel="0" collapsed="false">
      <c r="A119" s="6" t="s">
        <v>22</v>
      </c>
      <c r="B119" s="12" t="s">
        <v>88</v>
      </c>
      <c r="C119" s="12"/>
      <c r="D119" s="13"/>
    </row>
    <row r="120" customFormat="false" ht="12.75" hidden="false" customHeight="false" outlineLevel="0" collapsed="false">
      <c r="A120" s="6" t="s">
        <v>24</v>
      </c>
      <c r="B120" s="12" t="s">
        <v>29</v>
      </c>
      <c r="C120" s="12"/>
      <c r="D120" s="13"/>
    </row>
    <row r="121" customFormat="false" ht="12.75" hidden="false" customHeight="true" outlineLevel="0" collapsed="false">
      <c r="A121" s="11" t="s">
        <v>51</v>
      </c>
      <c r="B121" s="11"/>
      <c r="C121" s="11"/>
      <c r="D121" s="14"/>
    </row>
    <row r="124" customFormat="false" ht="12.75" hidden="false" customHeight="false" outlineLevel="0" collapsed="false">
      <c r="A124" s="4" t="s">
        <v>89</v>
      </c>
      <c r="B124" s="4"/>
      <c r="C124" s="4"/>
      <c r="D124" s="4"/>
    </row>
    <row r="126" customFormat="false" ht="12.75" hidden="false" customHeight="false" outlineLevel="0" collapsed="false">
      <c r="A126" s="11" t="n">
        <v>6</v>
      </c>
      <c r="B126" s="30" t="s">
        <v>90</v>
      </c>
      <c r="C126" s="11" t="s">
        <v>40</v>
      </c>
      <c r="D126" s="11" t="s">
        <v>17</v>
      </c>
    </row>
    <row r="127" customFormat="false" ht="12.75" hidden="false" customHeight="false" outlineLevel="0" collapsed="false">
      <c r="A127" s="6" t="s">
        <v>18</v>
      </c>
      <c r="B127" s="12" t="s">
        <v>91</v>
      </c>
      <c r="C127" s="21" t="n">
        <v>0.05</v>
      </c>
      <c r="D127" s="25" t="n">
        <f aca="false">D147*C127</f>
        <v>931.7245</v>
      </c>
    </row>
    <row r="128" customFormat="false" ht="12.75" hidden="false" customHeight="false" outlineLevel="0" collapsed="false">
      <c r="A128" s="6" t="s">
        <v>20</v>
      </c>
      <c r="B128" s="12" t="s">
        <v>92</v>
      </c>
      <c r="C128" s="21" t="n">
        <v>0.06</v>
      </c>
      <c r="D128" s="13" t="n">
        <f aca="false">(D147+D127)*C128</f>
        <v>1173.97287</v>
      </c>
    </row>
    <row r="129" customFormat="false" ht="12.75" hidden="false" customHeight="false" outlineLevel="0" collapsed="false">
      <c r="A129" s="6" t="s">
        <v>22</v>
      </c>
      <c r="B129" s="12" t="s">
        <v>93</v>
      </c>
      <c r="C129" s="17" t="n">
        <f aca="false">SUM(C130:C135)</f>
        <v>0.0865</v>
      </c>
      <c r="D129" s="13" t="n">
        <f aca="false">(D147+D127+D128)*C129/(1-C129)</f>
        <v>1963.90389436782</v>
      </c>
    </row>
    <row r="130" customFormat="false" ht="12.75" hidden="false" customHeight="false" outlineLevel="0" collapsed="false">
      <c r="A130" s="6"/>
      <c r="B130" s="12" t="s">
        <v>94</v>
      </c>
      <c r="C130" s="21"/>
      <c r="D130" s="25" t="n">
        <f aca="false">$D$149*C130</f>
        <v>0</v>
      </c>
    </row>
    <row r="131" customFormat="false" ht="12.75" hidden="false" customHeight="false" outlineLevel="0" collapsed="false">
      <c r="A131" s="6"/>
      <c r="B131" s="12" t="s">
        <v>95</v>
      </c>
      <c r="C131" s="21" t="n">
        <v>0.0065</v>
      </c>
      <c r="D131" s="25" t="n">
        <f aca="false">$D$149*C131</f>
        <v>147.576593218391</v>
      </c>
    </row>
    <row r="132" customFormat="false" ht="12.75" hidden="false" customHeight="false" outlineLevel="0" collapsed="false">
      <c r="A132" s="6"/>
      <c r="B132" s="12" t="s">
        <v>96</v>
      </c>
      <c r="C132" s="21" t="n">
        <v>0.03</v>
      </c>
      <c r="D132" s="25" t="n">
        <f aca="false">$D$149*C132</f>
        <v>681.122737931034</v>
      </c>
    </row>
    <row r="133" customFormat="false" ht="12.75" hidden="false" customHeight="false" outlineLevel="0" collapsed="false">
      <c r="A133" s="6"/>
      <c r="B133" s="12" t="s">
        <v>97</v>
      </c>
      <c r="C133" s="6"/>
      <c r="D133" s="25" t="n">
        <f aca="false">$D$149*C133</f>
        <v>0</v>
      </c>
    </row>
    <row r="134" customFormat="false" ht="12.75" hidden="false" customHeight="false" outlineLevel="0" collapsed="false">
      <c r="A134" s="6"/>
      <c r="B134" s="12" t="s">
        <v>98</v>
      </c>
      <c r="C134" s="21"/>
      <c r="D134" s="25" t="n">
        <f aca="false">$D$149*C134</f>
        <v>0</v>
      </c>
    </row>
    <row r="135" customFormat="false" ht="12.75" hidden="false" customHeight="false" outlineLevel="0" collapsed="false">
      <c r="A135" s="6"/>
      <c r="B135" s="12" t="s">
        <v>99</v>
      </c>
      <c r="C135" s="21" t="n">
        <v>0.05</v>
      </c>
      <c r="D135" s="25" t="n">
        <f aca="false">$D$149*C135</f>
        <v>1135.20456321839</v>
      </c>
    </row>
    <row r="136" customFormat="false" ht="13.5" hidden="false" customHeight="true" outlineLevel="0" collapsed="false">
      <c r="A136" s="31" t="s">
        <v>51</v>
      </c>
      <c r="B136" s="31"/>
      <c r="C136" s="32" t="n">
        <f aca="false">(1+C128)*(1+C127)/(1-C129)-1</f>
        <v>0.218390804597701</v>
      </c>
      <c r="D136" s="19" t="n">
        <f aca="false">SUM(D127:D129)</f>
        <v>4069.60126436782</v>
      </c>
    </row>
    <row r="139" customFormat="false" ht="12.75" hidden="false" customHeight="false" outlineLevel="0" collapsed="false">
      <c r="A139" s="4" t="s">
        <v>100</v>
      </c>
      <c r="B139" s="4"/>
      <c r="C139" s="4"/>
      <c r="D139" s="4"/>
    </row>
    <row r="141" customFormat="false" ht="12.75" hidden="false" customHeight="true" outlineLevel="0" collapsed="false">
      <c r="A141" s="11"/>
      <c r="B141" s="11" t="s">
        <v>101</v>
      </c>
      <c r="C141" s="11"/>
      <c r="D141" s="11" t="s">
        <v>17</v>
      </c>
    </row>
    <row r="142" customFormat="false" ht="12.75" hidden="false" customHeight="true" outlineLevel="0" collapsed="false">
      <c r="A142" s="11" t="s">
        <v>18</v>
      </c>
      <c r="B142" s="12" t="s">
        <v>15</v>
      </c>
      <c r="C142" s="12"/>
      <c r="D142" s="33" t="n">
        <f aca="false">D26</f>
        <v>10375.8</v>
      </c>
    </row>
    <row r="143" customFormat="false" ht="12.75" hidden="false" customHeight="true" outlineLevel="0" collapsed="false">
      <c r="A143" s="11" t="s">
        <v>20</v>
      </c>
      <c r="B143" s="12" t="s">
        <v>31</v>
      </c>
      <c r="C143" s="12"/>
      <c r="D143" s="33" t="n">
        <f aca="false">D69</f>
        <v>7359.28</v>
      </c>
    </row>
    <row r="144" customFormat="false" ht="12.75" hidden="false" customHeight="true" outlineLevel="0" collapsed="false">
      <c r="A144" s="11" t="s">
        <v>22</v>
      </c>
      <c r="B144" s="12" t="s">
        <v>60</v>
      </c>
      <c r="C144" s="12"/>
      <c r="D144" s="33" t="n">
        <f aca="false">D81</f>
        <v>639.12</v>
      </c>
    </row>
    <row r="145" customFormat="false" ht="12.75" hidden="false" customHeight="true" outlineLevel="0" collapsed="false">
      <c r="A145" s="11" t="s">
        <v>24</v>
      </c>
      <c r="B145" s="12" t="s">
        <v>68</v>
      </c>
      <c r="C145" s="12"/>
      <c r="D145" s="33" t="n">
        <f aca="false">D111</f>
        <v>260.29</v>
      </c>
    </row>
    <row r="146" customFormat="false" ht="12.75" hidden="false" customHeight="true" outlineLevel="0" collapsed="false">
      <c r="A146" s="11" t="s">
        <v>26</v>
      </c>
      <c r="B146" s="12" t="s">
        <v>84</v>
      </c>
      <c r="C146" s="12"/>
      <c r="D146" s="33" t="n">
        <f aca="false">D121</f>
        <v>0</v>
      </c>
    </row>
    <row r="147" customFormat="false" ht="12.75" hidden="false" customHeight="true" outlineLevel="0" collapsed="false">
      <c r="A147" s="11" t="s">
        <v>102</v>
      </c>
      <c r="B147" s="11"/>
      <c r="C147" s="11"/>
      <c r="D147" s="34" t="n">
        <f aca="false">SUM(D142:D146)</f>
        <v>18634.49</v>
      </c>
    </row>
    <row r="148" customFormat="false" ht="12.75" hidden="false" customHeight="true" outlineLevel="0" collapsed="false">
      <c r="A148" s="11" t="s">
        <v>46</v>
      </c>
      <c r="B148" s="12" t="s">
        <v>103</v>
      </c>
      <c r="C148" s="12"/>
      <c r="D148" s="35" t="n">
        <f aca="false">D136</f>
        <v>4069.60126436782</v>
      </c>
    </row>
    <row r="149" customFormat="false" ht="12.75" hidden="false" customHeight="true" outlineLevel="0" collapsed="false">
      <c r="A149" s="11" t="s">
        <v>104</v>
      </c>
      <c r="B149" s="11"/>
      <c r="C149" s="11"/>
      <c r="D149" s="34" t="n">
        <f aca="false">SUM(D147:D148)</f>
        <v>22704.0912643678</v>
      </c>
    </row>
  </sheetData>
  <mergeCells count="70"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66:C66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101:C101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A136:B136"/>
    <mergeCell ref="A139:D139"/>
    <mergeCell ref="B141:C141"/>
    <mergeCell ref="B142:C142"/>
    <mergeCell ref="B143:C143"/>
    <mergeCell ref="B144:C144"/>
    <mergeCell ref="B145:C145"/>
    <mergeCell ref="B146:C146"/>
    <mergeCell ref="A147:C147"/>
    <mergeCell ref="B148:C148"/>
    <mergeCell ref="A149:C14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8:E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7" activeCellId="0" sqref="A17"/>
    </sheetView>
  </sheetViews>
  <sheetFormatPr defaultColWidth="9.15625" defaultRowHeight="15" zeroHeight="false" outlineLevelRow="0" outlineLevelCol="0"/>
  <cols>
    <col collapsed="false" customWidth="true" hidden="false" outlineLevel="0" max="1" min="1" style="36" width="15.71"/>
    <col collapsed="false" customWidth="true" hidden="false" outlineLevel="0" max="2" min="2" style="37" width="15.71"/>
    <col collapsed="false" customWidth="true" hidden="false" outlineLevel="0" max="6" min="3" style="36" width="15.71"/>
    <col collapsed="false" customWidth="false" hidden="false" outlineLevel="0" max="1024" min="7" style="36" width="9.14"/>
  </cols>
  <sheetData>
    <row r="8" customFormat="false" ht="15" hidden="false" customHeight="false" outlineLevel="0" collapsed="false">
      <c r="A8" s="38" t="s">
        <v>107</v>
      </c>
      <c r="B8" s="38"/>
      <c r="C8" s="38"/>
      <c r="D8" s="38"/>
      <c r="E8" s="38"/>
    </row>
    <row r="9" customFormat="false" ht="15" hidden="false" customHeight="false" outlineLevel="0" collapsed="false">
      <c r="A9" s="39" t="s">
        <v>108</v>
      </c>
      <c r="B9" s="39"/>
      <c r="C9" s="39"/>
      <c r="D9" s="39"/>
      <c r="E9" s="39"/>
    </row>
    <row r="10" s="41" customFormat="true" ht="15" hidden="false" customHeight="false" outlineLevel="0" collapsed="false">
      <c r="A10" s="40" t="s">
        <v>109</v>
      </c>
      <c r="B10" s="40" t="s">
        <v>110</v>
      </c>
      <c r="C10" s="40" t="s">
        <v>111</v>
      </c>
      <c r="D10" s="40" t="s">
        <v>112</v>
      </c>
      <c r="E10" s="40" t="s">
        <v>113</v>
      </c>
    </row>
    <row r="11" s="45" customFormat="true" ht="30" hidden="false" customHeight="false" outlineLevel="0" collapsed="false">
      <c r="A11" s="42" t="str">
        <f aca="false">senior!C10</f>
        <v>Engenheiro de Software Sênior</v>
      </c>
      <c r="B11" s="43" t="n">
        <f aca="false">senior!D149</f>
        <v>29904.7687356322</v>
      </c>
      <c r="C11" s="44" t="n">
        <f aca="false">senior!D6</f>
        <v>4</v>
      </c>
      <c r="D11" s="43" t="n">
        <f aca="false">B11*C11</f>
        <v>119619.074942529</v>
      </c>
      <c r="E11" s="43" t="n">
        <f aca="false">D11*12</f>
        <v>1435428.89931034</v>
      </c>
    </row>
    <row r="12" s="45" customFormat="true" ht="30" hidden="false" customHeight="false" outlineLevel="0" collapsed="false">
      <c r="A12" s="42" t="str">
        <f aca="false">pleno!C10</f>
        <v>Engenheiro de Software Pleno</v>
      </c>
      <c r="B12" s="43" t="n">
        <f aca="false">pleno!D149</f>
        <v>22704.0912643678</v>
      </c>
      <c r="C12" s="44" t="n">
        <f aca="false">pleno!D6</f>
        <v>3</v>
      </c>
      <c r="D12" s="43" t="n">
        <f aca="false">B12*C12</f>
        <v>68112.2737931034</v>
      </c>
      <c r="E12" s="43" t="n">
        <f aca="false">D12*12</f>
        <v>817347.285517241</v>
      </c>
    </row>
    <row r="13" customFormat="false" ht="15" hidden="false" customHeight="false" outlineLevel="0" collapsed="false">
      <c r="A13" s="46" t="s">
        <v>114</v>
      </c>
      <c r="B13" s="46"/>
      <c r="C13" s="46"/>
      <c r="D13" s="46"/>
      <c r="E13" s="47" t="n">
        <f aca="false">SUM(E11:E12)</f>
        <v>2252776.18482759</v>
      </c>
    </row>
    <row r="15" customFormat="false" ht="15" hidden="false" customHeight="false" outlineLevel="0" collapsed="false">
      <c r="A15" s="39" t="s">
        <v>115</v>
      </c>
      <c r="B15" s="39"/>
      <c r="C15" s="39"/>
      <c r="D15" s="39"/>
      <c r="E15" s="39"/>
    </row>
    <row r="16" customFormat="false" ht="15" hidden="false" customHeight="true" outlineLevel="0" collapsed="false">
      <c r="A16" s="48" t="s">
        <v>116</v>
      </c>
      <c r="B16" s="48"/>
      <c r="C16" s="48"/>
      <c r="D16" s="48"/>
      <c r="E16" s="49" t="n">
        <f aca="false">E13</f>
        <v>2252776.18482759</v>
      </c>
    </row>
  </sheetData>
  <mergeCells count="5">
    <mergeCell ref="A8:E8"/>
    <mergeCell ref="A9:E9"/>
    <mergeCell ref="A13:D13"/>
    <mergeCell ref="A15:E15"/>
    <mergeCell ref="A16:D16"/>
  </mergeCells>
  <printOptions headings="false" gridLines="false" gridLinesSet="true" horizontalCentered="true" verticalCentered="false"/>
  <pageMargins left="0.511805555555555" right="0.511805555555555" top="0.7875" bottom="0.7875" header="0.511805555555555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&amp;L&amp;"Times New Roman,Normal"Estimativa em &amp;D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LibreOffice/7.1.8.1$Windows_X86_64 LibreOffice_project/e1f30c802c3269a1d052614453f260e49458c82c</Application>
  <AppVersion>15.0000</AppVers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2019-01-29T18:54:26Z</dcterms:created>
  <dc:creator>Marconni Rodrigues de Alcantara Santos</dc:creator>
  <dc:description/>
  <dc:language>pt-BR</dc:language>
  <cp:lastModifiedBy/>
  <cp:lastPrinted>2022-09-02T13:37:51Z</cp:lastPrinted>
  <dcterms:modified xsi:type="dcterms:W3CDTF">2023-03-23T09:31:10Z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