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Item1" sheetId="1" r:id="rId1"/>
    <sheet name="TOTAL" sheetId="2" r:id="rId2"/>
  </sheets>
  <definedNames>
    <definedName name="_xlnm.Print_Area" localSheetId="1">TOTAL!$A$1:$F$19</definedName>
    <definedName name="Print_Area_0" localSheetId="1">TOTAL!$A$9:$F$19</definedName>
    <definedName name="_xlnm.Print_Titles" localSheetId="1">TOTAL!$1:$8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8" i="2" l="1"/>
  <c r="C18" i="2"/>
  <c r="B18" i="2"/>
  <c r="D11" i="2"/>
  <c r="C11" i="2"/>
  <c r="B11" i="2"/>
  <c r="H20" i="1"/>
  <c r="G20" i="1" s="1"/>
  <c r="B17" i="2" s="1"/>
  <c r="F20" i="1"/>
  <c r="D20" i="1"/>
  <c r="B20" i="1"/>
  <c r="F3" i="1"/>
  <c r="E18" i="2" s="1"/>
  <c r="F18" i="2" l="1"/>
  <c r="F19" i="2" s="1"/>
  <c r="A20" i="1"/>
  <c r="C20" i="1" s="1"/>
  <c r="I16" i="1" l="1"/>
  <c r="I17" i="1"/>
  <c r="I14" i="1"/>
  <c r="I15" i="1"/>
  <c r="I12" i="1"/>
  <c r="I13" i="1"/>
  <c r="I10" i="1"/>
  <c r="I11" i="1"/>
  <c r="I7" i="1"/>
  <c r="I9" i="1"/>
  <c r="I8" i="1"/>
  <c r="I6" i="1"/>
  <c r="I4" i="1"/>
  <c r="I5" i="1"/>
  <c r="I3" i="1"/>
  <c r="E20" i="1" l="1"/>
  <c r="H22" i="1" s="1"/>
  <c r="H23" i="1" s="1"/>
  <c r="E3" i="1" l="1"/>
  <c r="E11" i="2" s="1"/>
  <c r="F11" i="2" s="1"/>
  <c r="F12" i="2" s="1"/>
</calcChain>
</file>

<file path=xl/sharedStrings.xml><?xml version="1.0" encoding="utf-8"?>
<sst xmlns="http://schemas.openxmlformats.org/spreadsheetml/2006/main" count="60" uniqueCount="54">
  <si>
    <t>ESTIMATIVA DO ITEM</t>
  </si>
  <si>
    <t>ITEM 1</t>
  </si>
  <si>
    <t>MATERIAL OU SERVIÇO</t>
  </si>
  <si>
    <t>UNIDADE</t>
  </si>
  <si>
    <t>QUANT.</t>
  </si>
  <si>
    <t>PREÇO ESTIMADO</t>
  </si>
  <si>
    <t>MENOR PREÇO</t>
  </si>
  <si>
    <t>FONTE DE PESQUISA</t>
  </si>
  <si>
    <t>PREÇOS</t>
  </si>
  <si>
    <t>DESCARTE</t>
  </si>
  <si>
    <t>DESVIO PADRÃO</t>
  </si>
  <si>
    <t>QUANTIDADE DE PREÇOS COLETADOS</t>
  </si>
  <si>
    <t>COEF.</t>
  </si>
  <si>
    <t>MÉDIA</t>
  </si>
  <si>
    <t>MÉDIA APÓS DESCARTE</t>
  </si>
  <si>
    <t>MEDIANA</t>
  </si>
  <si>
    <t>MENOR PREÇO UNITÁRIO COLETADO PARA O ITEM</t>
  </si>
  <si>
    <t>VALOR UNITÁRIO ESTIMADO</t>
  </si>
  <si>
    <t>VALOR TOTAL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</si>
  <si>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</si>
  <si>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</si>
  <si>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</si>
  <si>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</si>
  <si>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</si>
  <si>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</si>
  <si>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</si>
  <si>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</si>
  <si>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</si>
  <si>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</si>
  <si>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</si>
  <si>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</si>
  <si>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</si>
  <si>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</si>
  <si>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VALOR TOTAL ESTIMADO</t>
  </si>
  <si>
    <t>MENORES PREÇOS OFERTADOS</t>
  </si>
  <si>
    <t>Fornec.</t>
  </si>
  <si>
    <t>VALOR TOTAL - MENORES PREÇOS OFERTADOS</t>
  </si>
  <si>
    <t>Mestre de Cerimônia</t>
  </si>
  <si>
    <t>diária de 6 horas</t>
  </si>
  <si>
    <t xml:space="preserve">TORTERIA SERVICOS DE ALIMENTACAO LTDA </t>
  </si>
  <si>
    <t xml:space="preserve">T D DANTAS SOLUCOES LTDA </t>
  </si>
  <si>
    <t xml:space="preserve">C2 - EMPREENDIMENTOS LTDA </t>
  </si>
  <si>
    <t xml:space="preserve">VITORIA N FERNANDES PROMOCOES E EVENTOS </t>
  </si>
  <si>
    <t xml:space="preserve">PREMIUM PRODUCOES LTDA </t>
  </si>
  <si>
    <t xml:space="preserve">WELCOME SERVICOS E EVENTOS LTDA </t>
  </si>
  <si>
    <t xml:space="preserve">L C F SERVICOS LTDA </t>
  </si>
  <si>
    <t xml:space="preserve">AGENCIA DE COMUNICACAO INTEGRA EIRELI </t>
  </si>
  <si>
    <t xml:space="preserve">DF TURISMO E EVENTOS LTDA </t>
  </si>
  <si>
    <t>PROATIVA EVENTOS LTDA</t>
  </si>
  <si>
    <t xml:space="preserve">TORRES E TORRES ORGANIZACOES DE EVENTOS E SERVICOS LTDA </t>
  </si>
  <si>
    <t xml:space="preserve">EXO COMPANY PARTICIPACOES LTDA </t>
  </si>
  <si>
    <t xml:space="preserve">EVENTUAL LIVE MARKETING LTDA </t>
  </si>
  <si>
    <t xml:space="preserve">AMBP PROMOCOES E EVENTOS EMPRESARIAIS LTDA </t>
  </si>
  <si>
    <t xml:space="preserve">VALDIRENE MARIA DOS SANTOS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</si>
</sst>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R$-416]\ #,##0.00;[Red]\-[$R$-416]\ #,##0.00"/>
    <numFmt numFmtId="165" formatCode="_-&quot;R$ &quot;* #,##0.00_-;&quot;-R$ &quot;* #,##0.00_-;_-&quot;R$ &quot;* \-??_-;_-@_-"/>
  </numFmts>
  <fonts count="18">
    <font>
      <sz val="10"/>
      <name val="Arial"/>
      <family val="2"/>
      <charset val="1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/>
      <sz val="12"/>
      <name val="Calibri"/>
      <family val="2"/>
      <charset val="1"/>
    </font>
    <font>
      <b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9"/>
      <name val="Calibri"/>
      <family val="2"/>
      <charset val="1"/>
    </font>
    <font>
      <b/>
      <sz val="13"/>
      <name val="Calibri"/>
      <family val="2"/>
      <charset val="1"/>
    </font>
    <font>
      <sz val="10"/>
      <name val="Arial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</fills>
  <borders count="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/>
      <bottom style="hair">
        <color auto="1"/>
      </bottom>
      <diagonal/>
    </border>
  </borders>
  <cellStyleXfs count="21">
    <xf numFmtId="0" fontId="0" fillId="0" borderId="0"/>
    <xf numFmtId="165" fontId="17" fillId="0" borderId="0" applyBorder="0" applyProtection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1" fillId="6" borderId="0" applyBorder="0" applyProtection="0"/>
    <xf numFmtId="0" fontId="4" fillId="0" borderId="0" applyBorder="0" applyProtection="0"/>
    <xf numFmtId="0" fontId="5" fillId="7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6" fillId="8" borderId="0" applyBorder="0" applyProtection="0"/>
    <xf numFmtId="0" fontId="7" fillId="8" borderId="1" applyProtection="0"/>
    <xf numFmtId="0" fontId="8" fillId="0" borderId="0" applyBorder="0" applyProtection="0"/>
    <xf numFmtId="164" fontId="8" fillId="0" borderId="0" applyBorder="0" applyProtection="0"/>
    <xf numFmtId="0" fontId="9" fillId="0" borderId="0" applyBorder="0" applyProtection="0"/>
    <xf numFmtId="0" fontId="9" fillId="0" borderId="0" applyBorder="0" applyProtection="0"/>
    <xf numFmtId="0" fontId="9" fillId="0" borderId="0" applyBorder="0" applyProtection="0">
      <alignment horizontal="center" textRotation="90"/>
    </xf>
    <xf numFmtId="0" fontId="3" fillId="0" borderId="0" applyBorder="0" applyProtection="0"/>
  </cellStyleXfs>
  <cellXfs count="59">
    <xf numFmtId="0" fontId="0" fillId="0" borderId="0" xfId="0"/>
    <xf numFmtId="0" fontId="10" fillId="0" borderId="0" xfId="0" applyFont="1" applyProtection="1">
      <protection locked="0"/>
    </xf>
    <xf numFmtId="0" fontId="12" fillId="10" borderId="3" xfId="0" applyFont="1" applyFill="1" applyBorder="1" applyAlignment="1" applyProtection="1">
      <alignment horizontal="center" vertical="center"/>
    </xf>
    <xf numFmtId="0" fontId="12" fillId="10" borderId="3" xfId="0" applyFont="1" applyFill="1" applyBorder="1" applyAlignment="1" applyProtection="1">
      <alignment horizontal="center" vertical="center"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10" borderId="2" xfId="0" applyFont="1" applyFill="1" applyBorder="1" applyAlignment="1" applyProtection="1">
      <alignment horizontal="center" vertical="center" wrapText="1"/>
    </xf>
    <xf numFmtId="0" fontId="15" fillId="0" borderId="2" xfId="0" applyFont="1" applyBorder="1" applyProtection="1">
      <protection locked="0"/>
    </xf>
    <xf numFmtId="164" fontId="14" fillId="0" borderId="2" xfId="0" applyNumberFormat="1" applyFont="1" applyBorder="1" applyAlignment="1" applyProtection="1">
      <alignment horizont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shrinkToFit="1"/>
    </xf>
    <xf numFmtId="0" fontId="12" fillId="0" borderId="4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0" fontId="14" fillId="10" borderId="2" xfId="0" applyFont="1" applyFill="1" applyBorder="1" applyAlignment="1" applyProtection="1">
      <alignment horizontal="center" vertical="center"/>
    </xf>
    <xf numFmtId="0" fontId="14" fillId="10" borderId="2" xfId="0" applyFont="1" applyFill="1" applyBorder="1" applyAlignment="1" applyProtection="1">
      <alignment horizontal="center" vertical="center" wrapText="1"/>
    </xf>
    <xf numFmtId="164" fontId="10" fillId="0" borderId="0" xfId="0" applyNumberFormat="1" applyFont="1" applyBorder="1" applyAlignment="1" applyProtection="1">
      <alignment horizontal="left"/>
      <protection locked="0"/>
    </xf>
    <xf numFmtId="0" fontId="10" fillId="10" borderId="2" xfId="0" applyFont="1" applyFill="1" applyBorder="1" applyAlignment="1" applyProtection="1">
      <alignment horizontal="center"/>
    </xf>
    <xf numFmtId="10" fontId="10" fillId="10" borderId="6" xfId="0" applyNumberFormat="1" applyFont="1" applyFill="1" applyBorder="1" applyAlignment="1" applyProtection="1">
      <alignment horizontal="center"/>
    </xf>
    <xf numFmtId="164" fontId="13" fillId="10" borderId="4" xfId="0" applyNumberFormat="1" applyFont="1" applyFill="1" applyBorder="1" applyAlignment="1" applyProtection="1">
      <alignment horizontal="center" shrinkToFit="1"/>
    </xf>
    <xf numFmtId="164" fontId="13" fillId="10" borderId="2" xfId="0" applyNumberFormat="1" applyFont="1" applyFill="1" applyBorder="1" applyAlignment="1" applyProtection="1">
      <alignment horizontal="center" shrinkToFit="1"/>
    </xf>
    <xf numFmtId="164" fontId="12" fillId="10" borderId="2" xfId="0" applyNumberFormat="1" applyFont="1" applyFill="1" applyBorder="1" applyAlignment="1" applyProtection="1">
      <alignment horizontal="left"/>
    </xf>
    <xf numFmtId="164" fontId="10" fillId="10" borderId="2" xfId="0" applyNumberFormat="1" applyFont="1" applyFill="1" applyBorder="1" applyAlignment="1" applyProtection="1">
      <alignment horizontal="right" shrinkToFit="1"/>
    </xf>
    <xf numFmtId="0" fontId="12" fillId="0" borderId="0" xfId="0" applyFont="1" applyBorder="1" applyAlignment="1" applyProtection="1">
      <protection locked="0"/>
    </xf>
    <xf numFmtId="164" fontId="10" fillId="0" borderId="4" xfId="0" applyNumberFormat="1" applyFont="1" applyBorder="1" applyAlignment="1" applyProtection="1">
      <alignment horizontal="left"/>
      <protection locked="0"/>
    </xf>
    <xf numFmtId="164" fontId="10" fillId="0" borderId="0" xfId="0" applyNumberFormat="1" applyFont="1" applyBorder="1" applyAlignment="1" applyProtection="1">
      <alignment horizontal="right"/>
      <protection locked="0"/>
    </xf>
    <xf numFmtId="164" fontId="10" fillId="0" borderId="0" xfId="0" applyNumberFormat="1" applyFont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164" fontId="13" fillId="0" borderId="0" xfId="0" applyNumberFormat="1" applyFont="1" applyBorder="1" applyAlignment="1" applyProtection="1">
      <protection locked="0"/>
    </xf>
    <xf numFmtId="164" fontId="14" fillId="10" borderId="2" xfId="0" applyNumberFormat="1" applyFont="1" applyFill="1" applyBorder="1" applyAlignment="1" applyProtection="1">
      <alignment horizontal="center" vertical="center"/>
    </xf>
    <xf numFmtId="164" fontId="13" fillId="10" borderId="2" xfId="0" applyNumberFormat="1" applyFont="1" applyFill="1" applyBorder="1" applyAlignment="1" applyProtection="1">
      <alignment horizontal="right" shrinkToFit="1"/>
    </xf>
    <xf numFmtId="164" fontId="14" fillId="0" borderId="0" xfId="0" applyNumberFormat="1" applyFont="1" applyBorder="1" applyAlignment="1" applyProtection="1">
      <protection locked="0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12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vertical="center" wrapText="1"/>
    </xf>
    <xf numFmtId="165" fontId="10" fillId="10" borderId="2" xfId="1" applyFont="1" applyFill="1" applyBorder="1" applyAlignment="1" applyProtection="1">
      <alignment vertical="center" wrapText="1"/>
    </xf>
    <xf numFmtId="0" fontId="10" fillId="0" borderId="0" xfId="0" applyFont="1" applyAlignment="1">
      <alignment vertical="center"/>
    </xf>
    <xf numFmtId="0" fontId="11" fillId="0" borderId="4" xfId="0" applyFont="1" applyBorder="1" applyAlignment="1">
      <alignment wrapText="1"/>
    </xf>
    <xf numFmtId="165" fontId="11" fillId="9" borderId="2" xfId="0" applyNumberFormat="1" applyFont="1" applyFill="1" applyBorder="1" applyAlignment="1">
      <alignment wrapText="1"/>
    </xf>
    <xf numFmtId="0" fontId="12" fillId="9" borderId="2" xfId="0" applyFont="1" applyFill="1" applyBorder="1" applyAlignment="1">
      <alignment horizontal="center" vertical="center" wrapText="1"/>
    </xf>
    <xf numFmtId="165" fontId="10" fillId="10" borderId="2" xfId="1" applyNumberFormat="1" applyFont="1" applyFill="1" applyBorder="1" applyAlignment="1" applyProtection="1">
      <alignment vertical="center" wrapText="1"/>
    </xf>
    <xf numFmtId="0" fontId="10" fillId="10" borderId="6" xfId="0" applyFont="1" applyFill="1" applyBorder="1" applyAlignment="1" applyProtection="1">
      <alignment wrapText="1"/>
    </xf>
    <xf numFmtId="0" fontId="10" fillId="10" borderId="2" xfId="0" applyFont="1" applyFill="1" applyBorder="1" applyAlignment="1" applyProtection="1">
      <alignment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1" fillId="9" borderId="2" xfId="0" applyFont="1" applyFill="1" applyBorder="1" applyAlignment="1" applyProtection="1">
      <alignment horizontal="center"/>
    </xf>
    <xf numFmtId="0" fontId="12" fillId="0" borderId="3" xfId="0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vertical="top" wrapText="1"/>
      <protection locked="0"/>
    </xf>
    <xf numFmtId="0" fontId="13" fillId="0" borderId="2" xfId="0" applyFont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 applyProtection="1">
      <alignment horizontal="center" vertic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vertical="center" shrinkToFit="1"/>
    </xf>
    <xf numFmtId="0" fontId="11" fillId="9" borderId="2" xfId="0" applyFont="1" applyFill="1" applyBorder="1" applyAlignment="1">
      <alignment horizontal="center" wrapText="1"/>
    </xf>
    <xf numFmtId="0" fontId="16" fillId="9" borderId="2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</cellXfs>
  <cellStyles count="21">
    <cellStyle name="Accent 1 1" xfId="2"/>
    <cellStyle name="Accent 2 1" xfId="3"/>
    <cellStyle name="Accent 3 1" xfId="4"/>
    <cellStyle name="Accent 4" xfId="5"/>
    <cellStyle name="Bad 1" xfId="6"/>
    <cellStyle name="Error 1" xfId="7"/>
    <cellStyle name="Footnote 1" xfId="8"/>
    <cellStyle name="Good 1" xfId="9"/>
    <cellStyle name="Heading 1 1" xfId="10"/>
    <cellStyle name="Heading 2 1" xfId="11"/>
    <cellStyle name="Heading 3" xfId="12"/>
    <cellStyle name="Moeda" xfId="1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2733675</xdr:colOff>
      <xdr:row>0</xdr:row>
      <xdr:rowOff>0</xdr:rowOff>
    </xdr:from>
    <xdr:to>
      <xdr:col>2</xdr:col>
      <xdr:colOff>657225</xdr:colOff>
      <xdr:row>7</xdr:row>
      <xdr:rowOff>141916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43275" y="0"/>
          <a:ext cx="3352800" cy="12753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tabSelected="1" view="pageBreakPreview" zoomScaleNormal="100" workbookViewId="0">
      <selection activeCell="G18" sqref="G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9" t="s">
        <v>0</v>
      </c>
      <c r="B1" s="49"/>
      <c r="C1" s="49"/>
      <c r="D1" s="49"/>
      <c r="E1" s="49"/>
      <c r="F1" s="49"/>
      <c r="G1" s="49"/>
      <c r="H1" s="49"/>
      <c r="I1" s="49"/>
    </row>
    <row r="2" spans="1:9" ht="25.5">
      <c r="A2" s="50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0"/>
      <c r="B3" s="51" t="s">
        <v>37</v>
      </c>
      <c r="C3" s="52" t="s">
        <v>38</v>
      </c>
      <c r="D3" s="53">
        <v>35</v>
      </c>
      <c r="E3" s="54">
        <f>IF(C20&lt;=25%,D20,MIN(E20:F20))</f>
        <v>780</v>
      </c>
      <c r="F3" s="54">
        <f>MIN(H3:H17)</f>
        <v>500</v>
      </c>
      <c r="G3" s="6" t="s">
        <v>39</v>
      </c>
      <c r="H3" s="7">
        <v>500</v>
      </c>
      <c r="I3" s="8">
        <f t="shared" ref="I3:I17" si="0">IF(H3="","",(IF($C$20&lt;25%,"N/A",IF(H3&lt;=($D$20+$A$20),H3,"Descartado"))))</f>
        <v>500</v>
      </c>
    </row>
    <row r="4" spans="1:9">
      <c r="A4" s="50"/>
      <c r="B4" s="51"/>
      <c r="C4" s="52"/>
      <c r="D4" s="53"/>
      <c r="E4" s="54"/>
      <c r="F4" s="54"/>
      <c r="G4" s="6" t="s">
        <v>40</v>
      </c>
      <c r="H4" s="7">
        <v>2100</v>
      </c>
      <c r="I4" s="8" t="str">
        <f t="shared" si="0"/>
        <v>Descartado</v>
      </c>
    </row>
    <row r="5" spans="1:9">
      <c r="A5" s="50"/>
      <c r="B5" s="51"/>
      <c r="C5" s="52"/>
      <c r="D5" s="53"/>
      <c r="E5" s="54"/>
      <c r="F5" s="54"/>
      <c r="G5" s="6" t="s">
        <v>42</v>
      </c>
      <c r="H5" s="7">
        <v>650</v>
      </c>
      <c r="I5" s="8">
        <f t="shared" si="0"/>
        <v>650</v>
      </c>
    </row>
    <row r="6" spans="1:9">
      <c r="A6" s="50"/>
      <c r="B6" s="51"/>
      <c r="C6" s="52"/>
      <c r="D6" s="53"/>
      <c r="E6" s="54"/>
      <c r="F6" s="54"/>
      <c r="G6" s="6" t="s">
        <v>41</v>
      </c>
      <c r="H6" s="7">
        <v>720</v>
      </c>
      <c r="I6" s="8">
        <f t="shared" si="0"/>
        <v>720</v>
      </c>
    </row>
    <row r="7" spans="1:9">
      <c r="A7" s="50"/>
      <c r="B7" s="51"/>
      <c r="C7" s="52"/>
      <c r="D7" s="53"/>
      <c r="E7" s="54"/>
      <c r="F7" s="54"/>
      <c r="G7" s="6" t="s">
        <v>43</v>
      </c>
      <c r="H7" s="7">
        <v>721</v>
      </c>
      <c r="I7" s="8">
        <f t="shared" si="0"/>
        <v>721</v>
      </c>
    </row>
    <row r="8" spans="1:9">
      <c r="A8" s="50"/>
      <c r="B8" s="51"/>
      <c r="C8" s="52"/>
      <c r="D8" s="53"/>
      <c r="E8" s="54"/>
      <c r="F8" s="54"/>
      <c r="G8" s="6" t="s">
        <v>44</v>
      </c>
      <c r="H8" s="7">
        <v>722.8</v>
      </c>
      <c r="I8" s="8">
        <f t="shared" si="0"/>
        <v>722.8</v>
      </c>
    </row>
    <row r="9" spans="1:9">
      <c r="A9" s="50"/>
      <c r="B9" s="51"/>
      <c r="C9" s="52"/>
      <c r="D9" s="53"/>
      <c r="E9" s="54"/>
      <c r="F9" s="54"/>
      <c r="G9" s="6" t="s">
        <v>45</v>
      </c>
      <c r="H9" s="7">
        <v>750</v>
      </c>
      <c r="I9" s="8">
        <f t="shared" si="0"/>
        <v>750</v>
      </c>
    </row>
    <row r="10" spans="1:9">
      <c r="A10" s="50"/>
      <c r="B10" s="51"/>
      <c r="C10" s="52"/>
      <c r="D10" s="53"/>
      <c r="E10" s="54"/>
      <c r="F10" s="54"/>
      <c r="G10" s="6" t="s">
        <v>46</v>
      </c>
      <c r="H10" s="7">
        <v>750</v>
      </c>
      <c r="I10" s="8">
        <f t="shared" si="0"/>
        <v>750</v>
      </c>
    </row>
    <row r="11" spans="1:9">
      <c r="A11" s="50"/>
      <c r="B11" s="51"/>
      <c r="C11" s="52"/>
      <c r="D11" s="53"/>
      <c r="E11" s="54"/>
      <c r="F11" s="54"/>
      <c r="G11" s="6" t="s">
        <v>47</v>
      </c>
      <c r="H11" s="7">
        <v>780</v>
      </c>
      <c r="I11" s="8">
        <f t="shared" si="0"/>
        <v>780</v>
      </c>
    </row>
    <row r="12" spans="1:9">
      <c r="A12" s="50"/>
      <c r="B12" s="51"/>
      <c r="C12" s="52"/>
      <c r="D12" s="53"/>
      <c r="E12" s="54"/>
      <c r="F12" s="54"/>
      <c r="G12" s="6" t="s">
        <v>48</v>
      </c>
      <c r="H12" s="7">
        <v>800</v>
      </c>
      <c r="I12" s="8">
        <f t="shared" si="0"/>
        <v>800</v>
      </c>
    </row>
    <row r="13" spans="1:9">
      <c r="A13" s="50"/>
      <c r="B13" s="51"/>
      <c r="C13" s="52"/>
      <c r="D13" s="53"/>
      <c r="E13" s="54"/>
      <c r="F13" s="54"/>
      <c r="G13" s="6" t="s">
        <v>49</v>
      </c>
      <c r="H13" s="7">
        <v>850</v>
      </c>
      <c r="I13" s="8">
        <f t="shared" si="0"/>
        <v>850</v>
      </c>
    </row>
    <row r="14" spans="1:9">
      <c r="A14" s="50"/>
      <c r="B14" s="51"/>
      <c r="C14" s="52"/>
      <c r="D14" s="53"/>
      <c r="E14" s="54"/>
      <c r="F14" s="54"/>
      <c r="G14" s="6" t="s">
        <v>50</v>
      </c>
      <c r="H14" s="7">
        <v>900</v>
      </c>
      <c r="I14" s="8">
        <f t="shared" si="0"/>
        <v>900</v>
      </c>
    </row>
    <row r="15" spans="1:9">
      <c r="A15" s="50"/>
      <c r="B15" s="51"/>
      <c r="C15" s="52"/>
      <c r="D15" s="53"/>
      <c r="E15" s="54"/>
      <c r="F15" s="54"/>
      <c r="G15" s="6" t="s">
        <v>51</v>
      </c>
      <c r="H15" s="7">
        <v>980</v>
      </c>
      <c r="I15" s="8">
        <f t="shared" si="0"/>
        <v>980</v>
      </c>
    </row>
    <row r="16" spans="1:9">
      <c r="A16" s="50"/>
      <c r="B16" s="51"/>
      <c r="C16" s="52"/>
      <c r="D16" s="53"/>
      <c r="E16" s="54"/>
      <c r="F16" s="54"/>
      <c r="G16" s="6" t="s">
        <v>52</v>
      </c>
      <c r="H16" s="7">
        <v>1000</v>
      </c>
      <c r="I16" s="8">
        <f t="shared" si="0"/>
        <v>1000</v>
      </c>
    </row>
    <row r="17" spans="1:11">
      <c r="A17" s="50"/>
      <c r="B17" s="51"/>
      <c r="C17" s="52"/>
      <c r="D17" s="53"/>
      <c r="E17" s="54"/>
      <c r="F17" s="54"/>
      <c r="G17" s="6" t="s">
        <v>53</v>
      </c>
      <c r="H17" s="7">
        <v>1000</v>
      </c>
      <c r="I17" s="8">
        <f t="shared" si="0"/>
        <v>1000</v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7" t="s">
        <v>16</v>
      </c>
      <c r="H19" s="47"/>
      <c r="I19" s="18"/>
    </row>
    <row r="20" spans="1:11">
      <c r="A20" s="19">
        <f>IF(B20&lt;2,"N/A",(STDEV(H3:H17)))</f>
        <v>363.66733987978381</v>
      </c>
      <c r="B20" s="19">
        <f>COUNT(H3:H17)</f>
        <v>15</v>
      </c>
      <c r="C20" s="20">
        <f>IF(B20&lt;2,"N/A",(A20/D20))</f>
        <v>0.4125130047752173</v>
      </c>
      <c r="D20" s="21">
        <f>ROUND(AVERAGE(H3:H17),2)</f>
        <v>881.59</v>
      </c>
      <c r="E20" s="22">
        <f>IFERROR(ROUND(IF(B20&lt;2,"N/A",(IF(C20&lt;=25%,"N/A",AVERAGE(I3:I17)))),2),"N/A")</f>
        <v>794.56</v>
      </c>
      <c r="F20" s="22">
        <f>ROUND(MEDIAN(H3:H17),2)</f>
        <v>780</v>
      </c>
      <c r="G20" s="23" t="str">
        <f>INDEX(G3:G17,MATCH(H20,H3:H17,0))</f>
        <v xml:space="preserve">TORTERIA SERVICOS DE ALIMENTACAO LTDA </v>
      </c>
      <c r="H20" s="24">
        <f>MIN(H3:H17)</f>
        <v>500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8"/>
      <c r="E22" s="48"/>
      <c r="F22" s="30"/>
      <c r="G22" s="31" t="s">
        <v>17</v>
      </c>
      <c r="H22" s="32">
        <f>IF(C20&lt;=25%,D20,MIN(E20:F20))</f>
        <v>780</v>
      </c>
    </row>
    <row r="23" spans="1:11">
      <c r="B23" s="25"/>
      <c r="C23" s="25"/>
      <c r="D23" s="48"/>
      <c r="E23" s="48"/>
      <c r="F23" s="33"/>
      <c r="G23" s="4" t="s">
        <v>18</v>
      </c>
      <c r="H23" s="24">
        <f>ROUND(H22,2)*D3</f>
        <v>27300</v>
      </c>
    </row>
    <row r="24" spans="1:11">
      <c r="B24" s="29"/>
      <c r="C24" s="29"/>
      <c r="D24" s="18"/>
      <c r="E24" s="18"/>
    </row>
    <row r="26" spans="1:11" ht="12.75" customHeight="1">
      <c r="A26" s="45" t="s">
        <v>19</v>
      </c>
      <c r="B26" s="45"/>
      <c r="C26" s="45"/>
      <c r="D26" s="45"/>
      <c r="E26" s="45"/>
      <c r="F26" s="45"/>
      <c r="G26" s="45"/>
      <c r="H26" s="45"/>
      <c r="I26" s="45"/>
    </row>
    <row r="27" spans="1:11" ht="12.75" customHeight="1">
      <c r="A27" s="45" t="s">
        <v>20</v>
      </c>
      <c r="B27" s="45"/>
      <c r="C27" s="45"/>
      <c r="D27" s="45"/>
      <c r="E27" s="45"/>
      <c r="F27" s="45"/>
      <c r="G27" s="45"/>
      <c r="H27" s="45"/>
      <c r="I27" s="45"/>
    </row>
    <row r="28" spans="1:11" ht="12.75" customHeight="1">
      <c r="A28" s="45" t="s">
        <v>21</v>
      </c>
      <c r="B28" s="45"/>
      <c r="C28" s="45"/>
      <c r="D28" s="45"/>
      <c r="E28" s="45"/>
      <c r="F28" s="45"/>
      <c r="G28" s="45"/>
      <c r="H28" s="45"/>
      <c r="I28" s="45"/>
    </row>
    <row r="29" spans="1:11" ht="12.75" customHeight="1">
      <c r="A29" s="45" t="s">
        <v>22</v>
      </c>
      <c r="B29" s="45"/>
      <c r="C29" s="45"/>
      <c r="D29" s="45"/>
      <c r="E29" s="45"/>
      <c r="F29" s="45"/>
      <c r="G29" s="45"/>
      <c r="H29" s="45"/>
      <c r="I29" s="45"/>
    </row>
    <row r="30" spans="1:11" ht="12.75" customHeight="1">
      <c r="A30" s="45" t="s">
        <v>23</v>
      </c>
      <c r="B30" s="45"/>
      <c r="C30" s="45"/>
      <c r="D30" s="45"/>
      <c r="E30" s="45"/>
      <c r="F30" s="45"/>
      <c r="G30" s="45"/>
      <c r="H30" s="45"/>
      <c r="I30" s="45"/>
    </row>
    <row r="31" spans="1:11" ht="12.75" customHeight="1">
      <c r="A31" s="45" t="s">
        <v>24</v>
      </c>
      <c r="B31" s="45"/>
      <c r="C31" s="45"/>
      <c r="D31" s="45"/>
      <c r="E31" s="45"/>
      <c r="F31" s="45"/>
      <c r="G31" s="45"/>
      <c r="H31" s="45"/>
      <c r="I31" s="45"/>
    </row>
    <row r="32" spans="1:11" ht="24.75" customHeight="1">
      <c r="A32" s="46" t="s">
        <v>25</v>
      </c>
      <c r="B32" s="46"/>
      <c r="C32" s="46"/>
      <c r="D32" s="46"/>
      <c r="E32" s="46"/>
      <c r="F32" s="46"/>
      <c r="G32" s="46"/>
      <c r="H32" s="46"/>
      <c r="I32" s="46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9"/>
  <sheetViews>
    <sheetView view="pageBreakPreview" zoomScaleNormal="100" workbookViewId="0">
      <selection activeCell="B19" sqref="B19"/>
    </sheetView>
  </sheetViews>
  <sheetFormatPr defaultColWidth="9.140625" defaultRowHeight="12.75"/>
  <cols>
    <col min="1" max="1" width="9.140625" style="34"/>
    <col min="2" max="2" width="81.42578125" style="34" customWidth="1"/>
    <col min="3" max="4" width="13.28515625" style="34" customWidth="1"/>
    <col min="5" max="5" width="15.7109375" style="34" bestFit="1" customWidth="1"/>
    <col min="6" max="6" width="17.42578125" style="34" bestFit="1" customWidth="1"/>
    <col min="7" max="14" width="9.140625" style="35"/>
    <col min="15" max="1024" width="9.140625" style="34"/>
  </cols>
  <sheetData>
    <row r="1" spans="1:7" ht="12.75" customHeight="1">
      <c r="A1" s="57"/>
      <c r="B1" s="57"/>
      <c r="C1" s="57"/>
      <c r="D1" s="57"/>
      <c r="E1" s="57"/>
      <c r="F1" s="57"/>
    </row>
    <row r="2" spans="1:7" ht="12.75" customHeight="1">
      <c r="A2" s="57"/>
      <c r="B2" s="57"/>
      <c r="C2" s="57"/>
      <c r="D2" s="57"/>
      <c r="E2" s="57"/>
      <c r="F2" s="57"/>
    </row>
    <row r="3" spans="1:7" ht="12.75" customHeight="1">
      <c r="A3" s="57"/>
      <c r="B3" s="57"/>
      <c r="C3" s="57"/>
      <c r="D3" s="57"/>
      <c r="E3" s="57"/>
      <c r="F3" s="57"/>
    </row>
    <row r="4" spans="1:7" ht="12.75" customHeight="1">
      <c r="A4" s="57"/>
      <c r="B4" s="57"/>
      <c r="C4" s="57"/>
      <c r="D4" s="57"/>
      <c r="E4" s="57"/>
      <c r="F4" s="57"/>
    </row>
    <row r="5" spans="1:7" ht="12.75" customHeight="1">
      <c r="A5" s="57"/>
      <c r="B5" s="57"/>
      <c r="C5" s="57"/>
      <c r="D5" s="57"/>
      <c r="E5" s="57"/>
      <c r="F5" s="57"/>
    </row>
    <row r="6" spans="1:7" ht="12.75" customHeight="1">
      <c r="A6" s="57"/>
      <c r="B6" s="57"/>
      <c r="C6" s="57"/>
      <c r="D6" s="57"/>
      <c r="E6" s="57"/>
      <c r="F6" s="57"/>
    </row>
    <row r="7" spans="1:7" ht="12.75" customHeight="1">
      <c r="A7" s="57"/>
      <c r="B7" s="57"/>
      <c r="C7" s="57"/>
      <c r="D7" s="57"/>
      <c r="E7" s="57"/>
      <c r="F7" s="57"/>
    </row>
    <row r="8" spans="1:7" ht="12.75" customHeight="1">
      <c r="A8" s="58"/>
      <c r="B8" s="58"/>
      <c r="C8" s="58"/>
      <c r="D8" s="58"/>
      <c r="E8" s="58"/>
      <c r="F8" s="58"/>
    </row>
    <row r="9" spans="1:7" ht="15.75" customHeight="1">
      <c r="A9" s="55" t="s">
        <v>26</v>
      </c>
      <c r="B9" s="55"/>
      <c r="C9" s="55"/>
      <c r="D9" s="55"/>
      <c r="E9" s="55"/>
      <c r="F9" s="55"/>
    </row>
    <row r="10" spans="1:7" ht="25.5">
      <c r="A10" s="36" t="s">
        <v>27</v>
      </c>
      <c r="B10" s="36" t="s">
        <v>28</v>
      </c>
      <c r="C10" s="36" t="s">
        <v>29</v>
      </c>
      <c r="D10" s="36" t="s">
        <v>30</v>
      </c>
      <c r="E10" s="36" t="s">
        <v>31</v>
      </c>
      <c r="F10" s="36" t="s">
        <v>32</v>
      </c>
    </row>
    <row r="11" spans="1:7" ht="25.5">
      <c r="A11" s="37">
        <v>1</v>
      </c>
      <c r="B11" s="38" t="str">
        <f>Item1!B3</f>
        <v>Mestre de Cerimônia</v>
      </c>
      <c r="C11" s="37" t="str">
        <f>Item1!C3</f>
        <v>diária de 6 horas</v>
      </c>
      <c r="D11" s="37">
        <f>Item1!D3</f>
        <v>35</v>
      </c>
      <c r="E11" s="44">
        <f>Item1!E3</f>
        <v>780</v>
      </c>
      <c r="F11" s="39">
        <f>(ROUND(E11,2)*D11)</f>
        <v>27300</v>
      </c>
      <c r="G11" s="40"/>
    </row>
    <row r="12" spans="1:7" ht="15.75" customHeight="1">
      <c r="A12" s="41"/>
      <c r="B12" s="41"/>
      <c r="C12" s="55" t="s">
        <v>33</v>
      </c>
      <c r="D12" s="55"/>
      <c r="E12" s="55"/>
      <c r="F12" s="42">
        <f>SUM(F11:F11)</f>
        <v>27300</v>
      </c>
    </row>
    <row r="15" spans="1:7" ht="15.75" customHeight="1">
      <c r="A15" s="55" t="s">
        <v>34</v>
      </c>
      <c r="B15" s="55"/>
      <c r="C15" s="55"/>
      <c r="D15" s="55"/>
      <c r="E15" s="55"/>
      <c r="F15" s="55"/>
    </row>
    <row r="16" spans="1:7" ht="25.5">
      <c r="A16" s="36" t="s">
        <v>27</v>
      </c>
      <c r="B16" s="36" t="s">
        <v>28</v>
      </c>
      <c r="C16" s="36" t="s">
        <v>29</v>
      </c>
      <c r="D16" s="36" t="s">
        <v>30</v>
      </c>
      <c r="E16" s="36" t="s">
        <v>31</v>
      </c>
      <c r="F16" s="36" t="s">
        <v>32</v>
      </c>
    </row>
    <row r="17" spans="1:6" ht="17.25">
      <c r="A17" s="43" t="s">
        <v>35</v>
      </c>
      <c r="B17" s="56" t="str">
        <f>Item1!G20</f>
        <v xml:space="preserve">TORTERIA SERVICOS DE ALIMENTACAO LTDA </v>
      </c>
      <c r="C17" s="56"/>
      <c r="D17" s="56"/>
      <c r="E17" s="56"/>
      <c r="F17" s="56"/>
    </row>
    <row r="18" spans="1:6" ht="25.5">
      <c r="A18" s="37">
        <v>1</v>
      </c>
      <c r="B18" s="38" t="str">
        <f>Item1!B3</f>
        <v>Mestre de Cerimônia</v>
      </c>
      <c r="C18" s="37" t="str">
        <f>Item1!C3</f>
        <v>diária de 6 horas</v>
      </c>
      <c r="D18" s="37">
        <f>Item1!D3</f>
        <v>35</v>
      </c>
      <c r="E18" s="44">
        <f>Item1!F3</f>
        <v>500</v>
      </c>
      <c r="F18" s="39">
        <f>((E18)*D18)</f>
        <v>17500</v>
      </c>
    </row>
    <row r="19" spans="1:6" ht="30" customHeight="1">
      <c r="A19" s="41"/>
      <c r="B19" s="41"/>
      <c r="C19" s="55" t="s">
        <v>36</v>
      </c>
      <c r="D19" s="55"/>
      <c r="E19" s="55"/>
      <c r="F19" s="42">
        <f>SUM(F18:F18)</f>
        <v>17500</v>
      </c>
    </row>
  </sheetData>
  <mergeCells count="13">
    <mergeCell ref="A1:F1"/>
    <mergeCell ref="A2:F2"/>
    <mergeCell ref="A3:F3"/>
    <mergeCell ref="A4:F4"/>
    <mergeCell ref="A5:F5"/>
    <mergeCell ref="A15:F15"/>
    <mergeCell ref="B17:F17"/>
    <mergeCell ref="C19:E19"/>
    <mergeCell ref="A6:F6"/>
    <mergeCell ref="A7:F7"/>
    <mergeCell ref="A8:F8"/>
    <mergeCell ref="A9:F9"/>
    <mergeCell ref="C12:E12"/>
  </mergeCells>
  <pageMargins left="0.51181102362204722" right="0.51181102362204722" top="0.78740157480314965" bottom="0.94488188976377963" header="0.51181102362204722" footer="0.78740157480314965"/>
  <pageSetup paperSize="9" scale="92" firstPageNumber="0" fitToHeight="0" orientation="landscape" horizontalDpi="300" verticalDpi="300" r:id="rId1"/>
  <headerFooter>
    <oddFooter>&amp;L&amp;"Calibri,Regular"&amp;12Estimativa em 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123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Item1</vt:lpstr>
      <vt:lpstr>TOTAL</vt:lpstr>
      <vt:lpstr>TOTAL!Area_de_impressao</vt:lpstr>
      <vt:lpstr>TOTAL!Print_Area_0</vt:lpstr>
      <vt:lpstr>TOTAL!Titulos_de_impressao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Marconni Rodrigues de Alcantara Santos</cp:lastModifiedBy>
  <cp:revision>20</cp:revision>
  <cp:lastPrinted>2023-01-31T15:16:33Z</cp:lastPrinted>
  <dcterms:created xsi:type="dcterms:W3CDTF">2019-01-16T20:04:04Z</dcterms:created>
  <dcterms:modified xsi:type="dcterms:W3CDTF">2023-01-31T15:17:20Z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