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15" windowWidth="22755" windowHeight="9765" activeTab="2"/>
  </bookViews>
  <sheets>
    <sheet name="item1" sheetId="1" r:id="rId1"/>
    <sheet name="item2" sheetId="3" r:id="rId2"/>
    <sheet name="item3" sheetId="4" r:id="rId3"/>
    <sheet name="item4" sheetId="5" r:id="rId4"/>
    <sheet name="item5" sheetId="6" r:id="rId5"/>
    <sheet name="item6" sheetId="7" r:id="rId6"/>
    <sheet name="item7" sheetId="8" r:id="rId7"/>
    <sheet name="item8" sheetId="9" r:id="rId8"/>
    <sheet name="total" sheetId="2" r:id="rId9"/>
  </sheets>
  <definedNames>
    <definedName name="_xlnm.Print_Titles" localSheetId="8">total!$1:$3</definedName>
  </definedNames>
  <calcPr calcId="145621"/>
</workbook>
</file>

<file path=xl/calcChain.xml><?xml version="1.0" encoding="utf-8"?>
<calcChain xmlns="http://schemas.openxmlformats.org/spreadsheetml/2006/main">
  <c r="D11" i="2" l="1"/>
  <c r="C11" i="2"/>
  <c r="C10" i="2"/>
  <c r="C9" i="2"/>
  <c r="D10" i="2"/>
  <c r="D9" i="2"/>
  <c r="B11" i="2"/>
  <c r="B10" i="2"/>
  <c r="B9" i="2"/>
  <c r="F22" i="9"/>
  <c r="F21" i="9"/>
  <c r="F19" i="9"/>
  <c r="F17" i="9"/>
  <c r="F16" i="9" s="1"/>
  <c r="F18" i="9" s="1"/>
  <c r="F22" i="8"/>
  <c r="F23" i="8" s="1"/>
  <c r="F21" i="8"/>
  <c r="F19" i="8"/>
  <c r="F17" i="8"/>
  <c r="F16" i="8" s="1"/>
  <c r="F18" i="8" s="1"/>
  <c r="F22" i="7"/>
  <c r="F23" i="7" s="1"/>
  <c r="F21" i="7"/>
  <c r="F19" i="7"/>
  <c r="F17" i="7"/>
  <c r="F16" i="7" s="1"/>
  <c r="F18" i="7" s="1"/>
  <c r="F23" i="9" l="1"/>
  <c r="C26" i="9"/>
  <c r="C23" i="9"/>
  <c r="C20" i="9"/>
  <c r="C17" i="9"/>
  <c r="C25" i="9"/>
  <c r="C22" i="9"/>
  <c r="C19" i="9"/>
  <c r="C16" i="9"/>
  <c r="C24" i="9"/>
  <c r="C21" i="9"/>
  <c r="C18" i="9"/>
  <c r="C26" i="8"/>
  <c r="C23" i="8"/>
  <c r="C20" i="8"/>
  <c r="C17" i="8"/>
  <c r="C25" i="8"/>
  <c r="C22" i="8"/>
  <c r="C19" i="8"/>
  <c r="F20" i="8" s="1"/>
  <c r="F24" i="8" s="1"/>
  <c r="C16" i="8"/>
  <c r="C24" i="8"/>
  <c r="C21" i="8"/>
  <c r="C18" i="8"/>
  <c r="C25" i="7"/>
  <c r="C22" i="7"/>
  <c r="C19" i="7"/>
  <c r="C16" i="7"/>
  <c r="C24" i="7"/>
  <c r="C21" i="7"/>
  <c r="C18" i="7"/>
  <c r="C26" i="7"/>
  <c r="C23" i="7"/>
  <c r="C20" i="7"/>
  <c r="C17" i="7"/>
  <c r="D8" i="2"/>
  <c r="D7" i="2"/>
  <c r="D6" i="2"/>
  <c r="D5" i="2"/>
  <c r="C8" i="2"/>
  <c r="C7" i="2"/>
  <c r="C6" i="2"/>
  <c r="C5" i="2"/>
  <c r="B8" i="2"/>
  <c r="B7" i="2"/>
  <c r="B6" i="2"/>
  <c r="B5" i="2"/>
  <c r="C24" i="6"/>
  <c r="F22" i="6"/>
  <c r="F23" i="6" s="1"/>
  <c r="F21" i="6"/>
  <c r="C21" i="6"/>
  <c r="F19" i="6"/>
  <c r="F17" i="6"/>
  <c r="C24" i="5"/>
  <c r="F22" i="5"/>
  <c r="F23" i="5" s="1"/>
  <c r="F21" i="5"/>
  <c r="F19" i="5"/>
  <c r="F17" i="5"/>
  <c r="F22" i="4"/>
  <c r="F23" i="4" s="1"/>
  <c r="F21" i="4"/>
  <c r="F19" i="4"/>
  <c r="F17" i="4"/>
  <c r="F22" i="3"/>
  <c r="F23" i="3" s="1"/>
  <c r="F21" i="3"/>
  <c r="F19" i="3"/>
  <c r="F17" i="3"/>
  <c r="D4" i="2"/>
  <c r="C4" i="2"/>
  <c r="B4" i="2"/>
  <c r="F22" i="1"/>
  <c r="F23" i="1" s="1"/>
  <c r="F21" i="1"/>
  <c r="F19" i="1"/>
  <c r="F17" i="1"/>
  <c r="F16" i="1" s="1"/>
  <c r="F20" i="7" l="1"/>
  <c r="F24" i="7" s="1"/>
  <c r="F16" i="6"/>
  <c r="F18" i="6" s="1"/>
  <c r="C19" i="6" s="1"/>
  <c r="F20" i="9"/>
  <c r="F24" i="9" s="1"/>
  <c r="E11" i="2" s="1"/>
  <c r="F11" i="2" s="1"/>
  <c r="F16" i="5"/>
  <c r="F18" i="5" s="1"/>
  <c r="C22" i="5" s="1"/>
  <c r="F16" i="4"/>
  <c r="F18" i="4" s="1"/>
  <c r="C18" i="4" s="1"/>
  <c r="F16" i="3"/>
  <c r="F18" i="3" s="1"/>
  <c r="F25" i="7"/>
  <c r="E9" i="2"/>
  <c r="F9" i="2" s="1"/>
  <c r="F25" i="8"/>
  <c r="E10" i="2"/>
  <c r="F10" i="2" s="1"/>
  <c r="F25" i="9"/>
  <c r="C22" i="6"/>
  <c r="C25" i="6"/>
  <c r="C20" i="6"/>
  <c r="C23" i="6"/>
  <c r="C26" i="4"/>
  <c r="C25" i="4"/>
  <c r="C22" i="4"/>
  <c r="C24" i="4"/>
  <c r="C25" i="5"/>
  <c r="C23" i="5"/>
  <c r="C25" i="3"/>
  <c r="F18" i="1"/>
  <c r="C24" i="1" s="1"/>
  <c r="C26" i="6" l="1"/>
  <c r="C18" i="6"/>
  <c r="C17" i="6"/>
  <c r="C16" i="6"/>
  <c r="F20" i="6" s="1"/>
  <c r="F24" i="6" s="1"/>
  <c r="F25" i="6" s="1"/>
  <c r="C23" i="4"/>
  <c r="C18" i="5"/>
  <c r="C21" i="5"/>
  <c r="C20" i="5"/>
  <c r="C19" i="5"/>
  <c r="C26" i="5"/>
  <c r="F20" i="5"/>
  <c r="C17" i="5"/>
  <c r="F24" i="5"/>
  <c r="F25" i="5" s="1"/>
  <c r="C16" i="5"/>
  <c r="C21" i="4"/>
  <c r="C20" i="4"/>
  <c r="C19" i="4"/>
  <c r="C16" i="4"/>
  <c r="C17" i="4"/>
  <c r="C24" i="3"/>
  <c r="C17" i="3"/>
  <c r="C23" i="3"/>
  <c r="C22" i="3"/>
  <c r="F20" i="3"/>
  <c r="C21" i="3"/>
  <c r="C20" i="3"/>
  <c r="C19" i="3"/>
  <c r="C26" i="3"/>
  <c r="C18" i="3"/>
  <c r="F24" i="3"/>
  <c r="F25" i="3" s="1"/>
  <c r="C16" i="3"/>
  <c r="C16" i="1"/>
  <c r="C20" i="1"/>
  <c r="C19" i="1"/>
  <c r="C22" i="1"/>
  <c r="C25" i="1"/>
  <c r="C17" i="1"/>
  <c r="C26" i="1"/>
  <c r="C18" i="1"/>
  <c r="C23" i="1"/>
  <c r="C21" i="1"/>
  <c r="E8" i="2" l="1"/>
  <c r="F8" i="2" s="1"/>
  <c r="E7" i="2"/>
  <c r="F7" i="2" s="1"/>
  <c r="F20" i="4"/>
  <c r="F24" i="4" s="1"/>
  <c r="F25" i="4" s="1"/>
  <c r="E5" i="2"/>
  <c r="F5" i="2" s="1"/>
  <c r="F20" i="1"/>
  <c r="F24" i="1" s="1"/>
  <c r="E6" i="2" l="1"/>
  <c r="F6" i="2" s="1"/>
  <c r="F12" i="2" s="1"/>
  <c r="F25" i="1"/>
  <c r="E4" i="2"/>
  <c r="F4" i="2" s="1"/>
</calcChain>
</file>

<file path=xl/sharedStrings.xml><?xml version="1.0" encoding="utf-8"?>
<sst xmlns="http://schemas.openxmlformats.org/spreadsheetml/2006/main" count="270" uniqueCount="81">
  <si>
    <t>Preços coletados - valor estimado</t>
  </si>
  <si>
    <t>DESVIO PADRÃO dos preços pesquisados, calculado por meio da função DESVPAD.A do editor de planilhas.</t>
  </si>
  <si>
    <t>COEFICIENTE: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</si>
  <si>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</si>
  <si>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</si>
  <si>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</si>
  <si>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</si>
  <si>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</si>
  <si>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t>
  </si>
  <si>
    <t>unidade de fornecimento</t>
  </si>
  <si>
    <t>fonte de pesquisa</t>
  </si>
  <si>
    <t>preços coletados</t>
  </si>
  <si>
    <t>descarte</t>
  </si>
  <si>
    <t>quantidade</t>
  </si>
  <si>
    <t>desvio padrão</t>
  </si>
  <si>
    <t>qtde preços coletados</t>
  </si>
  <si>
    <t>coeficiente</t>
  </si>
  <si>
    <t>média</t>
  </si>
  <si>
    <t>média após descarte</t>
  </si>
  <si>
    <t>mediana</t>
  </si>
  <si>
    <t>menor preço unitário</t>
  </si>
  <si>
    <t>menor preço total</t>
  </si>
  <si>
    <t>preço unitário estimado</t>
  </si>
  <si>
    <t>total estimado do item</t>
  </si>
  <si>
    <t>descrição / item</t>
  </si>
  <si>
    <t>Resultado da Estimativa</t>
  </si>
  <si>
    <t>descrição</t>
  </si>
  <si>
    <t>preço unitário</t>
  </si>
  <si>
    <t>preço total</t>
  </si>
  <si>
    <t>Total</t>
  </si>
  <si>
    <t>TELEVISOR LED, com as seguintes características:
• Diagonal entre 30 a 32 polegadas;
• Conversor digital integrado;
• Cor preta.
• Fonte bivolt 110-220 V
• Conexões
 Mínimo de 1 (uma)entradas HDMI;
 Mínimo de 1 (uma) entrada USB 2.0 ou superior com capacidade de reprodução de áudio, vídeo e musicas em alta resolução direto de dispositivo USB (Pen Drive);
 Mínimo de 1(uma) entrada de áudio
            /vídeo.
 Mínimo de uma entrada RF para TV aberta.
• Controle remoto munido das pilhas necessárias para o primeiro uso.
• Acompanhado de base para uso em mesa
• Garantia de, no mínimo, 360 dias.
• Manual em português.</t>
  </si>
  <si>
    <t>unidade</t>
  </si>
  <si>
    <t>SMART TV LED, com as seguintes características:
• Diagonal entre 55 a 60 polegadas;
• Cor preta.
• Resolução de imagem mínima Full HD;
• Conversor digital integrado;
• Fonte bivolt 110-220 V
Conexões
 Mínimo de 2 (duas) entradas HDMI;
 Mínimo de 1 (uma) entrada USB 2.0 ou superior com capacidade de reprodução de áudio, vídeo e musicas em alta resolução direto de dispositivo USB (Pen Drive);
 Mínimo de 1 (uma) entrada de áudio/ vídeo;
 Mínimo de uma entrada RF para TV aberta;
 Mínimo de uma entrada Ethernet(LAN);
 Wi-fi integrado.
• Controle remoto munido das pilhas necessárias;
• Alimentação bi volt: 110 – 220 v/60hz;
• Acompanhado de base para uso em mesa;
• Menu em Português.
• Garantia de, no mínimo, 360 dias.</t>
  </si>
  <si>
    <t>APARELHOS TELEFÔNICOS IP, com as
seguintes características:
• Display alfanumérico;
• Teclado com as funções viva-voz, mute, redial e flash;
• 2 (duas) interfaces ethernet, modelo RJ- 45/10/100baseT uma para conexão com a rede e outra para conexão com o PC;
• Suporte aos CODECs de áudio: G711-A, G711-U, G722, G.726 e G.729 A/B;
• Suporte ao protocolo SIP
• Suporte a pelo menos uma conta SIP
• Suporte e Gerenciamento SNMP
• Qualidade do Serviço: Nível 2 (IEEE 802.1p/Q) e Nível 3 (Dlffsen);
• CPU: Memória Flash de, no mínimo, 4 Mbytes e SDRAM de, no mínimo, 8 Mbytes;
•  Modo de Configuração: Via display e via interface WEB;
• Alimentação Externa 110 ~ 220 VAC, inclusive com Poe (Power Over Internet) integrado;
• Manual em português;
• Cor preta, argila ou grafite;
• Referência: GRANDSTREAM GXP 1615/1625, Intelbras TIP125 ou Yealink T19P.</t>
  </si>
  <si>
    <t>BEBEDOURO DE COLUNA, com as seguintes especificações:
• Tipo garrafão;
• Selo de conformidade Inmetro;
• Acomodação para garrafão de 10 e 20 litros;
• Capacidade de fornecimento de água gelada : 0,90 l/h ou superior;
• Tensão elétrica: 220V ou bivolt;
• Gabinete com laterais confeccionadas em aço carbono galvanizado, chapa eletrozincada ou inox;
• Pingadeira com tampo removível;
• Acionamento para água gelada e natural;
• Gás refrigerante ecológico.
• Cor branca ou inox
• Em conformidade com a norma ABNT NBR 16236:2013 (Versão corrigida) ou mais recente.</t>
  </si>
  <si>
    <t>PROJETOR DE VIDEO LASER 6000 lúmens, com as seguintes características;
• Tipo do display: Poly-silicon TFT matriz ativa
Resolução nativa: 1920 x 1200 pixels WUXGA
• Modo de projeção: Frontal, Frontal/Teto, Traseiro, Traseiro/Teto.
• Painel LCD: 0,67" (D10 com C2Fine™).
• Número de pixels: 2.304.000 pixels (1920x1200) x 3
• Brilho em cores - Saída de luz colorida: 6.000 lumens (ISSO 21118 padrão)
• Brilho em branco - Saída de luz branca: 6.000 lumens
• Razão de aspecto: 16:10
• Resolução nativa: 1920x1200 (WUXGA)
• Alcance do Throw-Ratio: 1,35–2,2
• Dimensões da imagem: 48” (1,22m) a 470” (7,11m)
• Correção de Keystone: Vertical: ±30 graus; Horizontal: ±30 graus.
• Razão de contraste: até 2.500.000:1 com modo dinâmico de cores, modo normal de fonte de luz e modo wide zoom
• Alcance de mudança da lente: Vertical: ±50 graus; Horizontal: ±20 graus.
• Processamento de cor: 10 bits
• Reprodução de cor: até 1,07 bilhão de cores
• Tipo de laser: laser diodo
• Potencia de saída da fonte de luz: até 104,5W
• Comprimento de onda: 449 a 491nm
• Duração da fonte de luz laser: Normal: 20.000 horas; Silencioso: 20.000 horas; Estendido: 30.000 horas
• Lente de projeção standard: F=1.5 a 1.7
• Distância focal: 20.0 a 31.8 mm
• Interfaces:
                    HDBaseT x1
HDMI x2
Analógico: D-sub 15 pin x1
Controle I/O: RS-232C (D-sub 9 pin)
USB-I/O: Tipo A x1; Tipo B x1
LAN RJ45 x1
Wireless LAN (acessório opcional) USB Tipo A x1
Entrada de Áudio (stereo): x2
Saída de Áudio (stereo): x1 
              Ruído do ventilador: 37dB (Modo Normal), 25dB (Modo ECO)0
• Energia:
Voltagem: 100 – 240VAC ±10%, 50/60Hz
Voltagem nominal: 100 – 240VAC
Frequência nominal: 50/60Hz
Consumo de energia:
Normal: 353W
Silencioso: 254W
Standby em Rede 2,0W
• Acessório:
Suporte articulado para montagem em mastro fixo no teto (ceiling-mount) conforme
modelo/fabricante.
Equipamento especificado: Epson, Panasonic, Christie ou equivalente técnico.</t>
  </si>
  <si>
    <t>Vídeo Wall Controlador 2X2, 4K, 4 Telas, USB, HDMI
Resolução: Entrada suporta: 3840 x 2160 com 30Hz. Saída Suporta: 1920 x 1080 com 30Hz .
Funcionalidades :
Suporta até 4 Telas diferentes, permite várias combinações de exibição no display.
Indicador luminoso de funcionamento: LED vermelho para ligado e LED verde significa conexão bem-sucedida com o monitor.
Botão que altera o modo de exibição no painel. Mudança também pode ser feita pelo controle remoto.
Botão no painel para seleção rápida da fonte de sinal HDMI (entrada/saída).
Botão no painel para reset rápido e redefinição do controlador de vídeo Wall.
Porta RS232, para conexão de porta serial do controlador Uso pelo fabricante. Leitor de cartão SD, para atualização da entrada da fonte de sinal.
Entradas 2 USB 2.0, para conexão de periféricos como Pendrives HDs externos teclado, mouse e outros. Entrada R/L para fone de ouvido (3,5mm), saída estéreo de áudio analógico.
Acesso para fibra óptica, porta para saída de áudio digital estéreo. Recepção de sinal infravermelho, para uso do controle remoto (IR).
Sistema “plug and play”, sem a necessidade de instalação de software adicional</t>
  </si>
  <si>
    <t xml:space="preserve">  KIT DE MICROFONE SEM FIO DE MÃO, DUPLO, COM RECEPTOR UHF, com as seguintes especificações;
Acompanha 2(dois) microfones com características:
• Cápsula: Dinâmica
• Frequência de trabalho: UHF (frequências homologadas pela Anatel)
• Impedância de saída: 600 ohms
• Com sincronizador infravermelho
• Resposta frequência: 40Hz a 16KHz Potência de saída: mínimo de 10mW
• Emissão de espúrios: menor ou igual a 40dB (with carrier)
• Estabilidade de frequência: mínimo de 0,0005%
• Padrão polar Super Cardioide
• Alimentação dos microfones: a pilhas AA ou 9V
• Corpo em metal
Acompanha 1 (um) receptor UHF duplo com características:
• Quantidade de receptores UHF por kit: 1 (um)
• Estabilidade 10PPM
• Frequência de trabalho: UHF (frequências homologadas pela Anatel)
• Oscilador sintetizado a cristal
• Impedância de saída típica: 600 Ohms
• Máximo desvio de frequência: 50Hz
• Rejeição de espúrios: 75dB típico
• Rejeição de imagem: 85dB típico
• Relação sinal/ruído: maior ou igual a 105dB
• T.H.D. (distorção harmônica total): menor ou igual a 0.5% @ 1KHz
• Resposta frequência: 40Hz a 16KHz (ou faixa mais ampla)
• 2 (duas) saídas independentes balanceadas (XLR)
• Sensibilidade:1.6uV @ sinad =12dB
• Garantia de, no mínimo, 90 dias.
Em nenhuma hipótese os microfones devem ser considerados separadamente do receptor, pois deve haver compatibilidade entre ambos.</t>
  </si>
  <si>
    <t xml:space="preserve">JOSE ANASTACIO DA MOTA MATOS 64391930587 </t>
  </si>
  <si>
    <t xml:space="preserve">VIVA DISTRIBUIDORA DE PRODUTOS LTDA </t>
  </si>
  <si>
    <t xml:space="preserve">INFINITY COMERCIO DE MERCADORIAS EM GERAL LTDA </t>
  </si>
  <si>
    <t xml:space="preserve">MICROSENS S/A </t>
  </si>
  <si>
    <t xml:space="preserve">MARUMBI TECNOLOGIA LTDA </t>
  </si>
  <si>
    <t xml:space="preserve">M. PESSOA SOARES </t>
  </si>
  <si>
    <t xml:space="preserve">REPREMIG REPRESENTACAO E COMERCIO DE MINAS GERAIS LTDA </t>
  </si>
  <si>
    <t xml:space="preserve">IMPERIO SOLUCOES ADMINISTRATIVAS E PUBLICAS LTDA </t>
  </si>
  <si>
    <t xml:space="preserve">RENOVACCIO COMERCIO DE ELETROELETRONICOS LTDA </t>
  </si>
  <si>
    <t xml:space="preserve">MP IMPORTACAO, EXPORTACAO, PRODUTOS E SERVICOS LTDA </t>
  </si>
  <si>
    <t xml:space="preserve">DAVYSON ROBERTO DOS S DE BRITO </t>
  </si>
  <si>
    <t xml:space="preserve">TREEBUY LTDA </t>
  </si>
  <si>
    <t xml:space="preserve">DEGLEYDSON MARCOS PEREIRA 54808200104 </t>
  </si>
  <si>
    <t xml:space="preserve">ELIZABETE HITOMI YAMASAKI POCH 06428340836 </t>
  </si>
  <si>
    <t xml:space="preserve">TELEALPHA COMERCIAL LTDA </t>
  </si>
  <si>
    <t xml:space="preserve">PLANTEC DISTRIBUIDORA DE PRODUTOS DE TELECOMUNICACOES E INFORMATICA LTDA. </t>
  </si>
  <si>
    <t xml:space="preserve">VIA DIGITAL INFORMATICA LTDA </t>
  </si>
  <si>
    <t xml:space="preserve">NETWARE TELECOMUNICACOES E INFORMATICA LTDA </t>
  </si>
  <si>
    <t xml:space="preserve">WECOM COMERCIO DISTRIBUICAO E SERVICOS EM TECNOLOGIA DA INFORMACAO S.A. </t>
  </si>
  <si>
    <t xml:space="preserve">LICITEC TECNOLOGIA LTDA </t>
  </si>
  <si>
    <t xml:space="preserve">OFFICE DO BRASIL IMPORTACAO E EXPORTACAO LTDA </t>
  </si>
  <si>
    <t xml:space="preserve">F. R. DE ALBUQUERQUE NETO </t>
  </si>
  <si>
    <t xml:space="preserve">SORELLE COMERCIO ELETROS E EQUIPAMENTOS LTDA </t>
  </si>
  <si>
    <t xml:space="preserve">GDS COMERCIO DE PRODUTOS ALIMENTICIOS E SERVICOS EIRELI </t>
  </si>
  <si>
    <t xml:space="preserve">REDNOV FERRAMENTAS LTDA. </t>
  </si>
  <si>
    <t xml:space="preserve">YRLEI BARBOSA DA SILVA 02198418100 </t>
  </si>
  <si>
    <t xml:space="preserve">M C FELIPE CAMPOS </t>
  </si>
  <si>
    <t xml:space="preserve">S S PRO LTDA </t>
  </si>
  <si>
    <t xml:space="preserve">COMPMINAS COMERCIO DE INFORMATICA LTDA </t>
  </si>
  <si>
    <t>COMPREBEL</t>
  </si>
  <si>
    <t>LEROY MERLIN</t>
  </si>
  <si>
    <t>ELETRONICA SANTANA</t>
  </si>
  <si>
    <t>KABUM</t>
  </si>
  <si>
    <t>LOJA MUNDI</t>
  </si>
  <si>
    <t>AUDIO VIDEO E CIA</t>
  </si>
  <si>
    <t>GLOBAL PROJETORES</t>
  </si>
  <si>
    <t>HT CLICK</t>
  </si>
  <si>
    <t>IFONTECH</t>
  </si>
  <si>
    <t>CAIO CABOS</t>
  </si>
  <si>
    <t>PC GAMER SETUP</t>
  </si>
  <si>
    <t>WONDER CABOS</t>
  </si>
  <si>
    <t>LUMIX</t>
  </si>
  <si>
    <t>TJG SOM E EVENTOS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</si>
</sst>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8" formatCode="&quot;R$&quot;\ #,##0.00;[Red]\-&quot;R$&quot;\ #,##0.00"/>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sz val="7"/>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3">
    <xf numFmtId="0" fontId="0" fillId="0" borderId="0" xfId="0"/>
    <xf numFmtId="0" fontId="3" fillId="0" borderId="0" xfId="0" applyFont="1"/>
    <xf numFmtId="0" fontId="4" fillId="0" borderId="0" xfId="0" applyFont="1"/>
    <xf numFmtId="0" fontId="0" fillId="0" borderId="0" xfId="0" applyAlignment="1">
      <alignment vertical="center"/>
    </xf>
    <xf numFmtId="0" fontId="0" fillId="0" borderId="1" xfId="0" applyBorder="1" applyAlignment="1">
      <alignment horizontal="center" vertical="center"/>
    </xf>
    <xf numFmtId="8" fontId="0" fillId="0" borderId="1" xfId="0" applyNumberFormat="1" applyBorder="1" applyAlignment="1">
      <alignment horizontal="center" vertical="center"/>
    </xf>
    <xf numFmtId="0" fontId="2" fillId="2" borderId="1" xfId="0" applyFont="1" applyFill="1" applyBorder="1" applyAlignment="1">
      <alignment horizontal="center" vertical="center" wrapText="1"/>
    </xf>
    <xf numFmtId="3" fontId="0" fillId="0" borderId="1" xfId="0" applyNumberFormat="1" applyBorder="1" applyAlignment="1">
      <alignment horizontal="center" vertical="center"/>
    </xf>
    <xf numFmtId="8" fontId="0" fillId="0" borderId="1" xfId="0" applyNumberForma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0" fillId="0" borderId="0" xfId="0" applyAlignment="1" applyProtection="1">
      <alignment horizontal="center"/>
      <protection locked="0"/>
    </xf>
    <xf numFmtId="0" fontId="0" fillId="0" borderId="0" xfId="0" applyProtection="1">
      <protection locked="0"/>
    </xf>
    <xf numFmtId="0" fontId="0" fillId="0" borderId="1" xfId="0" applyBorder="1" applyAlignment="1" applyProtection="1">
      <alignment horizontal="center" vertical="center" wrapText="1"/>
      <protection locked="0"/>
    </xf>
    <xf numFmtId="0" fontId="0" fillId="0" borderId="0" xfId="0" applyAlignment="1" applyProtection="1">
      <alignment vertical="center"/>
      <protection locked="0"/>
    </xf>
    <xf numFmtId="3" fontId="0" fillId="0" borderId="1" xfId="0" applyNumberFormat="1" applyBorder="1" applyAlignment="1" applyProtection="1">
      <alignment horizontal="center" vertical="center"/>
      <protection locked="0"/>
    </xf>
    <xf numFmtId="0" fontId="0" fillId="0" borderId="1" xfId="0" applyBorder="1" applyProtection="1">
      <protection locked="0"/>
    </xf>
    <xf numFmtId="0" fontId="2" fillId="2" borderId="1" xfId="0" applyFont="1" applyFill="1" applyBorder="1" applyAlignment="1" applyProtection="1">
      <alignment horizontal="center"/>
    </xf>
    <xf numFmtId="0" fontId="2" fillId="2" borderId="1" xfId="0" applyFont="1" applyFill="1" applyBorder="1" applyAlignment="1" applyProtection="1">
      <alignment horizontal="center" vertical="center"/>
    </xf>
    <xf numFmtId="0" fontId="2" fillId="2" borderId="1" xfId="0" applyFont="1" applyFill="1" applyBorder="1" applyAlignment="1" applyProtection="1">
      <alignment horizontal="center" vertical="center" wrapText="1"/>
    </xf>
    <xf numFmtId="8" fontId="0" fillId="2" borderId="1" xfId="0" applyNumberFormat="1" applyFill="1" applyBorder="1" applyAlignment="1" applyProtection="1">
      <alignment horizontal="center" vertical="center"/>
    </xf>
    <xf numFmtId="0" fontId="0" fillId="2" borderId="1" xfId="0" applyFont="1" applyFill="1" applyBorder="1" applyAlignment="1" applyProtection="1">
      <alignment vertical="center"/>
    </xf>
    <xf numFmtId="0" fontId="0" fillId="2" borderId="1" xfId="0" applyFill="1" applyBorder="1" applyAlignment="1" applyProtection="1">
      <alignment horizontal="center" vertical="center"/>
    </xf>
    <xf numFmtId="10" fontId="0" fillId="2" borderId="1" xfId="1" applyNumberFormat="1" applyFont="1" applyFill="1" applyBorder="1" applyAlignment="1" applyProtection="1">
      <alignment horizontal="center" vertical="center"/>
    </xf>
    <xf numFmtId="8" fontId="0" fillId="2" borderId="1" xfId="0" applyNumberFormat="1" applyFill="1" applyBorder="1" applyAlignment="1" applyProtection="1">
      <alignment horizontal="center"/>
    </xf>
    <xf numFmtId="0" fontId="2" fillId="2" borderId="1" xfId="0" applyFont="1" applyFill="1" applyBorder="1" applyAlignment="1" applyProtection="1">
      <alignment vertical="center"/>
    </xf>
    <xf numFmtId="8" fontId="2" fillId="2" borderId="1" xfId="0" applyNumberFormat="1" applyFont="1" applyFill="1" applyBorder="1" applyAlignment="1" applyProtection="1">
      <alignment horizontal="center"/>
    </xf>
    <xf numFmtId="0" fontId="0" fillId="0" borderId="0" xfId="0" applyAlignment="1">
      <alignment horizontal="center" vertical="center" wrapText="1"/>
    </xf>
    <xf numFmtId="8" fontId="2" fillId="0" borderId="1" xfId="0" applyNumberFormat="1" applyFont="1" applyBorder="1" applyAlignment="1">
      <alignment horizontal="center" vertical="center" shrinkToFit="1"/>
    </xf>
    <xf numFmtId="0" fontId="5" fillId="0" borderId="1" xfId="0" applyFont="1" applyBorder="1" applyAlignment="1">
      <alignment vertical="top" wrapText="1"/>
    </xf>
    <xf numFmtId="0" fontId="0" fillId="0" borderId="0" xfId="0" applyFont="1" applyBorder="1" applyAlignment="1" applyProtection="1">
      <alignment horizontal="left" vertical="top" wrapText="1"/>
      <protection locked="0"/>
    </xf>
    <xf numFmtId="0" fontId="2" fillId="0" borderId="3" xfId="0" applyFont="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cellXfs>
  <cellStyles count="2">
    <cellStyle name="Normal" xfId="0" builtinId="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view="pageBreakPreview" zoomScale="85" zoomScaleNormal="100" zoomScaleSheetLayoutView="85" workbookViewId="0">
      <selection activeCell="C11" sqref="C11"/>
    </sheetView>
  </sheetViews>
  <sheetFormatPr defaultRowHeight="15" x14ac:dyDescent="0.25"/>
  <cols>
    <col min="1" max="1" width="60.7109375" customWidth="1"/>
    <col min="2" max="3" width="15.7109375" customWidth="1"/>
    <col min="4" max="4" width="5.7109375" customWidth="1"/>
    <col min="5" max="5" width="30.7109375" customWidth="1"/>
    <col min="6" max="6" width="20.7109375" customWidth="1"/>
  </cols>
  <sheetData>
    <row r="1" spans="1:6" ht="15.75" x14ac:dyDescent="0.25">
      <c r="A1" s="1" t="s">
        <v>0</v>
      </c>
    </row>
    <row r="3" spans="1:6" x14ac:dyDescent="0.25">
      <c r="A3" s="2" t="s">
        <v>1</v>
      </c>
    </row>
    <row r="4" spans="1:6" x14ac:dyDescent="0.25">
      <c r="A4" s="2" t="s">
        <v>2</v>
      </c>
    </row>
    <row r="5" spans="1:6" x14ac:dyDescent="0.25">
      <c r="A5" s="2" t="s">
        <v>3</v>
      </c>
    </row>
    <row r="6" spans="1:6" x14ac:dyDescent="0.25">
      <c r="A6" s="2" t="s">
        <v>4</v>
      </c>
    </row>
    <row r="7" spans="1:6" x14ac:dyDescent="0.25">
      <c r="A7" s="2" t="s">
        <v>5</v>
      </c>
    </row>
    <row r="8" spans="1:6" x14ac:dyDescent="0.25">
      <c r="A8" s="2" t="s">
        <v>6</v>
      </c>
    </row>
    <row r="9" spans="1:6" x14ac:dyDescent="0.25">
      <c r="A9" s="2" t="s">
        <v>7</v>
      </c>
    </row>
    <row r="11" spans="1:6" x14ac:dyDescent="0.25">
      <c r="A11" s="16" t="s">
        <v>24</v>
      </c>
      <c r="B11" s="9">
        <v>1</v>
      </c>
      <c r="C11" s="10"/>
      <c r="D11" s="10"/>
      <c r="E11" s="11"/>
      <c r="F11" s="11"/>
    </row>
    <row r="12" spans="1:6" ht="150.75" customHeight="1" x14ac:dyDescent="0.25">
      <c r="A12" s="29" t="s">
        <v>30</v>
      </c>
      <c r="B12" s="29"/>
      <c r="C12" s="29"/>
      <c r="D12" s="29"/>
      <c r="E12" s="29"/>
      <c r="F12" s="29"/>
    </row>
    <row r="13" spans="1:6" s="3" customFormat="1" x14ac:dyDescent="0.25">
      <c r="A13" s="17" t="s">
        <v>9</v>
      </c>
      <c r="B13" s="12" t="s">
        <v>31</v>
      </c>
      <c r="C13" s="13"/>
      <c r="D13" s="13"/>
      <c r="E13" s="13"/>
      <c r="F13" s="13"/>
    </row>
    <row r="14" spans="1:6" x14ac:dyDescent="0.25">
      <c r="A14" s="16" t="s">
        <v>13</v>
      </c>
      <c r="B14" s="14">
        <v>25</v>
      </c>
      <c r="C14" s="11"/>
      <c r="D14" s="11"/>
      <c r="E14" s="13"/>
      <c r="F14" s="13"/>
    </row>
    <row r="15" spans="1:6" ht="30" x14ac:dyDescent="0.25">
      <c r="A15" s="18" t="s">
        <v>10</v>
      </c>
      <c r="B15" s="18" t="s">
        <v>11</v>
      </c>
      <c r="C15" s="18" t="s">
        <v>12</v>
      </c>
      <c r="D15" s="11"/>
      <c r="E15" s="11"/>
      <c r="F15" s="11"/>
    </row>
    <row r="16" spans="1:6" x14ac:dyDescent="0.25">
      <c r="A16" s="15" t="s">
        <v>38</v>
      </c>
      <c r="B16" s="8">
        <v>1370</v>
      </c>
      <c r="C16" s="19">
        <f t="shared" ref="C16:C26" si="0">IF(B16="","",(IF($F$18&lt;25%,"n/a",IF(B16&lt;=($F$19+$F$16),B16,"descartado"))))</f>
        <v>1370</v>
      </c>
      <c r="D16" s="11"/>
      <c r="E16" s="20" t="s">
        <v>14</v>
      </c>
      <c r="F16" s="21">
        <f>IF(F17&lt;2,"n/a",(_xlfn.STDEV.S(B16:B26)))</f>
        <v>688.81979872823069</v>
      </c>
    </row>
    <row r="17" spans="1:6" x14ac:dyDescent="0.25">
      <c r="A17" s="15" t="s">
        <v>39</v>
      </c>
      <c r="B17" s="8">
        <v>1535.38</v>
      </c>
      <c r="C17" s="19">
        <f t="shared" si="0"/>
        <v>1535.38</v>
      </c>
      <c r="D17" s="11"/>
      <c r="E17" s="20" t="s">
        <v>15</v>
      </c>
      <c r="F17" s="21">
        <f>COUNT(B16:B26)</f>
        <v>5</v>
      </c>
    </row>
    <row r="18" spans="1:6" x14ac:dyDescent="0.25">
      <c r="A18" s="15" t="s">
        <v>40</v>
      </c>
      <c r="B18" s="8">
        <v>2620</v>
      </c>
      <c r="C18" s="19" t="str">
        <f t="shared" si="0"/>
        <v>descartado</v>
      </c>
      <c r="D18" s="11"/>
      <c r="E18" s="20" t="s">
        <v>16</v>
      </c>
      <c r="F18" s="22">
        <f>IF(F17&lt;2,"n/a",(F16/F19))</f>
        <v>0.46491617084788789</v>
      </c>
    </row>
    <row r="19" spans="1:6" x14ac:dyDescent="0.25">
      <c r="A19" s="15" t="s">
        <v>67</v>
      </c>
      <c r="B19" s="8">
        <v>904.21</v>
      </c>
      <c r="C19" s="19">
        <f t="shared" si="0"/>
        <v>904.21</v>
      </c>
      <c r="D19" s="11"/>
      <c r="E19" s="20" t="s">
        <v>17</v>
      </c>
      <c r="F19" s="19">
        <f>ROUND(AVERAGE(B16:B26),2)</f>
        <v>1481.6</v>
      </c>
    </row>
    <row r="20" spans="1:6" x14ac:dyDescent="0.25">
      <c r="A20" s="15" t="s">
        <v>68</v>
      </c>
      <c r="B20" s="8">
        <v>978.4</v>
      </c>
      <c r="C20" s="19">
        <f t="shared" si="0"/>
        <v>978.4</v>
      </c>
      <c r="D20" s="11"/>
      <c r="E20" s="20" t="s">
        <v>18</v>
      </c>
      <c r="F20" s="19">
        <f>IFERROR(ROUND(IF(F17&lt;2,"n/a",(IF(F18&lt;=25%,"n/a",AVERAGE(C16:C26)))),2),"n/a")</f>
        <v>1197</v>
      </c>
    </row>
    <row r="21" spans="1:6" x14ac:dyDescent="0.25">
      <c r="A21" s="15"/>
      <c r="B21" s="8"/>
      <c r="C21" s="19" t="str">
        <f t="shared" si="0"/>
        <v/>
      </c>
      <c r="D21" s="11"/>
      <c r="E21" s="20" t="s">
        <v>19</v>
      </c>
      <c r="F21" s="19">
        <f>ROUND(MEDIAN(B16:B26),2)</f>
        <v>1370</v>
      </c>
    </row>
    <row r="22" spans="1:6" x14ac:dyDescent="0.25">
      <c r="A22" s="15"/>
      <c r="B22" s="8"/>
      <c r="C22" s="19" t="str">
        <f t="shared" si="0"/>
        <v/>
      </c>
      <c r="D22" s="11"/>
      <c r="E22" s="20" t="s">
        <v>20</v>
      </c>
      <c r="F22" s="23">
        <f>MIN(B16:B26)</f>
        <v>904.21</v>
      </c>
    </row>
    <row r="23" spans="1:6" x14ac:dyDescent="0.25">
      <c r="A23" s="15"/>
      <c r="B23" s="8"/>
      <c r="C23" s="19" t="str">
        <f t="shared" si="0"/>
        <v/>
      </c>
      <c r="D23" s="11"/>
      <c r="E23" s="20" t="s">
        <v>21</v>
      </c>
      <c r="F23" s="23">
        <f>B14*F22</f>
        <v>22605.25</v>
      </c>
    </row>
    <row r="24" spans="1:6" x14ac:dyDescent="0.25">
      <c r="A24" s="15"/>
      <c r="B24" s="8"/>
      <c r="C24" s="19" t="str">
        <f t="shared" si="0"/>
        <v/>
      </c>
      <c r="D24" s="11"/>
      <c r="E24" s="24" t="s">
        <v>22</v>
      </c>
      <c r="F24" s="25">
        <f>ROUND(IF(F18&lt;=25%,F19,MIN(F20:F21)),2)</f>
        <v>1197</v>
      </c>
    </row>
    <row r="25" spans="1:6" x14ac:dyDescent="0.25">
      <c r="A25" s="15"/>
      <c r="B25" s="8"/>
      <c r="C25" s="19" t="str">
        <f t="shared" si="0"/>
        <v/>
      </c>
      <c r="D25" s="11"/>
      <c r="E25" s="24" t="s">
        <v>23</v>
      </c>
      <c r="F25" s="25">
        <f>B14*F24</f>
        <v>29925</v>
      </c>
    </row>
    <row r="26" spans="1:6" x14ac:dyDescent="0.25">
      <c r="A26" s="15"/>
      <c r="B26" s="8"/>
      <c r="C26" s="19" t="str">
        <f t="shared" si="0"/>
        <v/>
      </c>
      <c r="D26" s="11"/>
      <c r="E26" s="11"/>
      <c r="F26" s="11"/>
    </row>
  </sheetData>
  <sheetProtection password="DFC7" sheet="1" objects="1" scenarios="1"/>
  <mergeCells count="1">
    <mergeCell ref="A12:F12"/>
  </mergeCells>
  <printOptions horizontalCentered="1"/>
  <pageMargins left="0.51181102362204722" right="0.51181102362204722" top="1.3779527559055118" bottom="0.78740157480314965" header="0.31496062992125984" footer="0.31496062992125984"/>
  <pageSetup paperSize="9" scale="83" orientation="landscape" r:id="rId1"/>
  <headerFooter>
    <oddHeader>&amp;C&amp;G</oddHeader>
    <oddFooter>&amp;LEstimativa em &amp;D&amp;Rn/a = não se aplica</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view="pageBreakPreview" zoomScale="85" zoomScaleNormal="100" zoomScaleSheetLayoutView="85" workbookViewId="0">
      <selection activeCell="B11" sqref="B11"/>
    </sheetView>
  </sheetViews>
  <sheetFormatPr defaultRowHeight="15" x14ac:dyDescent="0.25"/>
  <cols>
    <col min="1" max="1" width="60.7109375" customWidth="1"/>
    <col min="2" max="3" width="15.7109375" customWidth="1"/>
    <col min="4" max="4" width="5.7109375" customWidth="1"/>
    <col min="5" max="5" width="30.7109375" customWidth="1"/>
    <col min="6" max="6" width="20.7109375" customWidth="1"/>
  </cols>
  <sheetData>
    <row r="1" spans="1:6" ht="15.75" x14ac:dyDescent="0.25">
      <c r="A1" s="1" t="s">
        <v>0</v>
      </c>
    </row>
    <row r="3" spans="1:6" x14ac:dyDescent="0.25">
      <c r="A3" s="2" t="s">
        <v>1</v>
      </c>
    </row>
    <row r="4" spans="1:6" x14ac:dyDescent="0.25">
      <c r="A4" s="2" t="s">
        <v>2</v>
      </c>
    </row>
    <row r="5" spans="1:6" x14ac:dyDescent="0.25">
      <c r="A5" s="2" t="s">
        <v>3</v>
      </c>
    </row>
    <row r="6" spans="1:6" x14ac:dyDescent="0.25">
      <c r="A6" s="2" t="s">
        <v>4</v>
      </c>
    </row>
    <row r="7" spans="1:6" x14ac:dyDescent="0.25">
      <c r="A7" s="2" t="s">
        <v>5</v>
      </c>
    </row>
    <row r="8" spans="1:6" x14ac:dyDescent="0.25">
      <c r="A8" s="2" t="s">
        <v>6</v>
      </c>
    </row>
    <row r="9" spans="1:6" x14ac:dyDescent="0.25">
      <c r="A9" s="2" t="s">
        <v>7</v>
      </c>
    </row>
    <row r="11" spans="1:6" x14ac:dyDescent="0.25">
      <c r="A11" s="16" t="s">
        <v>24</v>
      </c>
      <c r="B11" s="9">
        <v>2</v>
      </c>
      <c r="C11" s="10"/>
      <c r="D11" s="10"/>
      <c r="E11" s="11"/>
      <c r="F11" s="11"/>
    </row>
    <row r="12" spans="1:6" ht="150.75" customHeight="1" x14ac:dyDescent="0.25">
      <c r="A12" s="29" t="s">
        <v>32</v>
      </c>
      <c r="B12" s="29"/>
      <c r="C12" s="29"/>
      <c r="D12" s="29"/>
      <c r="E12" s="29"/>
      <c r="F12" s="29"/>
    </row>
    <row r="13" spans="1:6" s="3" customFormat="1" x14ac:dyDescent="0.25">
      <c r="A13" s="17" t="s">
        <v>9</v>
      </c>
      <c r="B13" s="12" t="s">
        <v>31</v>
      </c>
      <c r="C13" s="13"/>
      <c r="D13" s="13"/>
      <c r="E13" s="13"/>
      <c r="F13" s="13"/>
    </row>
    <row r="14" spans="1:6" x14ac:dyDescent="0.25">
      <c r="A14" s="16" t="s">
        <v>13</v>
      </c>
      <c r="B14" s="14">
        <v>5</v>
      </c>
      <c r="C14" s="11"/>
      <c r="D14" s="11"/>
      <c r="E14" s="13"/>
      <c r="F14" s="13"/>
    </row>
    <row r="15" spans="1:6" ht="30" x14ac:dyDescent="0.25">
      <c r="A15" s="18" t="s">
        <v>10</v>
      </c>
      <c r="B15" s="18" t="s">
        <v>11</v>
      </c>
      <c r="C15" s="18" t="s">
        <v>12</v>
      </c>
      <c r="D15" s="11"/>
      <c r="E15" s="11"/>
      <c r="F15" s="11"/>
    </row>
    <row r="16" spans="1:6" x14ac:dyDescent="0.25">
      <c r="A16" s="15" t="s">
        <v>41</v>
      </c>
      <c r="B16" s="8">
        <v>2483</v>
      </c>
      <c r="C16" s="19" t="str">
        <f t="shared" ref="C16:C26" si="0">IF(B16="","",(IF($F$18&lt;25%,"n/a",IF(B16&lt;=($F$19+$F$16),B16,"descartado"))))</f>
        <v>n/a</v>
      </c>
      <c r="D16" s="11"/>
      <c r="E16" s="20" t="s">
        <v>14</v>
      </c>
      <c r="F16" s="21">
        <f>IF(F17&lt;2,"n/a",(_xlfn.STDEV.S(B16:B26)))</f>
        <v>540.41322240401712</v>
      </c>
    </row>
    <row r="17" spans="1:6" x14ac:dyDescent="0.25">
      <c r="A17" s="15" t="s">
        <v>42</v>
      </c>
      <c r="B17" s="8">
        <v>2495</v>
      </c>
      <c r="C17" s="19" t="str">
        <f t="shared" si="0"/>
        <v>n/a</v>
      </c>
      <c r="D17" s="11"/>
      <c r="E17" s="20" t="s">
        <v>15</v>
      </c>
      <c r="F17" s="21">
        <f>COUNT(B16:B26)</f>
        <v>11</v>
      </c>
    </row>
    <row r="18" spans="1:6" x14ac:dyDescent="0.25">
      <c r="A18" s="15" t="s">
        <v>43</v>
      </c>
      <c r="B18" s="8">
        <v>2499</v>
      </c>
      <c r="C18" s="19" t="str">
        <f t="shared" si="0"/>
        <v>n/a</v>
      </c>
      <c r="D18" s="11"/>
      <c r="E18" s="20" t="s">
        <v>16</v>
      </c>
      <c r="F18" s="22">
        <f>IF(F17&lt;2,"n/a",(F16/F19))</f>
        <v>0.17921835066244074</v>
      </c>
    </row>
    <row r="19" spans="1:6" x14ac:dyDescent="0.25">
      <c r="A19" s="15" t="s">
        <v>44</v>
      </c>
      <c r="B19" s="8">
        <v>2550</v>
      </c>
      <c r="C19" s="19" t="str">
        <f t="shared" si="0"/>
        <v>n/a</v>
      </c>
      <c r="D19" s="11"/>
      <c r="E19" s="20" t="s">
        <v>17</v>
      </c>
      <c r="F19" s="19">
        <f>ROUND(AVERAGE(B16:B26),2)</f>
        <v>3015.39</v>
      </c>
    </row>
    <row r="20" spans="1:6" x14ac:dyDescent="0.25">
      <c r="A20" s="15" t="s">
        <v>45</v>
      </c>
      <c r="B20" s="8">
        <v>2747.25</v>
      </c>
      <c r="C20" s="19" t="str">
        <f t="shared" si="0"/>
        <v>n/a</v>
      </c>
      <c r="D20" s="11"/>
      <c r="E20" s="20" t="s">
        <v>18</v>
      </c>
      <c r="F20" s="19" t="str">
        <f>IFERROR(ROUND(IF(F17&lt;2,"n/a",(IF(F18&lt;=25%,"n/a",AVERAGE(C16:C26)))),2),"n/a")</f>
        <v>n/a</v>
      </c>
    </row>
    <row r="21" spans="1:6" x14ac:dyDescent="0.25">
      <c r="A21" s="15" t="s">
        <v>46</v>
      </c>
      <c r="B21" s="8">
        <v>2900</v>
      </c>
      <c r="C21" s="19" t="str">
        <f t="shared" si="0"/>
        <v>n/a</v>
      </c>
      <c r="D21" s="11"/>
      <c r="E21" s="20" t="s">
        <v>19</v>
      </c>
      <c r="F21" s="19">
        <f>ROUND(MEDIAN(B16:B26),2)</f>
        <v>2900</v>
      </c>
    </row>
    <row r="22" spans="1:6" x14ac:dyDescent="0.25">
      <c r="A22" s="15" t="s">
        <v>47</v>
      </c>
      <c r="B22" s="8">
        <v>3026.67</v>
      </c>
      <c r="C22" s="19" t="str">
        <f t="shared" si="0"/>
        <v>n/a</v>
      </c>
      <c r="D22" s="11"/>
      <c r="E22" s="20" t="s">
        <v>20</v>
      </c>
      <c r="F22" s="23">
        <f>MIN(B16:B26)</f>
        <v>2483</v>
      </c>
    </row>
    <row r="23" spans="1:6" x14ac:dyDescent="0.25">
      <c r="A23" s="15" t="s">
        <v>48</v>
      </c>
      <c r="B23" s="8">
        <v>3266.67</v>
      </c>
      <c r="C23" s="19" t="str">
        <f t="shared" si="0"/>
        <v>n/a</v>
      </c>
      <c r="D23" s="11"/>
      <c r="E23" s="20" t="s">
        <v>21</v>
      </c>
      <c r="F23" s="23">
        <f>B14*F22</f>
        <v>12415</v>
      </c>
    </row>
    <row r="24" spans="1:6" x14ac:dyDescent="0.25">
      <c r="A24" s="15" t="s">
        <v>49</v>
      </c>
      <c r="B24" s="8">
        <v>3396.9</v>
      </c>
      <c r="C24" s="19" t="str">
        <f t="shared" si="0"/>
        <v>n/a</v>
      </c>
      <c r="D24" s="11"/>
      <c r="E24" s="24" t="s">
        <v>22</v>
      </c>
      <c r="F24" s="25">
        <f>ROUND(IF(F18&lt;=25%,F19,MIN(F20:F21)),2)</f>
        <v>3015.39</v>
      </c>
    </row>
    <row r="25" spans="1:6" x14ac:dyDescent="0.25">
      <c r="A25" s="15" t="s">
        <v>50</v>
      </c>
      <c r="B25" s="8">
        <v>3814.8</v>
      </c>
      <c r="C25" s="19" t="str">
        <f t="shared" si="0"/>
        <v>n/a</v>
      </c>
      <c r="D25" s="11"/>
      <c r="E25" s="24" t="s">
        <v>23</v>
      </c>
      <c r="F25" s="25">
        <f>B14*F24</f>
        <v>15076.949999999999</v>
      </c>
    </row>
    <row r="26" spans="1:6" x14ac:dyDescent="0.25">
      <c r="A26" s="15" t="s">
        <v>51</v>
      </c>
      <c r="B26" s="8">
        <v>3990.01</v>
      </c>
      <c r="C26" s="19" t="str">
        <f t="shared" si="0"/>
        <v>n/a</v>
      </c>
      <c r="D26" s="11"/>
      <c r="E26" s="11"/>
      <c r="F26" s="11"/>
    </row>
  </sheetData>
  <sheetProtection password="DFC7" sheet="1" objects="1" scenarios="1"/>
  <mergeCells count="1">
    <mergeCell ref="A12:F12"/>
  </mergeCells>
  <printOptions horizontalCentered="1"/>
  <pageMargins left="0.51181102362204722" right="0.51181102362204722" top="1.3779527559055118" bottom="0.78740157480314965" header="0.31496062992125984" footer="0.31496062992125984"/>
  <pageSetup paperSize="9" scale="83" orientation="landscape" r:id="rId1"/>
  <headerFooter>
    <oddHeader>&amp;C&amp;G</oddHeader>
    <oddFooter>&amp;LEstimativa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tabSelected="1" view="pageBreakPreview" zoomScale="85" zoomScaleNormal="100" zoomScaleSheetLayoutView="85" workbookViewId="0">
      <selection activeCell="B15" sqref="B15"/>
    </sheetView>
  </sheetViews>
  <sheetFormatPr defaultRowHeight="15" x14ac:dyDescent="0.25"/>
  <cols>
    <col min="1" max="1" width="60.7109375" customWidth="1"/>
    <col min="2" max="3" width="15.7109375" customWidth="1"/>
    <col min="4" max="4" width="5.7109375" customWidth="1"/>
    <col min="5" max="5" width="30.7109375" customWidth="1"/>
    <col min="6" max="6" width="20.7109375" customWidth="1"/>
  </cols>
  <sheetData>
    <row r="1" spans="1:6" ht="15.75" x14ac:dyDescent="0.25">
      <c r="A1" s="1" t="s">
        <v>0</v>
      </c>
    </row>
    <row r="3" spans="1:6" x14ac:dyDescent="0.25">
      <c r="A3" s="2" t="s">
        <v>1</v>
      </c>
    </row>
    <row r="4" spans="1:6" x14ac:dyDescent="0.25">
      <c r="A4" s="2" t="s">
        <v>2</v>
      </c>
    </row>
    <row r="5" spans="1:6" x14ac:dyDescent="0.25">
      <c r="A5" s="2" t="s">
        <v>3</v>
      </c>
    </row>
    <row r="6" spans="1:6" x14ac:dyDescent="0.25">
      <c r="A6" s="2" t="s">
        <v>4</v>
      </c>
    </row>
    <row r="7" spans="1:6" x14ac:dyDescent="0.25">
      <c r="A7" s="2" t="s">
        <v>5</v>
      </c>
    </row>
    <row r="8" spans="1:6" x14ac:dyDescent="0.25">
      <c r="A8" s="2" t="s">
        <v>6</v>
      </c>
    </row>
    <row r="9" spans="1:6" x14ac:dyDescent="0.25">
      <c r="A9" s="2" t="s">
        <v>7</v>
      </c>
    </row>
    <row r="11" spans="1:6" x14ac:dyDescent="0.25">
      <c r="A11" s="16" t="s">
        <v>24</v>
      </c>
      <c r="B11" s="9">
        <v>3</v>
      </c>
      <c r="C11" s="10"/>
      <c r="D11" s="10"/>
      <c r="E11" s="11"/>
      <c r="F11" s="11"/>
    </row>
    <row r="12" spans="1:6" ht="150.75" customHeight="1" x14ac:dyDescent="0.25">
      <c r="A12" s="29" t="s">
        <v>33</v>
      </c>
      <c r="B12" s="29"/>
      <c r="C12" s="29"/>
      <c r="D12" s="29"/>
      <c r="E12" s="29"/>
      <c r="F12" s="29"/>
    </row>
    <row r="13" spans="1:6" s="3" customFormat="1" x14ac:dyDescent="0.25">
      <c r="A13" s="17" t="s">
        <v>9</v>
      </c>
      <c r="B13" s="12" t="s">
        <v>31</v>
      </c>
      <c r="C13" s="13"/>
      <c r="D13" s="13"/>
      <c r="E13" s="13"/>
      <c r="F13" s="13"/>
    </row>
    <row r="14" spans="1:6" x14ac:dyDescent="0.25">
      <c r="A14" s="16" t="s">
        <v>13</v>
      </c>
      <c r="B14" s="14">
        <v>162</v>
      </c>
      <c r="C14" s="11"/>
      <c r="D14" s="11"/>
      <c r="E14" s="13"/>
      <c r="F14" s="13"/>
    </row>
    <row r="15" spans="1:6" ht="30" x14ac:dyDescent="0.25">
      <c r="A15" s="18" t="s">
        <v>10</v>
      </c>
      <c r="B15" s="18" t="s">
        <v>11</v>
      </c>
      <c r="C15" s="18" t="s">
        <v>12</v>
      </c>
      <c r="D15" s="11"/>
      <c r="E15" s="11"/>
      <c r="F15" s="11"/>
    </row>
    <row r="16" spans="1:6" x14ac:dyDescent="0.25">
      <c r="A16" s="15" t="s">
        <v>52</v>
      </c>
      <c r="B16" s="8">
        <v>319</v>
      </c>
      <c r="C16" s="19">
        <f t="shared" ref="C16:C26" si="0">IF(B16="","",(IF($F$18&lt;25%,"n/a",IF(B16&lt;=($F$19+$F$16),B16,"descartado"))))</f>
        <v>319</v>
      </c>
      <c r="D16" s="11"/>
      <c r="E16" s="20" t="s">
        <v>14</v>
      </c>
      <c r="F16" s="21">
        <f>IF(F17&lt;2,"n/a",(_xlfn.STDEV.S(B16:B26)))</f>
        <v>199.17803420837123</v>
      </c>
    </row>
    <row r="17" spans="1:6" x14ac:dyDescent="0.25">
      <c r="A17" s="15" t="s">
        <v>53</v>
      </c>
      <c r="B17" s="8">
        <v>364</v>
      </c>
      <c r="C17" s="19">
        <f t="shared" si="0"/>
        <v>364</v>
      </c>
      <c r="D17" s="11"/>
      <c r="E17" s="20" t="s">
        <v>15</v>
      </c>
      <c r="F17" s="21">
        <f>COUNT(B16:B26)</f>
        <v>9</v>
      </c>
    </row>
    <row r="18" spans="1:6" x14ac:dyDescent="0.25">
      <c r="A18" s="15" t="s">
        <v>54</v>
      </c>
      <c r="B18" s="8">
        <v>385</v>
      </c>
      <c r="C18" s="19">
        <f t="shared" si="0"/>
        <v>385</v>
      </c>
      <c r="D18" s="11"/>
      <c r="E18" s="20" t="s">
        <v>16</v>
      </c>
      <c r="F18" s="22">
        <f>IF(F17&lt;2,"n/a",(F16/F19))</f>
        <v>0.42797171080440749</v>
      </c>
    </row>
    <row r="19" spans="1:6" x14ac:dyDescent="0.25">
      <c r="A19" s="15" t="s">
        <v>55</v>
      </c>
      <c r="B19" s="8">
        <v>399</v>
      </c>
      <c r="C19" s="19">
        <f t="shared" si="0"/>
        <v>399</v>
      </c>
      <c r="D19" s="11"/>
      <c r="E19" s="20" t="s">
        <v>17</v>
      </c>
      <c r="F19" s="19">
        <f>ROUND(AVERAGE(B16:B26),2)</f>
        <v>465.4</v>
      </c>
    </row>
    <row r="20" spans="1:6" x14ac:dyDescent="0.25">
      <c r="A20" s="15" t="s">
        <v>56</v>
      </c>
      <c r="B20" s="8">
        <v>660</v>
      </c>
      <c r="C20" s="19">
        <f t="shared" si="0"/>
        <v>660</v>
      </c>
      <c r="D20" s="11"/>
      <c r="E20" s="20" t="s">
        <v>18</v>
      </c>
      <c r="F20" s="19">
        <f>IFERROR(ROUND(IF(F17&lt;2,"n/a",(IF(F18&lt;=25%,"n/a",AVERAGE(C16:C26)))),2),"n/a")</f>
        <v>407.75</v>
      </c>
    </row>
    <row r="21" spans="1:6" x14ac:dyDescent="0.25">
      <c r="A21" s="15" t="s">
        <v>57</v>
      </c>
      <c r="B21" s="8">
        <v>926.62</v>
      </c>
      <c r="C21" s="19" t="str">
        <f t="shared" si="0"/>
        <v>descartado</v>
      </c>
      <c r="D21" s="11"/>
      <c r="E21" s="20" t="s">
        <v>19</v>
      </c>
      <c r="F21" s="19">
        <f>ROUND(MEDIAN(B16:B26),2)</f>
        <v>385</v>
      </c>
    </row>
    <row r="22" spans="1:6" x14ac:dyDescent="0.25">
      <c r="A22" s="15" t="s">
        <v>69</v>
      </c>
      <c r="B22" s="8">
        <v>366.9</v>
      </c>
      <c r="C22" s="19">
        <f t="shared" si="0"/>
        <v>366.9</v>
      </c>
      <c r="D22" s="11"/>
      <c r="E22" s="20" t="s">
        <v>20</v>
      </c>
      <c r="F22" s="23">
        <f>MIN(B16:B26)</f>
        <v>319</v>
      </c>
    </row>
    <row r="23" spans="1:6" x14ac:dyDescent="0.25">
      <c r="A23" s="15" t="s">
        <v>70</v>
      </c>
      <c r="B23" s="8">
        <v>359</v>
      </c>
      <c r="C23" s="19">
        <f t="shared" si="0"/>
        <v>359</v>
      </c>
      <c r="D23" s="11"/>
      <c r="E23" s="20" t="s">
        <v>21</v>
      </c>
      <c r="F23" s="23">
        <f>B14*F22</f>
        <v>51678</v>
      </c>
    </row>
    <row r="24" spans="1:6" x14ac:dyDescent="0.25">
      <c r="A24" s="15" t="s">
        <v>71</v>
      </c>
      <c r="B24" s="8">
        <v>409.09</v>
      </c>
      <c r="C24" s="19">
        <f t="shared" si="0"/>
        <v>409.09</v>
      </c>
      <c r="D24" s="11"/>
      <c r="E24" s="24" t="s">
        <v>22</v>
      </c>
      <c r="F24" s="25">
        <f>ROUND(IF(F18&lt;=25%,F19,MIN(F20:F21)),2)</f>
        <v>385</v>
      </c>
    </row>
    <row r="25" spans="1:6" x14ac:dyDescent="0.25">
      <c r="A25" s="15"/>
      <c r="B25" s="8"/>
      <c r="C25" s="19" t="str">
        <f t="shared" si="0"/>
        <v/>
      </c>
      <c r="D25" s="11"/>
      <c r="E25" s="24" t="s">
        <v>23</v>
      </c>
      <c r="F25" s="25">
        <f>B14*F24</f>
        <v>62370</v>
      </c>
    </row>
    <row r="26" spans="1:6" x14ac:dyDescent="0.25">
      <c r="A26" s="15"/>
      <c r="B26" s="8"/>
      <c r="C26" s="19" t="str">
        <f t="shared" si="0"/>
        <v/>
      </c>
      <c r="D26" s="11"/>
      <c r="E26" s="11"/>
      <c r="F26" s="11"/>
    </row>
  </sheetData>
  <sheetProtection password="DFC7" sheet="1" objects="1" scenarios="1"/>
  <mergeCells count="1">
    <mergeCell ref="A12:F12"/>
  </mergeCells>
  <printOptions horizontalCentered="1"/>
  <pageMargins left="0.51181102362204722" right="0.51181102362204722" top="1.3779527559055118" bottom="0.78740157480314965" header="0.31496062992125984" footer="0.31496062992125984"/>
  <pageSetup paperSize="9" scale="83" orientation="landscape" r:id="rId1"/>
  <headerFooter>
    <oddHeader>&amp;C&amp;G</oddHeader>
    <oddFooter>&amp;LEstimativa em &amp;D&amp;Rn/a = não se aplica</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view="pageBreakPreview" zoomScale="85" zoomScaleNormal="100" zoomScaleSheetLayoutView="85" workbookViewId="0">
      <selection activeCell="B11" sqref="B11"/>
    </sheetView>
  </sheetViews>
  <sheetFormatPr defaultRowHeight="15" x14ac:dyDescent="0.25"/>
  <cols>
    <col min="1" max="1" width="60.7109375" customWidth="1"/>
    <col min="2" max="3" width="15.7109375" customWidth="1"/>
    <col min="4" max="4" width="5.7109375" customWidth="1"/>
    <col min="5" max="5" width="30.7109375" customWidth="1"/>
    <col min="6" max="6" width="20.7109375" customWidth="1"/>
  </cols>
  <sheetData>
    <row r="1" spans="1:6" ht="15.75" x14ac:dyDescent="0.25">
      <c r="A1" s="1" t="s">
        <v>0</v>
      </c>
    </row>
    <row r="3" spans="1:6" x14ac:dyDescent="0.25">
      <c r="A3" s="2" t="s">
        <v>1</v>
      </c>
    </row>
    <row r="4" spans="1:6" x14ac:dyDescent="0.25">
      <c r="A4" s="2" t="s">
        <v>2</v>
      </c>
    </row>
    <row r="5" spans="1:6" x14ac:dyDescent="0.25">
      <c r="A5" s="2" t="s">
        <v>3</v>
      </c>
    </row>
    <row r="6" spans="1:6" x14ac:dyDescent="0.25">
      <c r="A6" s="2" t="s">
        <v>4</v>
      </c>
    </row>
    <row r="7" spans="1:6" x14ac:dyDescent="0.25">
      <c r="A7" s="2" t="s">
        <v>5</v>
      </c>
    </row>
    <row r="8" spans="1:6" x14ac:dyDescent="0.25">
      <c r="A8" s="2" t="s">
        <v>6</v>
      </c>
    </row>
    <row r="9" spans="1:6" x14ac:dyDescent="0.25">
      <c r="A9" s="2" t="s">
        <v>7</v>
      </c>
    </row>
    <row r="11" spans="1:6" x14ac:dyDescent="0.25">
      <c r="A11" s="16" t="s">
        <v>24</v>
      </c>
      <c r="B11" s="9">
        <v>4</v>
      </c>
      <c r="C11" s="10"/>
      <c r="D11" s="10"/>
      <c r="E11" s="11"/>
      <c r="F11" s="11"/>
    </row>
    <row r="12" spans="1:6" ht="150.75" customHeight="1" x14ac:dyDescent="0.25">
      <c r="A12" s="29" t="s">
        <v>34</v>
      </c>
      <c r="B12" s="29"/>
      <c r="C12" s="29"/>
      <c r="D12" s="29"/>
      <c r="E12" s="29"/>
      <c r="F12" s="29"/>
    </row>
    <row r="13" spans="1:6" s="3" customFormat="1" x14ac:dyDescent="0.25">
      <c r="A13" s="17" t="s">
        <v>9</v>
      </c>
      <c r="B13" s="12" t="s">
        <v>31</v>
      </c>
      <c r="C13" s="13"/>
      <c r="D13" s="13"/>
      <c r="E13" s="13"/>
      <c r="F13" s="13"/>
    </row>
    <row r="14" spans="1:6" x14ac:dyDescent="0.25">
      <c r="A14" s="16" t="s">
        <v>13</v>
      </c>
      <c r="B14" s="14">
        <v>50</v>
      </c>
      <c r="C14" s="11"/>
      <c r="D14" s="11"/>
      <c r="E14" s="13"/>
      <c r="F14" s="13"/>
    </row>
    <row r="15" spans="1:6" ht="30" x14ac:dyDescent="0.25">
      <c r="A15" s="18" t="s">
        <v>10</v>
      </c>
      <c r="B15" s="18" t="s">
        <v>11</v>
      </c>
      <c r="C15" s="18" t="s">
        <v>12</v>
      </c>
      <c r="D15" s="11"/>
      <c r="E15" s="11"/>
      <c r="F15" s="11"/>
    </row>
    <row r="16" spans="1:6" x14ac:dyDescent="0.25">
      <c r="A16" s="15" t="s">
        <v>58</v>
      </c>
      <c r="B16" s="8">
        <v>669.93</v>
      </c>
      <c r="C16" s="19" t="str">
        <f t="shared" ref="C16:C26" si="0">IF(B16="","",(IF($F$18&lt;25%,"n/a",IF(B16&lt;=($F$19+$F$16),B16,"descartado"))))</f>
        <v>n/a</v>
      </c>
      <c r="D16" s="11"/>
      <c r="E16" s="20" t="s">
        <v>14</v>
      </c>
      <c r="F16" s="21">
        <f>IF(F17&lt;2,"n/a",(_xlfn.STDEV.S(B16:B26)))</f>
        <v>160.28468775454374</v>
      </c>
    </row>
    <row r="17" spans="1:6" x14ac:dyDescent="0.25">
      <c r="A17" s="15" t="s">
        <v>59</v>
      </c>
      <c r="B17" s="8">
        <v>670</v>
      </c>
      <c r="C17" s="19" t="str">
        <f t="shared" si="0"/>
        <v>n/a</v>
      </c>
      <c r="D17" s="11"/>
      <c r="E17" s="20" t="s">
        <v>15</v>
      </c>
      <c r="F17" s="21">
        <f>COUNT(B16:B26)</f>
        <v>7</v>
      </c>
    </row>
    <row r="18" spans="1:6" x14ac:dyDescent="0.25">
      <c r="A18" s="15" t="s">
        <v>60</v>
      </c>
      <c r="B18" s="8">
        <v>672.06</v>
      </c>
      <c r="C18" s="19" t="str">
        <f t="shared" si="0"/>
        <v>n/a</v>
      </c>
      <c r="D18" s="11"/>
      <c r="E18" s="20" t="s">
        <v>16</v>
      </c>
      <c r="F18" s="22">
        <f>IF(F17&lt;2,"n/a",(F16/F19))</f>
        <v>0.21049100141112537</v>
      </c>
    </row>
    <row r="19" spans="1:6" x14ac:dyDescent="0.25">
      <c r="A19" s="15" t="s">
        <v>61</v>
      </c>
      <c r="B19" s="8">
        <v>672.5</v>
      </c>
      <c r="C19" s="19" t="str">
        <f t="shared" si="0"/>
        <v>n/a</v>
      </c>
      <c r="D19" s="11"/>
      <c r="E19" s="20" t="s">
        <v>17</v>
      </c>
      <c r="F19" s="19">
        <f>ROUND(AVERAGE(B16:B26),2)</f>
        <v>761.48</v>
      </c>
    </row>
    <row r="20" spans="1:6" x14ac:dyDescent="0.25">
      <c r="A20" s="15" t="s">
        <v>62</v>
      </c>
      <c r="B20" s="8">
        <v>750</v>
      </c>
      <c r="C20" s="19" t="str">
        <f t="shared" si="0"/>
        <v>n/a</v>
      </c>
      <c r="D20" s="11"/>
      <c r="E20" s="20" t="s">
        <v>18</v>
      </c>
      <c r="F20" s="19" t="str">
        <f>IFERROR(ROUND(IF(F17&lt;2,"n/a",(IF(F18&lt;=25%,"n/a",AVERAGE(C16:C26)))),2),"n/a")</f>
        <v>n/a</v>
      </c>
    </row>
    <row r="21" spans="1:6" x14ac:dyDescent="0.25">
      <c r="A21" s="15" t="s">
        <v>63</v>
      </c>
      <c r="B21" s="8">
        <v>787</v>
      </c>
      <c r="C21" s="19" t="str">
        <f t="shared" si="0"/>
        <v>n/a</v>
      </c>
      <c r="D21" s="11"/>
      <c r="E21" s="20" t="s">
        <v>19</v>
      </c>
      <c r="F21" s="19">
        <f>ROUND(MEDIAN(B16:B26),2)</f>
        <v>672.5</v>
      </c>
    </row>
    <row r="22" spans="1:6" x14ac:dyDescent="0.25">
      <c r="A22" s="15" t="s">
        <v>64</v>
      </c>
      <c r="B22" s="8">
        <v>1108.9000000000001</v>
      </c>
      <c r="C22" s="19" t="str">
        <f t="shared" si="0"/>
        <v>n/a</v>
      </c>
      <c r="D22" s="11"/>
      <c r="E22" s="20" t="s">
        <v>20</v>
      </c>
      <c r="F22" s="23">
        <f>MIN(B16:B26)</f>
        <v>669.93</v>
      </c>
    </row>
    <row r="23" spans="1:6" x14ac:dyDescent="0.25">
      <c r="A23" s="15"/>
      <c r="B23" s="8"/>
      <c r="C23" s="19" t="str">
        <f t="shared" si="0"/>
        <v/>
      </c>
      <c r="D23" s="11"/>
      <c r="E23" s="20" t="s">
        <v>21</v>
      </c>
      <c r="F23" s="23">
        <f>B14*F22</f>
        <v>33496.5</v>
      </c>
    </row>
    <row r="24" spans="1:6" x14ac:dyDescent="0.25">
      <c r="A24" s="15"/>
      <c r="B24" s="8"/>
      <c r="C24" s="19" t="str">
        <f t="shared" si="0"/>
        <v/>
      </c>
      <c r="D24" s="11"/>
      <c r="E24" s="24" t="s">
        <v>22</v>
      </c>
      <c r="F24" s="25">
        <f>ROUND(IF(F18&lt;=25%,F19,MIN(F20:F21)),2)</f>
        <v>761.48</v>
      </c>
    </row>
    <row r="25" spans="1:6" x14ac:dyDescent="0.25">
      <c r="A25" s="15"/>
      <c r="B25" s="8"/>
      <c r="C25" s="19" t="str">
        <f t="shared" si="0"/>
        <v/>
      </c>
      <c r="D25" s="11"/>
      <c r="E25" s="24" t="s">
        <v>23</v>
      </c>
      <c r="F25" s="25">
        <f>B14*F24</f>
        <v>38074</v>
      </c>
    </row>
    <row r="26" spans="1:6" x14ac:dyDescent="0.25">
      <c r="A26" s="15"/>
      <c r="B26" s="8"/>
      <c r="C26" s="19" t="str">
        <f t="shared" si="0"/>
        <v/>
      </c>
      <c r="D26" s="11"/>
      <c r="E26" s="11"/>
      <c r="F26" s="11"/>
    </row>
  </sheetData>
  <sheetProtection password="DFC7" sheet="1" objects="1" scenarios="1"/>
  <mergeCells count="1">
    <mergeCell ref="A12:F12"/>
  </mergeCells>
  <printOptions horizontalCentered="1"/>
  <pageMargins left="0.51181102362204722" right="0.51181102362204722" top="1.3779527559055118" bottom="0.78740157480314965" header="0.31496062992125984" footer="0.31496062992125984"/>
  <pageSetup paperSize="9" scale="83" orientation="landscape" r:id="rId1"/>
  <headerFooter>
    <oddHeader>&amp;C&amp;G</oddHeader>
    <oddFooter>&amp;LEstimativa em &amp;D&amp;Rn/a = não se aplica</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view="pageBreakPreview" zoomScale="85" zoomScaleNormal="100" zoomScaleSheetLayoutView="85" workbookViewId="0">
      <selection activeCell="B11" sqref="B11"/>
    </sheetView>
  </sheetViews>
  <sheetFormatPr defaultRowHeight="15" x14ac:dyDescent="0.25"/>
  <cols>
    <col min="1" max="1" width="60.7109375" customWidth="1"/>
    <col min="2" max="3" width="15.7109375" customWidth="1"/>
    <col min="4" max="4" width="5.7109375" customWidth="1"/>
    <col min="5" max="5" width="30.7109375" customWidth="1"/>
    <col min="6" max="6" width="20.7109375" customWidth="1"/>
  </cols>
  <sheetData>
    <row r="1" spans="1:6" ht="15.75" x14ac:dyDescent="0.25">
      <c r="A1" s="1" t="s">
        <v>0</v>
      </c>
    </row>
    <row r="3" spans="1:6" x14ac:dyDescent="0.25">
      <c r="A3" s="2" t="s">
        <v>1</v>
      </c>
    </row>
    <row r="4" spans="1:6" x14ac:dyDescent="0.25">
      <c r="A4" s="2" t="s">
        <v>2</v>
      </c>
    </row>
    <row r="5" spans="1:6" x14ac:dyDescent="0.25">
      <c r="A5" s="2" t="s">
        <v>3</v>
      </c>
    </row>
    <row r="6" spans="1:6" x14ac:dyDescent="0.25">
      <c r="A6" s="2" t="s">
        <v>4</v>
      </c>
    </row>
    <row r="7" spans="1:6" x14ac:dyDescent="0.25">
      <c r="A7" s="2" t="s">
        <v>5</v>
      </c>
    </row>
    <row r="8" spans="1:6" x14ac:dyDescent="0.25">
      <c r="A8" s="2" t="s">
        <v>6</v>
      </c>
    </row>
    <row r="9" spans="1:6" x14ac:dyDescent="0.25">
      <c r="A9" s="2" t="s">
        <v>7</v>
      </c>
    </row>
    <row r="11" spans="1:6" x14ac:dyDescent="0.25">
      <c r="A11" s="16" t="s">
        <v>24</v>
      </c>
      <c r="B11" s="9">
        <v>5</v>
      </c>
      <c r="C11" s="10"/>
      <c r="D11" s="10"/>
      <c r="E11" s="11"/>
      <c r="F11" s="11"/>
    </row>
    <row r="12" spans="1:6" ht="150.75" customHeight="1" x14ac:dyDescent="0.25">
      <c r="A12" s="29" t="s">
        <v>35</v>
      </c>
      <c r="B12" s="29"/>
      <c r="C12" s="29"/>
      <c r="D12" s="29"/>
      <c r="E12" s="29"/>
      <c r="F12" s="29"/>
    </row>
    <row r="13" spans="1:6" s="3" customFormat="1" x14ac:dyDescent="0.25">
      <c r="A13" s="17" t="s">
        <v>9</v>
      </c>
      <c r="B13" s="12" t="s">
        <v>31</v>
      </c>
      <c r="C13" s="13"/>
      <c r="D13" s="13"/>
      <c r="E13" s="13"/>
      <c r="F13" s="13"/>
    </row>
    <row r="14" spans="1:6" x14ac:dyDescent="0.25">
      <c r="A14" s="16" t="s">
        <v>13</v>
      </c>
      <c r="B14" s="14">
        <v>3</v>
      </c>
      <c r="C14" s="11"/>
      <c r="D14" s="11"/>
      <c r="E14" s="13"/>
      <c r="F14" s="13"/>
    </row>
    <row r="15" spans="1:6" ht="30" x14ac:dyDescent="0.25">
      <c r="A15" s="18" t="s">
        <v>10</v>
      </c>
      <c r="B15" s="18" t="s">
        <v>11</v>
      </c>
      <c r="C15" s="18" t="s">
        <v>12</v>
      </c>
      <c r="D15" s="11"/>
      <c r="E15" s="11"/>
      <c r="F15" s="11"/>
    </row>
    <row r="16" spans="1:6" x14ac:dyDescent="0.25">
      <c r="A16" s="15" t="s">
        <v>72</v>
      </c>
      <c r="B16" s="8">
        <v>28980</v>
      </c>
      <c r="C16" s="19" t="str">
        <f t="shared" ref="C16:C26" si="0">IF(B16="","",(IF($F$18&lt;25%,"n/a",IF(B16&lt;=($F$19+$F$16),B16,"descartado"))))</f>
        <v>n/a</v>
      </c>
      <c r="D16" s="11"/>
      <c r="E16" s="20" t="s">
        <v>14</v>
      </c>
      <c r="F16" s="21">
        <f>IF(F17&lt;2,"n/a",(_xlfn.STDEV.S(B16:B26)))</f>
        <v>6195.2389651920248</v>
      </c>
    </row>
    <row r="17" spans="1:6" x14ac:dyDescent="0.25">
      <c r="A17" s="15" t="s">
        <v>73</v>
      </c>
      <c r="B17" s="8">
        <v>37770</v>
      </c>
      <c r="C17" s="19" t="str">
        <f t="shared" si="0"/>
        <v>n/a</v>
      </c>
      <c r="D17" s="11"/>
      <c r="E17" s="20" t="s">
        <v>15</v>
      </c>
      <c r="F17" s="21">
        <f>COUNT(B16:B26)</f>
        <v>4</v>
      </c>
    </row>
    <row r="18" spans="1:6" x14ac:dyDescent="0.25">
      <c r="A18" s="15" t="s">
        <v>74</v>
      </c>
      <c r="B18" s="8">
        <v>43900</v>
      </c>
      <c r="C18" s="19" t="str">
        <f t="shared" si="0"/>
        <v>n/a</v>
      </c>
      <c r="D18" s="11"/>
      <c r="E18" s="20" t="s">
        <v>16</v>
      </c>
      <c r="F18" s="22">
        <f>IF(F17&lt;2,"n/a",(F16/F19))</f>
        <v>0.17014053877110333</v>
      </c>
    </row>
    <row r="19" spans="1:6" x14ac:dyDescent="0.25">
      <c r="A19" s="15" t="s">
        <v>75</v>
      </c>
      <c r="B19" s="8">
        <v>34999.9</v>
      </c>
      <c r="C19" s="19" t="str">
        <f t="shared" si="0"/>
        <v>n/a</v>
      </c>
      <c r="D19" s="11"/>
      <c r="E19" s="20" t="s">
        <v>17</v>
      </c>
      <c r="F19" s="19">
        <f>ROUND(AVERAGE(B16:B26),2)</f>
        <v>36412.480000000003</v>
      </c>
    </row>
    <row r="20" spans="1:6" x14ac:dyDescent="0.25">
      <c r="A20" s="15"/>
      <c r="B20" s="8"/>
      <c r="C20" s="19" t="str">
        <f t="shared" si="0"/>
        <v/>
      </c>
      <c r="D20" s="11"/>
      <c r="E20" s="20" t="s">
        <v>18</v>
      </c>
      <c r="F20" s="19" t="str">
        <f>IFERROR(ROUND(IF(F17&lt;2,"n/a",(IF(F18&lt;=25%,"n/a",AVERAGE(C16:C26)))),2),"n/a")</f>
        <v>n/a</v>
      </c>
    </row>
    <row r="21" spans="1:6" x14ac:dyDescent="0.25">
      <c r="A21" s="15"/>
      <c r="B21" s="8"/>
      <c r="C21" s="19" t="str">
        <f t="shared" si="0"/>
        <v/>
      </c>
      <c r="D21" s="11"/>
      <c r="E21" s="20" t="s">
        <v>19</v>
      </c>
      <c r="F21" s="19">
        <f>ROUND(MEDIAN(B16:B26),2)</f>
        <v>36384.949999999997</v>
      </c>
    </row>
    <row r="22" spans="1:6" x14ac:dyDescent="0.25">
      <c r="A22" s="15"/>
      <c r="B22" s="8"/>
      <c r="C22" s="19" t="str">
        <f t="shared" si="0"/>
        <v/>
      </c>
      <c r="D22" s="11"/>
      <c r="E22" s="20" t="s">
        <v>20</v>
      </c>
      <c r="F22" s="23">
        <f>MIN(B16:B26)</f>
        <v>28980</v>
      </c>
    </row>
    <row r="23" spans="1:6" x14ac:dyDescent="0.25">
      <c r="A23" s="15"/>
      <c r="B23" s="8"/>
      <c r="C23" s="19" t="str">
        <f t="shared" si="0"/>
        <v/>
      </c>
      <c r="D23" s="11"/>
      <c r="E23" s="20" t="s">
        <v>21</v>
      </c>
      <c r="F23" s="23">
        <f>B14*F22</f>
        <v>86940</v>
      </c>
    </row>
    <row r="24" spans="1:6" x14ac:dyDescent="0.25">
      <c r="A24" s="15"/>
      <c r="B24" s="8"/>
      <c r="C24" s="19" t="str">
        <f t="shared" si="0"/>
        <v/>
      </c>
      <c r="D24" s="11"/>
      <c r="E24" s="24" t="s">
        <v>22</v>
      </c>
      <c r="F24" s="25">
        <f>ROUND(IF(F18&lt;=25%,F19,MIN(F20:F21)),2)</f>
        <v>36412.480000000003</v>
      </c>
    </row>
    <row r="25" spans="1:6" x14ac:dyDescent="0.25">
      <c r="A25" s="15"/>
      <c r="B25" s="8"/>
      <c r="C25" s="19" t="str">
        <f t="shared" si="0"/>
        <v/>
      </c>
      <c r="D25" s="11"/>
      <c r="E25" s="24" t="s">
        <v>23</v>
      </c>
      <c r="F25" s="25">
        <f>B14*F24</f>
        <v>109237.44</v>
      </c>
    </row>
    <row r="26" spans="1:6" x14ac:dyDescent="0.25">
      <c r="A26" s="15"/>
      <c r="B26" s="8"/>
      <c r="C26" s="19" t="str">
        <f t="shared" si="0"/>
        <v/>
      </c>
      <c r="D26" s="11"/>
      <c r="E26" s="11"/>
      <c r="F26" s="11"/>
    </row>
  </sheetData>
  <sheetProtection password="DFC7" sheet="1" objects="1" scenarios="1"/>
  <mergeCells count="1">
    <mergeCell ref="A12:F12"/>
  </mergeCells>
  <printOptions horizontalCentered="1"/>
  <pageMargins left="0.51181102362204722" right="0.51181102362204722" top="1.3779527559055118" bottom="0.78740157480314965" header="0.31496062992125984" footer="0.31496062992125984"/>
  <pageSetup paperSize="9" scale="83" orientation="landscape" r:id="rId1"/>
  <headerFooter>
    <oddHeader>&amp;C&amp;G</oddHeader>
    <oddFooter>&amp;LEstimativa em &amp;D&amp;Rn/a = não se aplica</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view="pageBreakPreview" zoomScale="85" zoomScaleNormal="100" zoomScaleSheetLayoutView="85" workbookViewId="0">
      <selection activeCell="B11" sqref="B11"/>
    </sheetView>
  </sheetViews>
  <sheetFormatPr defaultRowHeight="15" x14ac:dyDescent="0.25"/>
  <cols>
    <col min="1" max="1" width="60.7109375" customWidth="1"/>
    <col min="2" max="3" width="15.7109375" customWidth="1"/>
    <col min="4" max="4" width="5.7109375" customWidth="1"/>
    <col min="5" max="5" width="30.7109375" customWidth="1"/>
    <col min="6" max="6" width="20.7109375" customWidth="1"/>
  </cols>
  <sheetData>
    <row r="1" spans="1:6" ht="15.75" x14ac:dyDescent="0.25">
      <c r="A1" s="1" t="s">
        <v>0</v>
      </c>
    </row>
    <row r="3" spans="1:6" x14ac:dyDescent="0.25">
      <c r="A3" s="2" t="s">
        <v>1</v>
      </c>
    </row>
    <row r="4" spans="1:6" x14ac:dyDescent="0.25">
      <c r="A4" s="2" t="s">
        <v>2</v>
      </c>
    </row>
    <row r="5" spans="1:6" x14ac:dyDescent="0.25">
      <c r="A5" s="2" t="s">
        <v>3</v>
      </c>
    </row>
    <row r="6" spans="1:6" x14ac:dyDescent="0.25">
      <c r="A6" s="2" t="s">
        <v>4</v>
      </c>
    </row>
    <row r="7" spans="1:6" x14ac:dyDescent="0.25">
      <c r="A7" s="2" t="s">
        <v>5</v>
      </c>
    </row>
    <row r="8" spans="1:6" x14ac:dyDescent="0.25">
      <c r="A8" s="2" t="s">
        <v>6</v>
      </c>
    </row>
    <row r="9" spans="1:6" x14ac:dyDescent="0.25">
      <c r="A9" s="2" t="s">
        <v>7</v>
      </c>
    </row>
    <row r="11" spans="1:6" x14ac:dyDescent="0.25">
      <c r="A11" s="16" t="s">
        <v>24</v>
      </c>
      <c r="B11" s="9">
        <v>6</v>
      </c>
      <c r="C11" s="10"/>
      <c r="D11" s="10"/>
      <c r="E11" s="11"/>
      <c r="F11" s="11"/>
    </row>
    <row r="12" spans="1:6" ht="150.75" customHeight="1" x14ac:dyDescent="0.25">
      <c r="A12" s="29" t="s">
        <v>36</v>
      </c>
      <c r="B12" s="29"/>
      <c r="C12" s="29"/>
      <c r="D12" s="29"/>
      <c r="E12" s="29"/>
      <c r="F12" s="29"/>
    </row>
    <row r="13" spans="1:6" s="3" customFormat="1" x14ac:dyDescent="0.25">
      <c r="A13" s="17" t="s">
        <v>9</v>
      </c>
      <c r="B13" s="12" t="s">
        <v>31</v>
      </c>
      <c r="C13" s="13"/>
      <c r="D13" s="13"/>
      <c r="E13" s="13"/>
      <c r="F13" s="13"/>
    </row>
    <row r="14" spans="1:6" x14ac:dyDescent="0.25">
      <c r="A14" s="16" t="s">
        <v>13</v>
      </c>
      <c r="B14" s="14">
        <v>3</v>
      </c>
      <c r="C14" s="11"/>
      <c r="D14" s="11"/>
      <c r="E14" s="13"/>
      <c r="F14" s="13"/>
    </row>
    <row r="15" spans="1:6" ht="30" x14ac:dyDescent="0.25">
      <c r="A15" s="18" t="s">
        <v>10</v>
      </c>
      <c r="B15" s="18" t="s">
        <v>11</v>
      </c>
      <c r="C15" s="18" t="s">
        <v>12</v>
      </c>
      <c r="D15" s="11"/>
      <c r="E15" s="11"/>
      <c r="F15" s="11"/>
    </row>
    <row r="16" spans="1:6" x14ac:dyDescent="0.25">
      <c r="A16" s="15" t="s">
        <v>76</v>
      </c>
      <c r="B16" s="8">
        <v>3969</v>
      </c>
      <c r="C16" s="19">
        <f t="shared" ref="C16:C26" si="0">IF(B16="","",(IF($F$18&lt;25%,"n/a",IF(B16&lt;=($F$19+$F$16),B16,"descartado"))))</f>
        <v>3969</v>
      </c>
      <c r="D16" s="11"/>
      <c r="E16" s="20" t="s">
        <v>14</v>
      </c>
      <c r="F16" s="21">
        <f>IF(F17&lt;2,"n/a",(_xlfn.STDEV.S(B16:B26)))</f>
        <v>1093.0731398980881</v>
      </c>
    </row>
    <row r="17" spans="1:6" x14ac:dyDescent="0.25">
      <c r="A17" s="15" t="s">
        <v>70</v>
      </c>
      <c r="B17" s="8">
        <v>2399</v>
      </c>
      <c r="C17" s="19">
        <f t="shared" si="0"/>
        <v>2399</v>
      </c>
      <c r="D17" s="11"/>
      <c r="E17" s="20" t="s">
        <v>15</v>
      </c>
      <c r="F17" s="21">
        <f>COUNT(B16:B26)</f>
        <v>4</v>
      </c>
    </row>
    <row r="18" spans="1:6" x14ac:dyDescent="0.25">
      <c r="A18" s="15" t="s">
        <v>77</v>
      </c>
      <c r="B18" s="8">
        <v>4217.7</v>
      </c>
      <c r="C18" s="19">
        <f t="shared" si="0"/>
        <v>4217.7</v>
      </c>
      <c r="D18" s="11"/>
      <c r="E18" s="20" t="s">
        <v>16</v>
      </c>
      <c r="F18" s="22">
        <f>IF(F17&lt;2,"n/a",(F16/F19))</f>
        <v>0.3460263886499822</v>
      </c>
    </row>
    <row r="19" spans="1:6" x14ac:dyDescent="0.25">
      <c r="A19" s="15" t="s">
        <v>78</v>
      </c>
      <c r="B19" s="8">
        <v>2050</v>
      </c>
      <c r="C19" s="19">
        <f t="shared" si="0"/>
        <v>2050</v>
      </c>
      <c r="D19" s="11"/>
      <c r="E19" s="20" t="s">
        <v>17</v>
      </c>
      <c r="F19" s="19">
        <f>ROUND(AVERAGE(B16:B26),2)</f>
        <v>3158.93</v>
      </c>
    </row>
    <row r="20" spans="1:6" x14ac:dyDescent="0.25">
      <c r="A20" s="15"/>
      <c r="B20" s="8"/>
      <c r="C20" s="19" t="str">
        <f t="shared" si="0"/>
        <v/>
      </c>
      <c r="D20" s="11"/>
      <c r="E20" s="20" t="s">
        <v>18</v>
      </c>
      <c r="F20" s="19">
        <f>IFERROR(ROUND(IF(F17&lt;2,"n/a",(IF(F18&lt;=25%,"n/a",AVERAGE(C16:C26)))),2),"n/a")</f>
        <v>3158.93</v>
      </c>
    </row>
    <row r="21" spans="1:6" x14ac:dyDescent="0.25">
      <c r="A21" s="15"/>
      <c r="B21" s="8"/>
      <c r="C21" s="19" t="str">
        <f t="shared" si="0"/>
        <v/>
      </c>
      <c r="D21" s="11"/>
      <c r="E21" s="20" t="s">
        <v>19</v>
      </c>
      <c r="F21" s="19">
        <f>ROUND(MEDIAN(B16:B26),2)</f>
        <v>3184</v>
      </c>
    </row>
    <row r="22" spans="1:6" x14ac:dyDescent="0.25">
      <c r="A22" s="15"/>
      <c r="B22" s="8"/>
      <c r="C22" s="19" t="str">
        <f t="shared" si="0"/>
        <v/>
      </c>
      <c r="D22" s="11"/>
      <c r="E22" s="20" t="s">
        <v>20</v>
      </c>
      <c r="F22" s="23">
        <f>MIN(B16:B26)</f>
        <v>2050</v>
      </c>
    </row>
    <row r="23" spans="1:6" x14ac:dyDescent="0.25">
      <c r="A23" s="15"/>
      <c r="B23" s="8"/>
      <c r="C23" s="19" t="str">
        <f t="shared" si="0"/>
        <v/>
      </c>
      <c r="D23" s="11"/>
      <c r="E23" s="20" t="s">
        <v>21</v>
      </c>
      <c r="F23" s="23">
        <f>B14*F22</f>
        <v>6150</v>
      </c>
    </row>
    <row r="24" spans="1:6" x14ac:dyDescent="0.25">
      <c r="A24" s="15"/>
      <c r="B24" s="8"/>
      <c r="C24" s="19" t="str">
        <f t="shared" si="0"/>
        <v/>
      </c>
      <c r="D24" s="11"/>
      <c r="E24" s="24" t="s">
        <v>22</v>
      </c>
      <c r="F24" s="25">
        <f>ROUND(IF(F18&lt;=25%,F19,MIN(F20:F21)),2)</f>
        <v>3158.93</v>
      </c>
    </row>
    <row r="25" spans="1:6" x14ac:dyDescent="0.25">
      <c r="A25" s="15"/>
      <c r="B25" s="8"/>
      <c r="C25" s="19" t="str">
        <f t="shared" si="0"/>
        <v/>
      </c>
      <c r="D25" s="11"/>
      <c r="E25" s="24" t="s">
        <v>23</v>
      </c>
      <c r="F25" s="25">
        <f>B14*F24</f>
        <v>9476.7899999999991</v>
      </c>
    </row>
    <row r="26" spans="1:6" x14ac:dyDescent="0.25">
      <c r="A26" s="15"/>
      <c r="B26" s="8"/>
      <c r="C26" s="19" t="str">
        <f t="shared" si="0"/>
        <v/>
      </c>
      <c r="D26" s="11"/>
      <c r="E26" s="11"/>
      <c r="F26" s="11"/>
    </row>
  </sheetData>
  <sheetProtection password="DFC7" sheet="1" objects="1" scenarios="1"/>
  <mergeCells count="1">
    <mergeCell ref="A12:F12"/>
  </mergeCells>
  <printOptions horizontalCentered="1"/>
  <pageMargins left="0.51181102362204722" right="0.51181102362204722" top="1.3779527559055118" bottom="0.78740157480314965" header="0.31496062992125984" footer="0.31496062992125984"/>
  <pageSetup paperSize="9" scale="83" orientation="landscape" r:id="rId1"/>
  <headerFooter>
    <oddHeader>&amp;C&amp;G</oddHeader>
    <oddFooter>&amp;LEstimativa em &amp;D&amp;Rn/a = não se aplica</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view="pageBreakPreview" zoomScale="85" zoomScaleNormal="100" zoomScaleSheetLayoutView="85" workbookViewId="0">
      <selection activeCell="B11" sqref="B11"/>
    </sheetView>
  </sheetViews>
  <sheetFormatPr defaultRowHeight="15" x14ac:dyDescent="0.25"/>
  <cols>
    <col min="1" max="1" width="60.7109375" customWidth="1"/>
    <col min="2" max="3" width="15.7109375" customWidth="1"/>
    <col min="4" max="4" width="5.7109375" customWidth="1"/>
    <col min="5" max="5" width="30.7109375" customWidth="1"/>
    <col min="6" max="6" width="20.7109375" customWidth="1"/>
  </cols>
  <sheetData>
    <row r="1" spans="1:6" ht="15.75" x14ac:dyDescent="0.25">
      <c r="A1" s="1" t="s">
        <v>0</v>
      </c>
    </row>
    <row r="3" spans="1:6" x14ac:dyDescent="0.25">
      <c r="A3" s="2" t="s">
        <v>1</v>
      </c>
    </row>
    <row r="4" spans="1:6" x14ac:dyDescent="0.25">
      <c r="A4" s="2" t="s">
        <v>2</v>
      </c>
    </row>
    <row r="5" spans="1:6" x14ac:dyDescent="0.25">
      <c r="A5" s="2" t="s">
        <v>3</v>
      </c>
    </row>
    <row r="6" spans="1:6" x14ac:dyDescent="0.25">
      <c r="A6" s="2" t="s">
        <v>4</v>
      </c>
    </row>
    <row r="7" spans="1:6" x14ac:dyDescent="0.25">
      <c r="A7" s="2" t="s">
        <v>5</v>
      </c>
    </row>
    <row r="8" spans="1:6" x14ac:dyDescent="0.25">
      <c r="A8" s="2" t="s">
        <v>6</v>
      </c>
    </row>
    <row r="9" spans="1:6" x14ac:dyDescent="0.25">
      <c r="A9" s="2" t="s">
        <v>7</v>
      </c>
    </row>
    <row r="11" spans="1:6" x14ac:dyDescent="0.25">
      <c r="A11" s="16" t="s">
        <v>24</v>
      </c>
      <c r="B11" s="9">
        <v>7</v>
      </c>
      <c r="C11" s="10"/>
      <c r="D11" s="10"/>
      <c r="E11" s="11"/>
      <c r="F11" s="11"/>
    </row>
    <row r="12" spans="1:6" ht="150.75" customHeight="1" x14ac:dyDescent="0.25">
      <c r="A12" s="29" t="s">
        <v>37</v>
      </c>
      <c r="B12" s="29"/>
      <c r="C12" s="29"/>
      <c r="D12" s="29"/>
      <c r="E12" s="29"/>
      <c r="F12" s="29"/>
    </row>
    <row r="13" spans="1:6" s="3" customFormat="1" x14ac:dyDescent="0.25">
      <c r="A13" s="17" t="s">
        <v>9</v>
      </c>
      <c r="B13" s="12" t="s">
        <v>31</v>
      </c>
      <c r="C13" s="13"/>
      <c r="D13" s="13"/>
      <c r="E13" s="13"/>
      <c r="F13" s="13"/>
    </row>
    <row r="14" spans="1:6" x14ac:dyDescent="0.25">
      <c r="A14" s="16" t="s">
        <v>13</v>
      </c>
      <c r="B14" s="14">
        <v>6</v>
      </c>
      <c r="C14" s="11"/>
      <c r="D14" s="11"/>
      <c r="E14" s="13"/>
      <c r="F14" s="13"/>
    </row>
    <row r="15" spans="1:6" ht="30" x14ac:dyDescent="0.25">
      <c r="A15" s="18" t="s">
        <v>10</v>
      </c>
      <c r="B15" s="18" t="s">
        <v>11</v>
      </c>
      <c r="C15" s="18" t="s">
        <v>12</v>
      </c>
      <c r="D15" s="11"/>
      <c r="E15" s="11"/>
      <c r="F15" s="11"/>
    </row>
    <row r="16" spans="1:6" x14ac:dyDescent="0.25">
      <c r="A16" s="15" t="s">
        <v>65</v>
      </c>
      <c r="B16" s="8">
        <v>2911.5</v>
      </c>
      <c r="C16" s="19">
        <f t="shared" ref="C16:C26" si="0">IF(B16="","",(IF($F$18&lt;25%,"n/a",IF(B16&lt;=($F$19+$F$16),B16,"descartado"))))</f>
        <v>2911.5</v>
      </c>
      <c r="D16" s="11"/>
      <c r="E16" s="20" t="s">
        <v>14</v>
      </c>
      <c r="F16" s="21">
        <f>IF(F17&lt;2,"n/a",(_xlfn.STDEV.S(B16:B26)))</f>
        <v>3078.0749437952295</v>
      </c>
    </row>
    <row r="17" spans="1:6" x14ac:dyDescent="0.25">
      <c r="A17" s="15" t="s">
        <v>66</v>
      </c>
      <c r="B17" s="8">
        <v>3067.02</v>
      </c>
      <c r="C17" s="19">
        <f t="shared" si="0"/>
        <v>3067.02</v>
      </c>
      <c r="D17" s="11"/>
      <c r="E17" s="20" t="s">
        <v>15</v>
      </c>
      <c r="F17" s="21">
        <f>COUNT(B16:B26)</f>
        <v>5</v>
      </c>
    </row>
    <row r="18" spans="1:6" x14ac:dyDescent="0.25">
      <c r="A18" s="15" t="s">
        <v>72</v>
      </c>
      <c r="B18" s="8">
        <v>6990</v>
      </c>
      <c r="C18" s="19">
        <f t="shared" si="0"/>
        <v>6990</v>
      </c>
      <c r="D18" s="11"/>
      <c r="E18" s="20" t="s">
        <v>16</v>
      </c>
      <c r="F18" s="22">
        <f>IF(F17&lt;2,"n/a",(F16/F19))</f>
        <v>0.50055696482448886</v>
      </c>
    </row>
    <row r="19" spans="1:6" x14ac:dyDescent="0.25">
      <c r="A19" s="15" t="s">
        <v>79</v>
      </c>
      <c r="B19" s="8">
        <v>7841.2</v>
      </c>
      <c r="C19" s="19">
        <f t="shared" si="0"/>
        <v>7841.2</v>
      </c>
      <c r="D19" s="11"/>
      <c r="E19" s="20" t="s">
        <v>17</v>
      </c>
      <c r="F19" s="19">
        <f>ROUND(AVERAGE(B16:B26),2)</f>
        <v>6149.3</v>
      </c>
    </row>
    <row r="20" spans="1:6" x14ac:dyDescent="0.25">
      <c r="A20" s="15" t="s">
        <v>80</v>
      </c>
      <c r="B20" s="8">
        <v>9936.7900000000009</v>
      </c>
      <c r="C20" s="19" t="str">
        <f t="shared" si="0"/>
        <v>descartado</v>
      </c>
      <c r="D20" s="11"/>
      <c r="E20" s="20" t="s">
        <v>18</v>
      </c>
      <c r="F20" s="19">
        <f>IFERROR(ROUND(IF(F17&lt;2,"n/a",(IF(F18&lt;=25%,"n/a",AVERAGE(C16:C26)))),2),"n/a")</f>
        <v>5202.43</v>
      </c>
    </row>
    <row r="21" spans="1:6" x14ac:dyDescent="0.25">
      <c r="A21" s="15"/>
      <c r="B21" s="8"/>
      <c r="C21" s="19" t="str">
        <f t="shared" si="0"/>
        <v/>
      </c>
      <c r="D21" s="11"/>
      <c r="E21" s="20" t="s">
        <v>19</v>
      </c>
      <c r="F21" s="19">
        <f>ROUND(MEDIAN(B16:B26),2)</f>
        <v>6990</v>
      </c>
    </row>
    <row r="22" spans="1:6" x14ac:dyDescent="0.25">
      <c r="A22" s="15"/>
      <c r="B22" s="8"/>
      <c r="C22" s="19" t="str">
        <f t="shared" si="0"/>
        <v/>
      </c>
      <c r="D22" s="11"/>
      <c r="E22" s="20" t="s">
        <v>20</v>
      </c>
      <c r="F22" s="23">
        <f>MIN(B16:B26)</f>
        <v>2911.5</v>
      </c>
    </row>
    <row r="23" spans="1:6" x14ac:dyDescent="0.25">
      <c r="A23" s="15"/>
      <c r="B23" s="8"/>
      <c r="C23" s="19" t="str">
        <f t="shared" si="0"/>
        <v/>
      </c>
      <c r="D23" s="11"/>
      <c r="E23" s="20" t="s">
        <v>21</v>
      </c>
      <c r="F23" s="23">
        <f>B14*F22</f>
        <v>17469</v>
      </c>
    </row>
    <row r="24" spans="1:6" x14ac:dyDescent="0.25">
      <c r="A24" s="15"/>
      <c r="B24" s="8"/>
      <c r="C24" s="19" t="str">
        <f t="shared" si="0"/>
        <v/>
      </c>
      <c r="D24" s="11"/>
      <c r="E24" s="24" t="s">
        <v>22</v>
      </c>
      <c r="F24" s="25">
        <f>ROUND(IF(F18&lt;=25%,F19,MIN(F20:F21)),2)</f>
        <v>5202.43</v>
      </c>
    </row>
    <row r="25" spans="1:6" x14ac:dyDescent="0.25">
      <c r="A25" s="15"/>
      <c r="B25" s="8"/>
      <c r="C25" s="19" t="str">
        <f t="shared" si="0"/>
        <v/>
      </c>
      <c r="D25" s="11"/>
      <c r="E25" s="24" t="s">
        <v>23</v>
      </c>
      <c r="F25" s="25">
        <f>B14*F24</f>
        <v>31214.58</v>
      </c>
    </row>
    <row r="26" spans="1:6" x14ac:dyDescent="0.25">
      <c r="A26" s="15"/>
      <c r="B26" s="8"/>
      <c r="C26" s="19" t="str">
        <f t="shared" si="0"/>
        <v/>
      </c>
      <c r="D26" s="11"/>
      <c r="E26" s="11"/>
      <c r="F26" s="11"/>
    </row>
  </sheetData>
  <sheetProtection password="DFC7" sheet="1" objects="1" scenarios="1"/>
  <mergeCells count="1">
    <mergeCell ref="A12:F12"/>
  </mergeCells>
  <printOptions horizontalCentered="1"/>
  <pageMargins left="0.51181102362204722" right="0.51181102362204722" top="1.3779527559055118" bottom="0.78740157480314965" header="0.31496062992125984" footer="0.31496062992125984"/>
  <pageSetup paperSize="9" scale="83" orientation="landscape" r:id="rId1"/>
  <headerFooter>
    <oddHeader>&amp;C&amp;G</oddHeader>
    <oddFooter>&amp;LEstimativa em &amp;D&amp;Rn/a = não se aplica</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view="pageBreakPreview" zoomScale="85" zoomScaleNormal="100" zoomScaleSheetLayoutView="85" workbookViewId="0">
      <selection activeCell="B14" sqref="B14"/>
    </sheetView>
  </sheetViews>
  <sheetFormatPr defaultRowHeight="15" x14ac:dyDescent="0.25"/>
  <cols>
    <col min="1" max="1" width="60.7109375" customWidth="1"/>
    <col min="2" max="3" width="15.7109375" customWidth="1"/>
    <col min="4" max="4" width="5.7109375" customWidth="1"/>
    <col min="5" max="5" width="30.7109375" customWidth="1"/>
    <col min="6" max="6" width="20.7109375" customWidth="1"/>
  </cols>
  <sheetData>
    <row r="1" spans="1:6" ht="15.75" x14ac:dyDescent="0.25">
      <c r="A1" s="1" t="s">
        <v>0</v>
      </c>
    </row>
    <row r="3" spans="1:6" x14ac:dyDescent="0.25">
      <c r="A3" s="2" t="s">
        <v>1</v>
      </c>
    </row>
    <row r="4" spans="1:6" x14ac:dyDescent="0.25">
      <c r="A4" s="2" t="s">
        <v>2</v>
      </c>
    </row>
    <row r="5" spans="1:6" x14ac:dyDescent="0.25">
      <c r="A5" s="2" t="s">
        <v>3</v>
      </c>
    </row>
    <row r="6" spans="1:6" x14ac:dyDescent="0.25">
      <c r="A6" s="2" t="s">
        <v>4</v>
      </c>
    </row>
    <row r="7" spans="1:6" x14ac:dyDescent="0.25">
      <c r="A7" s="2" t="s">
        <v>5</v>
      </c>
    </row>
    <row r="8" spans="1:6" x14ac:dyDescent="0.25">
      <c r="A8" s="2" t="s">
        <v>6</v>
      </c>
    </row>
    <row r="9" spans="1:6" x14ac:dyDescent="0.25">
      <c r="A9" s="2" t="s">
        <v>7</v>
      </c>
    </row>
    <row r="11" spans="1:6" x14ac:dyDescent="0.25">
      <c r="A11" s="16" t="s">
        <v>24</v>
      </c>
      <c r="B11" s="9">
        <v>8</v>
      </c>
      <c r="C11" s="10"/>
      <c r="D11" s="10"/>
      <c r="E11" s="11"/>
      <c r="F11" s="11"/>
    </row>
    <row r="12" spans="1:6" ht="150.75" customHeight="1" x14ac:dyDescent="0.25">
      <c r="A12" s="29" t="s">
        <v>33</v>
      </c>
      <c r="B12" s="29"/>
      <c r="C12" s="29"/>
      <c r="D12" s="29"/>
      <c r="E12" s="29"/>
      <c r="F12" s="29"/>
    </row>
    <row r="13" spans="1:6" s="3" customFormat="1" x14ac:dyDescent="0.25">
      <c r="A13" s="17" t="s">
        <v>9</v>
      </c>
      <c r="B13" s="12" t="s">
        <v>31</v>
      </c>
      <c r="C13" s="13"/>
      <c r="D13" s="13"/>
      <c r="E13" s="13"/>
      <c r="F13" s="13"/>
    </row>
    <row r="14" spans="1:6" x14ac:dyDescent="0.25">
      <c r="A14" s="16" t="s">
        <v>13</v>
      </c>
      <c r="B14" s="14">
        <v>488</v>
      </c>
      <c r="C14" s="11"/>
      <c r="D14" s="11"/>
      <c r="E14" s="13"/>
      <c r="F14" s="13"/>
    </row>
    <row r="15" spans="1:6" ht="30" x14ac:dyDescent="0.25">
      <c r="A15" s="18" t="s">
        <v>10</v>
      </c>
      <c r="B15" s="18" t="s">
        <v>11</v>
      </c>
      <c r="C15" s="18" t="s">
        <v>12</v>
      </c>
      <c r="D15" s="11"/>
      <c r="E15" s="11"/>
      <c r="F15" s="11"/>
    </row>
    <row r="16" spans="1:6" x14ac:dyDescent="0.25">
      <c r="A16" s="15" t="s">
        <v>52</v>
      </c>
      <c r="B16" s="8">
        <v>319</v>
      </c>
      <c r="C16" s="19">
        <f t="shared" ref="C16:C26" si="0">IF(B16="","",(IF($F$18&lt;25%,"n/a",IF(B16&lt;=($F$19+$F$16),B16,"descartado"))))</f>
        <v>319</v>
      </c>
      <c r="D16" s="11"/>
      <c r="E16" s="20" t="s">
        <v>14</v>
      </c>
      <c r="F16" s="21">
        <f>IF(F17&lt;2,"n/a",(_xlfn.STDEV.S(B16:B26)))</f>
        <v>199.17803420837123</v>
      </c>
    </row>
    <row r="17" spans="1:6" x14ac:dyDescent="0.25">
      <c r="A17" s="15" t="s">
        <v>53</v>
      </c>
      <c r="B17" s="8">
        <v>364</v>
      </c>
      <c r="C17" s="19">
        <f t="shared" si="0"/>
        <v>364</v>
      </c>
      <c r="D17" s="11"/>
      <c r="E17" s="20" t="s">
        <v>15</v>
      </c>
      <c r="F17" s="21">
        <f>COUNT(B16:B26)</f>
        <v>9</v>
      </c>
    </row>
    <row r="18" spans="1:6" x14ac:dyDescent="0.25">
      <c r="A18" s="15" t="s">
        <v>54</v>
      </c>
      <c r="B18" s="8">
        <v>385</v>
      </c>
      <c r="C18" s="19">
        <f t="shared" si="0"/>
        <v>385</v>
      </c>
      <c r="D18" s="11"/>
      <c r="E18" s="20" t="s">
        <v>16</v>
      </c>
      <c r="F18" s="22">
        <f>IF(F17&lt;2,"n/a",(F16/F19))</f>
        <v>0.42797171080440749</v>
      </c>
    </row>
    <row r="19" spans="1:6" x14ac:dyDescent="0.25">
      <c r="A19" s="15" t="s">
        <v>55</v>
      </c>
      <c r="B19" s="8">
        <v>399</v>
      </c>
      <c r="C19" s="19">
        <f t="shared" si="0"/>
        <v>399</v>
      </c>
      <c r="D19" s="11"/>
      <c r="E19" s="20" t="s">
        <v>17</v>
      </c>
      <c r="F19" s="19">
        <f>ROUND(AVERAGE(B16:B26),2)</f>
        <v>465.4</v>
      </c>
    </row>
    <row r="20" spans="1:6" x14ac:dyDescent="0.25">
      <c r="A20" s="15" t="s">
        <v>56</v>
      </c>
      <c r="B20" s="8">
        <v>660</v>
      </c>
      <c r="C20" s="19">
        <f t="shared" si="0"/>
        <v>660</v>
      </c>
      <c r="D20" s="11"/>
      <c r="E20" s="20" t="s">
        <v>18</v>
      </c>
      <c r="F20" s="19">
        <f>IFERROR(ROUND(IF(F17&lt;2,"n/a",(IF(F18&lt;=25%,"n/a",AVERAGE(C16:C26)))),2),"n/a")</f>
        <v>407.75</v>
      </c>
    </row>
    <row r="21" spans="1:6" x14ac:dyDescent="0.25">
      <c r="A21" s="15" t="s">
        <v>57</v>
      </c>
      <c r="B21" s="8">
        <v>926.62</v>
      </c>
      <c r="C21" s="19" t="str">
        <f t="shared" si="0"/>
        <v>descartado</v>
      </c>
      <c r="D21" s="11"/>
      <c r="E21" s="20" t="s">
        <v>19</v>
      </c>
      <c r="F21" s="19">
        <f>ROUND(MEDIAN(B16:B26),2)</f>
        <v>385</v>
      </c>
    </row>
    <row r="22" spans="1:6" x14ac:dyDescent="0.25">
      <c r="A22" s="15" t="s">
        <v>69</v>
      </c>
      <c r="B22" s="8">
        <v>366.9</v>
      </c>
      <c r="C22" s="19">
        <f t="shared" si="0"/>
        <v>366.9</v>
      </c>
      <c r="D22" s="11"/>
      <c r="E22" s="20" t="s">
        <v>20</v>
      </c>
      <c r="F22" s="23">
        <f>MIN(B16:B26)</f>
        <v>319</v>
      </c>
    </row>
    <row r="23" spans="1:6" x14ac:dyDescent="0.25">
      <c r="A23" s="15" t="s">
        <v>70</v>
      </c>
      <c r="B23" s="8">
        <v>359</v>
      </c>
      <c r="C23" s="19">
        <f t="shared" si="0"/>
        <v>359</v>
      </c>
      <c r="D23" s="11"/>
      <c r="E23" s="20" t="s">
        <v>21</v>
      </c>
      <c r="F23" s="23">
        <f>B14*F22</f>
        <v>155672</v>
      </c>
    </row>
    <row r="24" spans="1:6" x14ac:dyDescent="0.25">
      <c r="A24" s="15" t="s">
        <v>71</v>
      </c>
      <c r="B24" s="8">
        <v>409.09</v>
      </c>
      <c r="C24" s="19">
        <f t="shared" si="0"/>
        <v>409.09</v>
      </c>
      <c r="D24" s="11"/>
      <c r="E24" s="24" t="s">
        <v>22</v>
      </c>
      <c r="F24" s="25">
        <f>ROUND(IF(F18&lt;=25%,F19,MIN(F20:F21)),2)</f>
        <v>385</v>
      </c>
    </row>
    <row r="25" spans="1:6" x14ac:dyDescent="0.25">
      <c r="A25" s="15"/>
      <c r="B25" s="8"/>
      <c r="C25" s="19" t="str">
        <f t="shared" si="0"/>
        <v/>
      </c>
      <c r="D25" s="11"/>
      <c r="E25" s="24" t="s">
        <v>23</v>
      </c>
      <c r="F25" s="25">
        <f>B14*F24</f>
        <v>187880</v>
      </c>
    </row>
    <row r="26" spans="1:6" x14ac:dyDescent="0.25">
      <c r="A26" s="15"/>
      <c r="B26" s="8"/>
      <c r="C26" s="19" t="str">
        <f t="shared" si="0"/>
        <v/>
      </c>
      <c r="D26" s="11"/>
      <c r="E26" s="11"/>
      <c r="F26" s="11"/>
    </row>
  </sheetData>
  <sheetProtection password="DFC7" sheet="1" objects="1" scenarios="1"/>
  <mergeCells count="1">
    <mergeCell ref="A12:F12"/>
  </mergeCells>
  <printOptions horizontalCentered="1"/>
  <pageMargins left="0.51181102362204722" right="0.51181102362204722" top="1.3779527559055118" bottom="0.78740157480314965" header="0.31496062992125984" footer="0.31496062992125984"/>
  <pageSetup paperSize="9" scale="83" orientation="landscape" r:id="rId1"/>
  <headerFooter>
    <oddHeader>&amp;C&amp;G</oddHeader>
    <oddFooter>&amp;LEstimativa em &amp;D&amp;Rn/a = não se aplica</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BreakPreview" zoomScale="85" zoomScaleNormal="100" zoomScaleSheetLayoutView="85" workbookViewId="0">
      <selection activeCell="F13" sqref="F13"/>
    </sheetView>
  </sheetViews>
  <sheetFormatPr defaultRowHeight="15" x14ac:dyDescent="0.25"/>
  <cols>
    <col min="1" max="1" width="10.7109375" customWidth="1"/>
    <col min="2" max="2" width="60.7109375" customWidth="1"/>
    <col min="3" max="6" width="15.7109375" customWidth="1"/>
  </cols>
  <sheetData>
    <row r="1" spans="1:6" ht="15.75" x14ac:dyDescent="0.25">
      <c r="A1" s="1" t="s">
        <v>25</v>
      </c>
    </row>
    <row r="3" spans="1:6" s="26" customFormat="1" ht="30" x14ac:dyDescent="0.25">
      <c r="A3" s="6" t="s">
        <v>8</v>
      </c>
      <c r="B3" s="6" t="s">
        <v>26</v>
      </c>
      <c r="C3" s="6" t="s">
        <v>9</v>
      </c>
      <c r="D3" s="6" t="s">
        <v>13</v>
      </c>
      <c r="E3" s="6" t="s">
        <v>27</v>
      </c>
      <c r="F3" s="6" t="s">
        <v>28</v>
      </c>
    </row>
    <row r="4" spans="1:6" ht="216.75" x14ac:dyDescent="0.25">
      <c r="A4" s="4">
        <v>1</v>
      </c>
      <c r="B4" s="28" t="str">
        <f>item1!A12</f>
        <v>TELEVISOR LED, com as seguintes características:
• Diagonal entre 30 a 32 polegadas;
• Conversor digital integrado;
• Cor preta.
• Fonte bivolt 110-220 V
• Conexões
 Mínimo de 1 (uma)entradas HDMI;
 Mínimo de 1 (uma) entrada USB 2.0 ou superior com capacidade de reprodução de áudio, vídeo e musicas em alta resolução direto de dispositivo USB (Pen Drive);
 Mínimo de 1(uma) entrada de áudio
            /vídeo.
 Mínimo de uma entrada RF para TV aberta.
• Controle remoto munido das pilhas necessárias para o primeiro uso.
• Acompanhado de base para uso em mesa
• Garantia de, no mínimo, 360 dias.
• Manual em português.</v>
      </c>
      <c r="C4" s="4" t="str">
        <f>item1!B13</f>
        <v>unidade</v>
      </c>
      <c r="D4" s="7">
        <f>item1!B14</f>
        <v>25</v>
      </c>
      <c r="E4" s="5">
        <f>item1!F24</f>
        <v>1197</v>
      </c>
      <c r="F4" s="5">
        <f>D4*E4</f>
        <v>29925</v>
      </c>
    </row>
    <row r="5" spans="1:6" ht="280.5" x14ac:dyDescent="0.25">
      <c r="A5" s="4">
        <v>2</v>
      </c>
      <c r="B5" s="28" t="str">
        <f>item2!A12</f>
        <v>SMART TV LED, com as seguintes características:
• Diagonal entre 55 a 60 polegadas;
• Cor preta.
• Resolução de imagem mínima Full HD;
• Conversor digital integrado;
• Fonte bivolt 110-220 V
Conexões
 Mínimo de 2 (duas) entradas HDMI;
 Mínimo de 1 (uma) entrada USB 2.0 ou superior com capacidade de reprodução de áudio, vídeo e musicas em alta resolução direto de dispositivo USB (Pen Drive);
 Mínimo de 1 (uma) entrada de áudio/ vídeo;
 Mínimo de uma entrada RF para TV aberta;
 Mínimo de uma entrada Ethernet(LAN);
 Wi-fi integrado.
• Controle remoto munido das pilhas necessárias;
• Alimentação bi volt: 110 – 220 v/60hz;
• Acompanhado de base para uso em mesa;
• Menu em Português.
• Garantia de, no mínimo, 360 dias.</v>
      </c>
      <c r="C5" s="4" t="str">
        <f>item2!B13</f>
        <v>unidade</v>
      </c>
      <c r="D5" s="7">
        <f>item2!B14</f>
        <v>5</v>
      </c>
      <c r="E5" s="5">
        <f>item2!F24</f>
        <v>3015.39</v>
      </c>
      <c r="F5" s="5">
        <f t="shared" ref="F5:F8" si="0">D5*E5</f>
        <v>15076.949999999999</v>
      </c>
    </row>
    <row r="6" spans="1:6" ht="267.75" x14ac:dyDescent="0.25">
      <c r="A6" s="4">
        <v>3</v>
      </c>
      <c r="B6" s="28" t="str">
        <f>item3!A12</f>
        <v>APARELHOS TELEFÔNICOS IP, com as
seguintes características:
• Display alfanumérico;
• Teclado com as funções viva-voz, mute, redial e flash;
• 2 (duas) interfaces ethernet, modelo RJ- 45/10/100baseT uma para conexão com a rede e outra para conexão com o PC;
• Suporte aos CODECs de áudio: G711-A, G711-U, G722, G.726 e G.729 A/B;
• Suporte ao protocolo SIP
• Suporte a pelo menos uma conta SIP
• Suporte e Gerenciamento SNMP
• Qualidade do Serviço: Nível 2 (IEEE 802.1p/Q) e Nível 3 (Dlffsen);
• CPU: Memória Flash de, no mínimo, 4 Mbytes e SDRAM de, no mínimo, 8 Mbytes;
•  Modo de Configuração: Via display e via interface WEB;
• Alimentação Externa 110 ~ 220 VAC, inclusive com Poe (Power Over Internet) integrado;
• Manual em português;
• Cor preta, argila ou grafite;
• Referência: GRANDSTREAM GXP 1615/1625, Intelbras TIP125 ou Yealink T19P.</v>
      </c>
      <c r="C6" s="4" t="str">
        <f>item3!B13</f>
        <v>unidade</v>
      </c>
      <c r="D6" s="7">
        <f>item3!B14</f>
        <v>162</v>
      </c>
      <c r="E6" s="5">
        <f>item3!F24</f>
        <v>385</v>
      </c>
      <c r="F6" s="5">
        <f t="shared" si="0"/>
        <v>62370</v>
      </c>
    </row>
    <row r="7" spans="1:6" ht="178.5" x14ac:dyDescent="0.25">
      <c r="A7" s="4">
        <v>4</v>
      </c>
      <c r="B7" s="28" t="str">
        <f>item4!A12</f>
        <v>BEBEDOURO DE COLUNA, com as seguintes especificações:
• Tipo garrafão;
• Selo de conformidade Inmetro;
• Acomodação para garrafão de 10 e 20 litros;
• Capacidade de fornecimento de água gelada : 0,90 l/h ou superior;
• Tensão elétrica: 220V ou bivolt;
• Gabinete com laterais confeccionadas em aço carbono galvanizado, chapa eletrozincada ou inox;
• Pingadeira com tampo removível;
• Acionamento para água gelada e natural;
• Gás refrigerante ecológico.
• Cor branca ou inox
• Em conformidade com a norma ABNT NBR 16236:2013 (Versão corrigida) ou mais recente.</v>
      </c>
      <c r="C7" s="4" t="str">
        <f>item4!B13</f>
        <v>unidade</v>
      </c>
      <c r="D7" s="7">
        <f>item4!B14</f>
        <v>50</v>
      </c>
      <c r="E7" s="5">
        <f>item4!F24</f>
        <v>761.48</v>
      </c>
      <c r="F7" s="5">
        <f t="shared" si="0"/>
        <v>38074</v>
      </c>
    </row>
    <row r="8" spans="1:6" ht="409.5" x14ac:dyDescent="0.25">
      <c r="A8" s="4">
        <v>5</v>
      </c>
      <c r="B8" s="28" t="str">
        <f>item5!A12</f>
        <v>PROJETOR DE VIDEO LASER 6000 lúmens, com as seguintes características;
• Tipo do display: Poly-silicon TFT matriz ativa
Resolução nativa: 1920 x 1200 pixels WUXGA
• Modo de projeção: Frontal, Frontal/Teto, Traseiro, Traseiro/Teto.
• Painel LCD: 0,67" (D10 com C2Fine™).
• Número de pixels: 2.304.000 pixels (1920x1200) x 3
• Brilho em cores - Saída de luz colorida: 6.000 lumens (ISSO 21118 padrão)
• Brilho em branco - Saída de luz branca: 6.000 lumens
• Razão de aspecto: 16:10
• Resolução nativa: 1920x1200 (WUXGA)
• Alcance do Throw-Ratio: 1,35–2,2
• Dimensões da imagem: 48” (1,22m) a 470” (7,11m)
• Correção de Keystone: Vertical: ±30 graus; Horizontal: ±30 graus.
• Razão de contraste: até 2.500.000:1 com modo dinâmico de cores, modo normal de fonte de luz e modo wide zoom
• Alcance de mudança da lente: Vertical: ±50 graus; Horizontal: ±20 graus.
• Processamento de cor: 10 bits
• Reprodução de cor: até 1,07 bilhão de cores
• Tipo de laser: laser diodo
• Potencia de saída da fonte de luz: até 104,5W
• Comprimento de onda: 449 a 491nm
• Duração da fonte de luz laser: Normal: 20.000 horas; Silencioso: 20.000 horas; Estendido: 30.000 horas
• Lente de projeção standard: F=1.5 a 1.7
• Distância focal: 20.0 a 31.8 mm
• Interfaces:
                    HDBaseT x1
HDMI x2
Analógico: D-sub 15 pin x1
Controle I/O: RS-232C (D-sub 9 pin)
USB-I/O: Tipo A x1; Tipo B x1
LAN RJ45 x1
Wireless LAN (acessório opcional) USB Tipo A x1
Entrada de Áudio (stereo): x2
Saída de Áudio (stereo): x1 
              Ruído do ventilador: 37dB (Modo Normal), 25dB (Modo ECO)0
• Energia:
Voltagem: 100 – 240VAC ±10%, 50/60Hz
Voltagem nominal: 100 – 240VAC
Frequência nominal: 50/60Hz
Consumo de energia:
Normal: 353W
Silencioso: 254W
Standby em Rede 2,0W
• Acessório:
Suporte articulado para montagem em mastro fixo no teto (ceiling-mount) conforme
modelo/fabricante.
Equipamento especificado: Epson, Panasonic, Christie ou equivalente técnico.</v>
      </c>
      <c r="C8" s="4" t="str">
        <f>item5!B13</f>
        <v>unidade</v>
      </c>
      <c r="D8" s="7">
        <f>item5!B14</f>
        <v>3</v>
      </c>
      <c r="E8" s="5">
        <f>item5!F24</f>
        <v>36412.480000000003</v>
      </c>
      <c r="F8" s="5">
        <f t="shared" si="0"/>
        <v>109237.44</v>
      </c>
    </row>
    <row r="9" spans="1:6" ht="318.75" x14ac:dyDescent="0.25">
      <c r="A9" s="4">
        <v>6</v>
      </c>
      <c r="B9" s="28" t="str">
        <f>item6!A12</f>
        <v>Vídeo Wall Controlador 2X2, 4K, 4 Telas, USB, HDMI
Resolução: Entrada suporta: 3840 x 2160 com 30Hz. Saída Suporta: 1920 x 1080 com 30Hz .
Funcionalidades :
Suporta até 4 Telas diferentes, permite várias combinações de exibição no display.
Indicador luminoso de funcionamento: LED vermelho para ligado e LED verde significa conexão bem-sucedida com o monitor.
Botão que altera o modo de exibição no painel. Mudança também pode ser feita pelo controle remoto.
Botão no painel para seleção rápida da fonte de sinal HDMI (entrada/saída).
Botão no painel para reset rápido e redefinição do controlador de vídeo Wall.
Porta RS232, para conexão de porta serial do controlador Uso pelo fabricante. Leitor de cartão SD, para atualização da entrada da fonte de sinal.
Entradas 2 USB 2.0, para conexão de periféricos como Pendrives HDs externos teclado, mouse e outros. Entrada R/L para fone de ouvido (3,5mm), saída estéreo de áudio analógico.
Acesso para fibra óptica, porta para saída de áudio digital estéreo. Recepção de sinal infravermelho, para uso do controle remoto (IR).
Sistema “plug and play”, sem a necessidade de instalação de software adicional</v>
      </c>
      <c r="C9" s="4" t="str">
        <f>item6!B13</f>
        <v>unidade</v>
      </c>
      <c r="D9" s="7">
        <f>item6!B14</f>
        <v>3</v>
      </c>
      <c r="E9" s="5">
        <f>item6!F24</f>
        <v>3158.93</v>
      </c>
      <c r="F9" s="5">
        <f t="shared" ref="F9:F11" si="1">D9*E9</f>
        <v>9476.7899999999991</v>
      </c>
    </row>
    <row r="10" spans="1:6" ht="409.5" x14ac:dyDescent="0.25">
      <c r="A10" s="4">
        <v>7</v>
      </c>
      <c r="B10" s="28" t="str">
        <f>item7!A12</f>
        <v xml:space="preserve">  KIT DE MICROFONE SEM FIO DE MÃO, DUPLO, COM RECEPTOR UHF, com as seguintes especificações;
Acompanha 2(dois) microfones com características:
• Cápsula: Dinâmica
• Frequência de trabalho: UHF (frequências homologadas pela Anatel)
• Impedância de saída: 600 ohms
• Com sincronizador infravermelho
• Resposta frequência: 40Hz a 16KHz Potência de saída: mínimo de 10mW
• Emissão de espúrios: menor ou igual a 40dB (with carrier)
• Estabilidade de frequência: mínimo de 0,0005%
• Padrão polar Super Cardioide
• Alimentação dos microfones: a pilhas AA ou 9V
• Corpo em metal
Acompanha 1 (um) receptor UHF duplo com características:
• Quantidade de receptores UHF por kit: 1 (um)
• Estabilidade 10PPM
• Frequência de trabalho: UHF (frequências homologadas pela Anatel)
• Oscilador sintetizado a cristal
• Impedância de saída típica: 600 Ohms
• Máximo desvio de frequência: 50Hz
• Rejeição de espúrios: 75dB típico
• Rejeição de imagem: 85dB típico
• Relação sinal/ruído: maior ou igual a 105dB
• T.H.D. (distorção harmônica total): menor ou igual a 0.5% @ 1KHz
• Resposta frequência: 40Hz a 16KHz (ou faixa mais ampla)
• 2 (duas) saídas independentes balanceadas (XLR)
• Sensibilidade:1.6uV @ sinad =12dB
• Garantia de, no mínimo, 90 dias.
Em nenhuma hipótese os microfones devem ser considerados separadamente do receptor, pois deve haver compatibilidade entre ambos.</v>
      </c>
      <c r="C10" s="4" t="str">
        <f>item7!B13</f>
        <v>unidade</v>
      </c>
      <c r="D10" s="7">
        <f>item7!B14</f>
        <v>6</v>
      </c>
      <c r="E10" s="5">
        <f>item7!F24</f>
        <v>5202.43</v>
      </c>
      <c r="F10" s="5">
        <f t="shared" si="1"/>
        <v>31214.58</v>
      </c>
    </row>
    <row r="11" spans="1:6" ht="267.75" x14ac:dyDescent="0.25">
      <c r="A11" s="4">
        <v>8</v>
      </c>
      <c r="B11" s="28" t="str">
        <f>item8!A12</f>
        <v>APARELHOS TELEFÔNICOS IP, com as
seguintes características:
• Display alfanumérico;
• Teclado com as funções viva-voz, mute, redial e flash;
• 2 (duas) interfaces ethernet, modelo RJ- 45/10/100baseT uma para conexão com a rede e outra para conexão com o PC;
• Suporte aos CODECs de áudio: G711-A, G711-U, G722, G.726 e G.729 A/B;
• Suporte ao protocolo SIP
• Suporte a pelo menos uma conta SIP
• Suporte e Gerenciamento SNMP
• Qualidade do Serviço: Nível 2 (IEEE 802.1p/Q) e Nível 3 (Dlffsen);
• CPU: Memória Flash de, no mínimo, 4 Mbytes e SDRAM de, no mínimo, 8 Mbytes;
•  Modo de Configuração: Via display e via interface WEB;
• Alimentação Externa 110 ~ 220 VAC, inclusive com Poe (Power Over Internet) integrado;
• Manual em português;
• Cor preta, argila ou grafite;
• Referência: GRANDSTREAM GXP 1615/1625, Intelbras TIP125 ou Yealink T19P.</v>
      </c>
      <c r="C11" s="4" t="str">
        <f>item8!B13</f>
        <v>unidade</v>
      </c>
      <c r="D11" s="7">
        <f>item8!B14</f>
        <v>488</v>
      </c>
      <c r="E11" s="5">
        <f>item8!F24</f>
        <v>385</v>
      </c>
      <c r="F11" s="5">
        <f t="shared" si="1"/>
        <v>187880</v>
      </c>
    </row>
    <row r="12" spans="1:6" x14ac:dyDescent="0.25">
      <c r="A12" s="30" t="s">
        <v>29</v>
      </c>
      <c r="B12" s="31"/>
      <c r="C12" s="31"/>
      <c r="D12" s="31"/>
      <c r="E12" s="32"/>
      <c r="F12" s="27">
        <f>SUM(F4:F11)</f>
        <v>483254.76</v>
      </c>
    </row>
  </sheetData>
  <mergeCells count="1">
    <mergeCell ref="A12:E12"/>
  </mergeCells>
  <printOptions horizontalCentered="1"/>
  <pageMargins left="0.51181102362204722" right="0.51181102362204722" top="1.1811023622047245" bottom="0.78740157480314965" header="0.31496062992125984" footer="0.31496062992125984"/>
  <pageSetup paperSize="9" orientation="landscape" r:id="rId1"/>
  <headerFooter>
    <oddHeader>&amp;C&amp;G</oddHeader>
    <oddFooter>&amp;LEstimativa em &amp;D</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vt:i4>
      </vt:variant>
    </vt:vector>
  </HeadingPairs>
  <TitlesOfParts>
    <vt:vector size="10" baseType="lpstr">
      <vt:lpstr>item1</vt:lpstr>
      <vt:lpstr>item2</vt:lpstr>
      <vt:lpstr>item3</vt:lpstr>
      <vt:lpstr>item4</vt:lpstr>
      <vt:lpstr>item5</vt:lpstr>
      <vt:lpstr>item6</vt:lpstr>
      <vt:lpstr>item7</vt:lpstr>
      <vt:lpstr>item8</vt:lpstr>
      <vt:lpstr>total</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2023-02-15T17:39:57Z</cp:lastPrinted>
  <dcterms:created xsi:type="dcterms:W3CDTF">2023-02-14T17:59:31Z</dcterms:created>
  <dcterms:modified xsi:type="dcterms:W3CDTF">2023-02-23T17:41:09Z</dcterms:modified>
</cp:coreProperties>
</file>