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2" activeTab="50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state="hidden" r:id="rId13"/>
    <sheet name="Item14" sheetId="14" state="hidden" r:id="rId14"/>
    <sheet name="Item15" sheetId="15" state="hidden" r:id="rId15"/>
    <sheet name="Item16" sheetId="16" state="hidden" r:id="rId16"/>
    <sheet name="Item17" sheetId="17" state="hidden" r:id="rId17"/>
    <sheet name="Item18" sheetId="18" state="hidden" r:id="rId18"/>
    <sheet name="Item19" sheetId="19" state="hidden" r:id="rId19"/>
    <sheet name="Item20" sheetId="20" state="hidden" r:id="rId20"/>
    <sheet name="Item21" sheetId="21" state="hidden" r:id="rId21"/>
    <sheet name="Item22" sheetId="22" state="hidden" r:id="rId22"/>
    <sheet name="Item23" sheetId="23" state="hidden" r:id="rId23"/>
    <sheet name="Item24" sheetId="24" state="hidden" r:id="rId24"/>
    <sheet name="Item25" sheetId="25" state="hidden" r:id="rId25"/>
    <sheet name="Item26" sheetId="26" state="hidden" r:id="rId26"/>
    <sheet name="Item27" sheetId="27" state="hidden" r:id="rId27"/>
    <sheet name="Item28" sheetId="28" state="hidden" r:id="rId28"/>
    <sheet name="Item29" sheetId="29" state="hidden" r:id="rId29"/>
    <sheet name="Item30" sheetId="30" state="hidden" r:id="rId30"/>
    <sheet name="Item31" sheetId="31" state="hidden" r:id="rId31"/>
    <sheet name="Item32" sheetId="32" state="hidden" r:id="rId32"/>
    <sheet name="Item33" sheetId="33" state="hidden" r:id="rId33"/>
    <sheet name="Item34" sheetId="34" state="hidden" r:id="rId34"/>
    <sheet name="Item35" sheetId="35" state="hidden" r:id="rId35"/>
    <sheet name="Item36" sheetId="36" state="hidden" r:id="rId36"/>
    <sheet name="Item37" sheetId="37" state="hidden" r:id="rId37"/>
    <sheet name="Item38" sheetId="38" state="hidden" r:id="rId38"/>
    <sheet name="Item39" sheetId="39" state="hidden" r:id="rId39"/>
    <sheet name="Item40" sheetId="40" state="hidden" r:id="rId40"/>
    <sheet name="Item41" sheetId="41" state="hidden" r:id="rId41"/>
    <sheet name="Item42" sheetId="42" state="hidden" r:id="rId42"/>
    <sheet name="Item43" sheetId="43" state="hidden" r:id="rId43"/>
    <sheet name="Item44" sheetId="44" state="hidden" r:id="rId44"/>
    <sheet name="Item45" sheetId="45" state="hidden" r:id="rId45"/>
    <sheet name="Item46" sheetId="46" state="hidden" r:id="rId46"/>
    <sheet name="Item47" sheetId="47" state="hidden" r:id="rId47"/>
    <sheet name="Item48" sheetId="48" state="hidden" r:id="rId48"/>
    <sheet name="Item49" sheetId="49" state="hidden" r:id="rId49"/>
    <sheet name="Item50" sheetId="50" state="hidden" r:id="rId50"/>
    <sheet name="TOTAL" sheetId="51" r:id="rId51"/>
    <sheet name="menores" sheetId="52" r:id="rId52"/>
  </sheets>
  <definedNames>
    <definedName name="_xlnm.Print_Area" localSheetId="51">menores!$A$1:$F$27</definedName>
    <definedName name="_xlnm.Print_Area" localSheetId="50">TOTAL!$A$1:$F$22</definedName>
    <definedName name="_xlnm.Print_Titles" localSheetId="50">TOTAL!$1:$9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" i="12" l="1"/>
  <c r="D3" i="6"/>
  <c r="D3" i="11"/>
  <c r="D3" i="5"/>
  <c r="D3" i="10"/>
  <c r="D3" i="1"/>
  <c r="D10" i="51" s="1"/>
  <c r="C26" i="52"/>
  <c r="B26" i="52"/>
  <c r="C24" i="52"/>
  <c r="B24" i="52"/>
  <c r="C22" i="52"/>
  <c r="B22" i="52"/>
  <c r="D20" i="52"/>
  <c r="C20" i="52"/>
  <c r="B20" i="52"/>
  <c r="D18" i="52"/>
  <c r="C18" i="52"/>
  <c r="B18" i="52"/>
  <c r="D16" i="52"/>
  <c r="C16" i="52"/>
  <c r="B16" i="52"/>
  <c r="D14" i="52"/>
  <c r="C14" i="52"/>
  <c r="B14" i="52"/>
  <c r="D12" i="52"/>
  <c r="C12" i="52"/>
  <c r="B12" i="52"/>
  <c r="D10" i="52"/>
  <c r="C10" i="52"/>
  <c r="B10" i="52"/>
  <c r="D8" i="52"/>
  <c r="C8" i="52"/>
  <c r="B8" i="52"/>
  <c r="D6" i="52"/>
  <c r="C6" i="52"/>
  <c r="B6" i="52"/>
  <c r="C4" i="52"/>
  <c r="B4" i="52"/>
  <c r="C21" i="51"/>
  <c r="B21" i="51"/>
  <c r="C20" i="51"/>
  <c r="B20" i="51"/>
  <c r="C19" i="51"/>
  <c r="B19" i="51"/>
  <c r="D18" i="51"/>
  <c r="C18" i="51"/>
  <c r="B18" i="51"/>
  <c r="D17" i="51"/>
  <c r="C17" i="51"/>
  <c r="B17" i="51"/>
  <c r="D16" i="51"/>
  <c r="C16" i="51"/>
  <c r="B16" i="51"/>
  <c r="D15" i="51"/>
  <c r="C15" i="51"/>
  <c r="B15" i="51"/>
  <c r="D14" i="51"/>
  <c r="C14" i="51"/>
  <c r="B14" i="51"/>
  <c r="D13" i="51"/>
  <c r="C13" i="51"/>
  <c r="B13" i="51"/>
  <c r="D12" i="51"/>
  <c r="C12" i="51"/>
  <c r="B12" i="51"/>
  <c r="D11" i="51"/>
  <c r="C11" i="51"/>
  <c r="B11" i="51"/>
  <c r="C10" i="51"/>
  <c r="B10" i="51"/>
  <c r="H20" i="50"/>
  <c r="G20" i="50"/>
  <c r="F20" i="50"/>
  <c r="D20" i="50"/>
  <c r="B20" i="50"/>
  <c r="A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H20" i="49"/>
  <c r="G20" i="49" s="1"/>
  <c r="F20" i="49"/>
  <c r="D20" i="49"/>
  <c r="B20" i="49"/>
  <c r="A20" i="49" s="1"/>
  <c r="C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H20" i="48"/>
  <c r="G20" i="48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H20" i="47"/>
  <c r="G20" i="47" s="1"/>
  <c r="F20" i="47"/>
  <c r="D20" i="47"/>
  <c r="C20" i="47"/>
  <c r="I4" i="47" s="1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H20" i="46"/>
  <c r="G20" i="46"/>
  <c r="F20" i="46"/>
  <c r="D20" i="46"/>
  <c r="C20" i="46"/>
  <c r="I3" i="46" s="1"/>
  <c r="B20" i="46"/>
  <c r="A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F3" i="46"/>
  <c r="H20" i="45"/>
  <c r="G20" i="45" s="1"/>
  <c r="F20" i="45"/>
  <c r="D20" i="45"/>
  <c r="B20" i="45"/>
  <c r="A20" i="45" s="1"/>
  <c r="I17" i="45"/>
  <c r="I16" i="45"/>
  <c r="I15" i="45"/>
  <c r="I14" i="45"/>
  <c r="I13" i="45"/>
  <c r="I12" i="45"/>
  <c r="I11" i="45"/>
  <c r="I10" i="45"/>
  <c r="I9" i="45"/>
  <c r="I8" i="45"/>
  <c r="I7" i="45"/>
  <c r="I6" i="45"/>
  <c r="F3" i="45"/>
  <c r="H20" i="44"/>
  <c r="G20" i="44"/>
  <c r="F20" i="44"/>
  <c r="D20" i="44"/>
  <c r="B20" i="44"/>
  <c r="A20" i="44"/>
  <c r="C20" i="44" s="1"/>
  <c r="I17" i="44"/>
  <c r="I16" i="44"/>
  <c r="I15" i="44"/>
  <c r="I14" i="44"/>
  <c r="I13" i="44"/>
  <c r="I12" i="44"/>
  <c r="I11" i="44"/>
  <c r="I10" i="44"/>
  <c r="I9" i="44"/>
  <c r="I8" i="44"/>
  <c r="I7" i="44"/>
  <c r="I6" i="44"/>
  <c r="F3" i="44"/>
  <c r="H20" i="43"/>
  <c r="G20" i="43" s="1"/>
  <c r="F20" i="43"/>
  <c r="D20" i="43"/>
  <c r="B20" i="43"/>
  <c r="A20" i="43" s="1"/>
  <c r="I17" i="43"/>
  <c r="I16" i="43"/>
  <c r="I15" i="43"/>
  <c r="I14" i="43"/>
  <c r="I13" i="43"/>
  <c r="I12" i="43"/>
  <c r="I11" i="43"/>
  <c r="I10" i="43"/>
  <c r="I9" i="43"/>
  <c r="I8" i="43"/>
  <c r="I7" i="43"/>
  <c r="I6" i="43"/>
  <c r="F3" i="43"/>
  <c r="H20" i="42"/>
  <c r="G20" i="42"/>
  <c r="F20" i="42"/>
  <c r="D20" i="42"/>
  <c r="B20" i="42"/>
  <c r="A20" i="42"/>
  <c r="I17" i="42"/>
  <c r="I16" i="42"/>
  <c r="I15" i="42"/>
  <c r="I14" i="42"/>
  <c r="I13" i="42"/>
  <c r="I12" i="42"/>
  <c r="I11" i="42"/>
  <c r="I10" i="42"/>
  <c r="I9" i="42"/>
  <c r="I8" i="42"/>
  <c r="I7" i="42"/>
  <c r="I6" i="42"/>
  <c r="F3" i="42"/>
  <c r="H20" i="41"/>
  <c r="G20" i="41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I8" i="41"/>
  <c r="I7" i="41"/>
  <c r="I6" i="41"/>
  <c r="F3" i="41"/>
  <c r="H20" i="40"/>
  <c r="G20" i="40"/>
  <c r="F20" i="40"/>
  <c r="D20" i="40"/>
  <c r="C20" i="40"/>
  <c r="I3" i="40" s="1"/>
  <c r="B20" i="40"/>
  <c r="A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H20" i="39"/>
  <c r="G20" i="39" s="1"/>
  <c r="F20" i="39"/>
  <c r="D20" i="39"/>
  <c r="B20" i="39"/>
  <c r="A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H20" i="38"/>
  <c r="G20" i="38"/>
  <c r="F20" i="38"/>
  <c r="D20" i="38"/>
  <c r="B20" i="38"/>
  <c r="A20" i="38"/>
  <c r="C20" i="38" s="1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H20" i="37"/>
  <c r="G20" i="37" s="1"/>
  <c r="F20" i="37"/>
  <c r="D20" i="37"/>
  <c r="B20" i="37"/>
  <c r="A20" i="37" s="1"/>
  <c r="I17" i="37"/>
  <c r="I16" i="37"/>
  <c r="I15" i="37"/>
  <c r="I14" i="37"/>
  <c r="I13" i="37"/>
  <c r="I12" i="37"/>
  <c r="I11" i="37"/>
  <c r="I10" i="37"/>
  <c r="I9" i="37"/>
  <c r="I8" i="37"/>
  <c r="I7" i="37"/>
  <c r="I6" i="37"/>
  <c r="F3" i="37"/>
  <c r="H20" i="36"/>
  <c r="G20" i="36"/>
  <c r="F20" i="36"/>
  <c r="D20" i="36"/>
  <c r="B20" i="36"/>
  <c r="A20" i="36"/>
  <c r="I17" i="36"/>
  <c r="I16" i="36"/>
  <c r="I15" i="36"/>
  <c r="I14" i="36"/>
  <c r="I13" i="36"/>
  <c r="I12" i="36"/>
  <c r="I11" i="36"/>
  <c r="I10" i="36"/>
  <c r="I9" i="36"/>
  <c r="I8" i="36"/>
  <c r="I7" i="36"/>
  <c r="I6" i="36"/>
  <c r="F3" i="36"/>
  <c r="H20" i="35"/>
  <c r="G20" i="35" s="1"/>
  <c r="F20" i="35"/>
  <c r="D20" i="35"/>
  <c r="B20" i="35"/>
  <c r="A20" i="35" s="1"/>
  <c r="I17" i="35"/>
  <c r="I16" i="35"/>
  <c r="I15" i="35"/>
  <c r="I14" i="35"/>
  <c r="I13" i="35"/>
  <c r="I12" i="35"/>
  <c r="I11" i="35"/>
  <c r="I10" i="35"/>
  <c r="I9" i="35"/>
  <c r="I8" i="35"/>
  <c r="I7" i="35"/>
  <c r="I6" i="35"/>
  <c r="F3" i="35"/>
  <c r="H20" i="34"/>
  <c r="G20" i="34"/>
  <c r="F20" i="34"/>
  <c r="D20" i="34"/>
  <c r="C20" i="34"/>
  <c r="I3" i="34" s="1"/>
  <c r="B20" i="34"/>
  <c r="A20" i="34"/>
  <c r="I17" i="34"/>
  <c r="I16" i="34"/>
  <c r="I15" i="34"/>
  <c r="I14" i="34"/>
  <c r="I13" i="34"/>
  <c r="I12" i="34"/>
  <c r="I11" i="34"/>
  <c r="I10" i="34"/>
  <c r="I9" i="34"/>
  <c r="I8" i="34"/>
  <c r="I7" i="34"/>
  <c r="I6" i="34"/>
  <c r="F3" i="34"/>
  <c r="H20" i="33"/>
  <c r="G20" i="33" s="1"/>
  <c r="F20" i="33"/>
  <c r="D20" i="33"/>
  <c r="B20" i="33"/>
  <c r="A20" i="33" s="1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 s="1"/>
  <c r="F20" i="31"/>
  <c r="D20" i="31"/>
  <c r="B20" i="31"/>
  <c r="A20" i="31" s="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/>
  <c r="F20" i="30"/>
  <c r="D20" i="30"/>
  <c r="B20" i="30"/>
  <c r="A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F3" i="30"/>
  <c r="H20" i="29"/>
  <c r="G20" i="29" s="1"/>
  <c r="F20" i="29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C20" i="28"/>
  <c r="B20" i="28"/>
  <c r="A20" i="28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A20" i="27" s="1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/>
  <c r="F20" i="26"/>
  <c r="D20" i="26"/>
  <c r="B20" i="26"/>
  <c r="A20" i="26"/>
  <c r="C20" i="26" s="1"/>
  <c r="I4" i="26" s="1"/>
  <c r="I17" i="26"/>
  <c r="I16" i="26"/>
  <c r="I15" i="26"/>
  <c r="I14" i="26"/>
  <c r="I13" i="26"/>
  <c r="I12" i="26"/>
  <c r="I11" i="26"/>
  <c r="I10" i="26"/>
  <c r="I9" i="26"/>
  <c r="I8" i="26"/>
  <c r="I7" i="26"/>
  <c r="I6" i="26"/>
  <c r="F3" i="26"/>
  <c r="H20" i="25"/>
  <c r="G20" i="25" s="1"/>
  <c r="F20" i="25"/>
  <c r="D20" i="25"/>
  <c r="B20" i="25"/>
  <c r="A20" i="25" s="1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24"/>
  <c r="G20" i="24"/>
  <c r="F20" i="24"/>
  <c r="D20" i="24"/>
  <c r="B20" i="24"/>
  <c r="A20" i="24"/>
  <c r="I17" i="24"/>
  <c r="I16" i="24"/>
  <c r="I15" i="24"/>
  <c r="I14" i="24"/>
  <c r="I13" i="24"/>
  <c r="I12" i="24"/>
  <c r="I11" i="24"/>
  <c r="I10" i="24"/>
  <c r="I9" i="24"/>
  <c r="I8" i="24"/>
  <c r="I7" i="24"/>
  <c r="I6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F3" i="23"/>
  <c r="H20" i="22"/>
  <c r="G20" i="22"/>
  <c r="F20" i="22"/>
  <c r="D20" i="22"/>
  <c r="C20" i="22"/>
  <c r="B20" i="22"/>
  <c r="A20" i="22"/>
  <c r="I17" i="22"/>
  <c r="I16" i="22"/>
  <c r="I15" i="22"/>
  <c r="I14" i="22"/>
  <c r="I13" i="22"/>
  <c r="I12" i="22"/>
  <c r="I11" i="22"/>
  <c r="I10" i="22"/>
  <c r="I9" i="22"/>
  <c r="I8" i="22"/>
  <c r="I7" i="22"/>
  <c r="I6" i="22"/>
  <c r="F3" i="22"/>
  <c r="H20" i="21"/>
  <c r="G20" i="21" s="1"/>
  <c r="F20" i="21"/>
  <c r="D20" i="21"/>
  <c r="B20" i="21"/>
  <c r="A20" i="21" s="1"/>
  <c r="I17" i="21"/>
  <c r="I16" i="21"/>
  <c r="I15" i="21"/>
  <c r="I14" i="21"/>
  <c r="I13" i="21"/>
  <c r="I12" i="21"/>
  <c r="I11" i="21"/>
  <c r="I10" i="21"/>
  <c r="I9" i="21"/>
  <c r="I8" i="21"/>
  <c r="I7" i="21"/>
  <c r="I6" i="21"/>
  <c r="F3" i="21"/>
  <c r="H20" i="20"/>
  <c r="G20" i="20"/>
  <c r="F20" i="20"/>
  <c r="D20" i="20"/>
  <c r="B20" i="20"/>
  <c r="A20" i="20"/>
  <c r="C20" i="20" s="1"/>
  <c r="I17" i="20"/>
  <c r="I16" i="20"/>
  <c r="I15" i="20"/>
  <c r="I14" i="20"/>
  <c r="I13" i="20"/>
  <c r="I12" i="20"/>
  <c r="I11" i="20"/>
  <c r="I10" i="20"/>
  <c r="I9" i="20"/>
  <c r="I8" i="20"/>
  <c r="I7" i="20"/>
  <c r="I6" i="20"/>
  <c r="I4" i="20"/>
  <c r="F3" i="20"/>
  <c r="H20" i="19"/>
  <c r="G20" i="19" s="1"/>
  <c r="F20" i="19"/>
  <c r="D20" i="19"/>
  <c r="B20" i="19"/>
  <c r="A20" i="19" s="1"/>
  <c r="I17" i="19"/>
  <c r="I16" i="19"/>
  <c r="I15" i="19"/>
  <c r="I14" i="19"/>
  <c r="I13" i="19"/>
  <c r="I12" i="19"/>
  <c r="I11" i="19"/>
  <c r="I10" i="19"/>
  <c r="I9" i="19"/>
  <c r="I8" i="19"/>
  <c r="I7" i="19"/>
  <c r="I6" i="19"/>
  <c r="F3" i="19"/>
  <c r="H20" i="18"/>
  <c r="G20" i="18"/>
  <c r="F20" i="18"/>
  <c r="D20" i="18"/>
  <c r="B20" i="18"/>
  <c r="A20" i="18"/>
  <c r="I17" i="18"/>
  <c r="I16" i="18"/>
  <c r="I15" i="18"/>
  <c r="I14" i="18"/>
  <c r="I13" i="18"/>
  <c r="I12" i="18"/>
  <c r="I11" i="18"/>
  <c r="I10" i="18"/>
  <c r="I9" i="18"/>
  <c r="I8" i="18"/>
  <c r="I7" i="18"/>
  <c r="I6" i="18"/>
  <c r="F3" i="18"/>
  <c r="H20" i="17"/>
  <c r="G20" i="17"/>
  <c r="F20" i="17"/>
  <c r="D20" i="17"/>
  <c r="C20" i="17" s="1"/>
  <c r="B20" i="17"/>
  <c r="A20" i="17"/>
  <c r="I17" i="17"/>
  <c r="I16" i="17"/>
  <c r="I15" i="17"/>
  <c r="I14" i="17"/>
  <c r="I13" i="17"/>
  <c r="I12" i="17"/>
  <c r="I11" i="17"/>
  <c r="I10" i="17"/>
  <c r="I9" i="17"/>
  <c r="I8" i="17"/>
  <c r="I7" i="17"/>
  <c r="I6" i="17"/>
  <c r="F3" i="17"/>
  <c r="H20" i="16"/>
  <c r="G20" i="16"/>
  <c r="F20" i="16"/>
  <c r="D20" i="16"/>
  <c r="B20" i="16"/>
  <c r="A20" i="16"/>
  <c r="I17" i="16"/>
  <c r="I16" i="16"/>
  <c r="I15" i="16"/>
  <c r="I14" i="16"/>
  <c r="I13" i="16"/>
  <c r="I12" i="16"/>
  <c r="I11" i="16"/>
  <c r="I10" i="16"/>
  <c r="I9" i="16"/>
  <c r="I8" i="16"/>
  <c r="I7" i="16"/>
  <c r="I6" i="16"/>
  <c r="F3" i="16"/>
  <c r="H20" i="15"/>
  <c r="G20" i="15"/>
  <c r="F20" i="15"/>
  <c r="D20" i="15"/>
  <c r="C20" i="15" s="1"/>
  <c r="B20" i="15"/>
  <c r="A20" i="15"/>
  <c r="I17" i="15"/>
  <c r="I16" i="15"/>
  <c r="I15" i="15"/>
  <c r="I14" i="15"/>
  <c r="I13" i="15"/>
  <c r="I12" i="15"/>
  <c r="I11" i="15"/>
  <c r="I10" i="15"/>
  <c r="I9" i="15"/>
  <c r="I8" i="15"/>
  <c r="I7" i="15"/>
  <c r="I6" i="15"/>
  <c r="F3" i="15"/>
  <c r="H20" i="14"/>
  <c r="G20" i="14"/>
  <c r="F20" i="14"/>
  <c r="D20" i="14"/>
  <c r="B20" i="14"/>
  <c r="A20" i="14"/>
  <c r="I17" i="14"/>
  <c r="I16" i="14"/>
  <c r="I15" i="14"/>
  <c r="I14" i="14"/>
  <c r="I13" i="14"/>
  <c r="I12" i="14"/>
  <c r="I11" i="14"/>
  <c r="I10" i="14"/>
  <c r="I9" i="14"/>
  <c r="I8" i="14"/>
  <c r="I7" i="14"/>
  <c r="I6" i="14"/>
  <c r="F3" i="14"/>
  <c r="H20" i="13"/>
  <c r="G20" i="13"/>
  <c r="F20" i="13"/>
  <c r="D20" i="13"/>
  <c r="B20" i="13"/>
  <c r="A20" i="13"/>
  <c r="I17" i="13"/>
  <c r="I16" i="13"/>
  <c r="I15" i="13"/>
  <c r="I14" i="13"/>
  <c r="I13" i="13"/>
  <c r="I12" i="13"/>
  <c r="I11" i="13"/>
  <c r="I10" i="13"/>
  <c r="I9" i="13"/>
  <c r="I8" i="13"/>
  <c r="I7" i="13"/>
  <c r="I6" i="13"/>
  <c r="F3" i="13"/>
  <c r="H20" i="12"/>
  <c r="G20" i="12" s="1"/>
  <c r="B25" i="52" s="1"/>
  <c r="B20" i="12"/>
  <c r="A20" i="12"/>
  <c r="I17" i="12"/>
  <c r="I16" i="12"/>
  <c r="I15" i="12"/>
  <c r="I14" i="12"/>
  <c r="I13" i="12"/>
  <c r="I12" i="12"/>
  <c r="I11" i="12"/>
  <c r="I10" i="12"/>
  <c r="I9" i="12"/>
  <c r="D20" i="12"/>
  <c r="F3" i="12"/>
  <c r="E26" i="52" s="1"/>
  <c r="H20" i="11"/>
  <c r="G20" i="11" s="1"/>
  <c r="B23" i="52" s="1"/>
  <c r="F20" i="11"/>
  <c r="D20" i="11"/>
  <c r="B20" i="11"/>
  <c r="A20" i="11"/>
  <c r="I17" i="11"/>
  <c r="I16" i="11"/>
  <c r="I15" i="11"/>
  <c r="I14" i="11"/>
  <c r="I13" i="11"/>
  <c r="I12" i="11"/>
  <c r="I11" i="11"/>
  <c r="I10" i="11"/>
  <c r="F3" i="11"/>
  <c r="E24" i="52" s="1"/>
  <c r="H20" i="10"/>
  <c r="G20" i="10" s="1"/>
  <c r="B21" i="52" s="1"/>
  <c r="F20" i="10"/>
  <c r="D20" i="10"/>
  <c r="B20" i="10"/>
  <c r="A20" i="10" s="1"/>
  <c r="I17" i="10"/>
  <c r="I16" i="10"/>
  <c r="I15" i="10"/>
  <c r="I14" i="10"/>
  <c r="I13" i="10"/>
  <c r="I12" i="10"/>
  <c r="I11" i="10"/>
  <c r="I10" i="10"/>
  <c r="F3" i="10"/>
  <c r="E22" i="52" s="1"/>
  <c r="H20" i="9"/>
  <c r="G20" i="9" s="1"/>
  <c r="B19" i="52" s="1"/>
  <c r="F20" i="9"/>
  <c r="D20" i="9"/>
  <c r="B20" i="9"/>
  <c r="F3" i="9"/>
  <c r="E20" i="52" s="1"/>
  <c r="F20" i="52" s="1"/>
  <c r="F20" i="8"/>
  <c r="I17" i="8"/>
  <c r="I16" i="8"/>
  <c r="I15" i="8"/>
  <c r="I14" i="8"/>
  <c r="I13" i="8"/>
  <c r="H20" i="7"/>
  <c r="G20" i="7" s="1"/>
  <c r="B15" i="52" s="1"/>
  <c r="F20" i="7"/>
  <c r="D20" i="7"/>
  <c r="B20" i="7"/>
  <c r="I17" i="7"/>
  <c r="I16" i="7"/>
  <c r="I15" i="7"/>
  <c r="F3" i="7"/>
  <c r="E16" i="52" s="1"/>
  <c r="F16" i="52" s="1"/>
  <c r="H20" i="6"/>
  <c r="G20" i="6" s="1"/>
  <c r="B13" i="52" s="1"/>
  <c r="F20" i="6"/>
  <c r="B20" i="6"/>
  <c r="A20" i="6" s="1"/>
  <c r="I17" i="6"/>
  <c r="I16" i="6"/>
  <c r="I15" i="6"/>
  <c r="I14" i="6"/>
  <c r="I13" i="6"/>
  <c r="I12" i="6"/>
  <c r="I11" i="6"/>
  <c r="I10" i="6"/>
  <c r="I9" i="6"/>
  <c r="D20" i="6"/>
  <c r="F3" i="6"/>
  <c r="E14" i="52" s="1"/>
  <c r="F14" i="52" s="1"/>
  <c r="H20" i="5"/>
  <c r="G20" i="5" s="1"/>
  <c r="B11" i="52" s="1"/>
  <c r="F20" i="5"/>
  <c r="D20" i="5"/>
  <c r="B20" i="5"/>
  <c r="A20" i="5" s="1"/>
  <c r="I17" i="5"/>
  <c r="I16" i="5"/>
  <c r="I15" i="5"/>
  <c r="I14" i="5"/>
  <c r="I13" i="5"/>
  <c r="I12" i="5"/>
  <c r="I11" i="5"/>
  <c r="I10" i="5"/>
  <c r="F3" i="5"/>
  <c r="E12" i="52" s="1"/>
  <c r="H20" i="4"/>
  <c r="G20" i="4" s="1"/>
  <c r="B9" i="52" s="1"/>
  <c r="F20" i="4"/>
  <c r="D20" i="4"/>
  <c r="B20" i="4"/>
  <c r="A20" i="4" s="1"/>
  <c r="I17" i="4"/>
  <c r="I16" i="4"/>
  <c r="I15" i="4"/>
  <c r="I14" i="4"/>
  <c r="I13" i="4"/>
  <c r="I12" i="4"/>
  <c r="I11" i="4"/>
  <c r="F3" i="4"/>
  <c r="E10" i="52" s="1"/>
  <c r="H20" i="3"/>
  <c r="G20" i="3" s="1"/>
  <c r="B7" i="52" s="1"/>
  <c r="F20" i="3"/>
  <c r="D20" i="3"/>
  <c r="B20" i="3"/>
  <c r="A20" i="3" s="1"/>
  <c r="I17" i="3"/>
  <c r="I16" i="3"/>
  <c r="I15" i="3"/>
  <c r="I14" i="3"/>
  <c r="I13" i="3"/>
  <c r="I12" i="3"/>
  <c r="I11" i="3"/>
  <c r="F3" i="3"/>
  <c r="E8" i="52" s="1"/>
  <c r="F8" i="52" s="1"/>
  <c r="H20" i="2"/>
  <c r="G20" i="2" s="1"/>
  <c r="B5" i="52" s="1"/>
  <c r="F20" i="2"/>
  <c r="D20" i="2"/>
  <c r="B20" i="2"/>
  <c r="A20" i="2" s="1"/>
  <c r="I17" i="2"/>
  <c r="I16" i="2"/>
  <c r="I15" i="2"/>
  <c r="F3" i="2"/>
  <c r="E6" i="52" s="1"/>
  <c r="H20" i="1"/>
  <c r="G20" i="1" s="1"/>
  <c r="B3" i="52" s="1"/>
  <c r="F20" i="1"/>
  <c r="D20" i="1"/>
  <c r="B20" i="1"/>
  <c r="A20" i="1" s="1"/>
  <c r="I17" i="1"/>
  <c r="I16" i="1"/>
  <c r="I15" i="1"/>
  <c r="I14" i="1"/>
  <c r="I13" i="1"/>
  <c r="I12" i="1"/>
  <c r="I11" i="1"/>
  <c r="I10" i="1"/>
  <c r="F3" i="1"/>
  <c r="E4" i="52" s="1"/>
  <c r="F10" i="52" l="1"/>
  <c r="F12" i="52"/>
  <c r="F6" i="52"/>
  <c r="D4" i="52"/>
  <c r="F4" i="52" s="1"/>
  <c r="A20" i="7"/>
  <c r="C20" i="7" s="1"/>
  <c r="I14" i="7" s="1"/>
  <c r="C20" i="13"/>
  <c r="I5" i="15"/>
  <c r="I4" i="15"/>
  <c r="E20" i="15" s="1"/>
  <c r="I3" i="15"/>
  <c r="I5" i="17"/>
  <c r="I4" i="17"/>
  <c r="E20" i="17" s="1"/>
  <c r="I3" i="17"/>
  <c r="I5" i="13"/>
  <c r="E20" i="13"/>
  <c r="E3" i="13" s="1"/>
  <c r="I4" i="13"/>
  <c r="I3" i="13"/>
  <c r="H20" i="8"/>
  <c r="G20" i="8" s="1"/>
  <c r="B17" i="52" s="1"/>
  <c r="B20" i="8"/>
  <c r="F3" i="8"/>
  <c r="E18" i="52" s="1"/>
  <c r="F18" i="52" s="1"/>
  <c r="D20" i="8"/>
  <c r="A20" i="9"/>
  <c r="C20" i="9" s="1"/>
  <c r="I17" i="9" s="1"/>
  <c r="C20" i="12"/>
  <c r="C20" i="14"/>
  <c r="I3" i="22"/>
  <c r="E20" i="22" s="1"/>
  <c r="I5" i="22"/>
  <c r="I4" i="22"/>
  <c r="C20" i="11"/>
  <c r="C20" i="16"/>
  <c r="C20" i="18"/>
  <c r="A20" i="23"/>
  <c r="C20" i="23"/>
  <c r="I3" i="28"/>
  <c r="E20" i="28" s="1"/>
  <c r="I5" i="28"/>
  <c r="I4" i="28"/>
  <c r="C20" i="2"/>
  <c r="I3" i="20"/>
  <c r="I5" i="20"/>
  <c r="A20" i="29"/>
  <c r="C20" i="29"/>
  <c r="I3" i="32"/>
  <c r="E20" i="32" s="1"/>
  <c r="I5" i="32"/>
  <c r="I4" i="32"/>
  <c r="D20" i="51"/>
  <c r="D24" i="52"/>
  <c r="F24" i="52" s="1"/>
  <c r="I3" i="26"/>
  <c r="I5" i="26"/>
  <c r="I3" i="38"/>
  <c r="E20" i="38" s="1"/>
  <c r="I5" i="38"/>
  <c r="I4" i="38"/>
  <c r="I3" i="44"/>
  <c r="I5" i="44"/>
  <c r="I4" i="44"/>
  <c r="E20" i="44" s="1"/>
  <c r="I5" i="49"/>
  <c r="E20" i="49" s="1"/>
  <c r="I4" i="49"/>
  <c r="I3" i="49"/>
  <c r="C20" i="4"/>
  <c r="E20" i="26"/>
  <c r="E3" i="26" s="1"/>
  <c r="C20" i="6"/>
  <c r="I8" i="6" s="1"/>
  <c r="C20" i="1"/>
  <c r="I9" i="1" s="1"/>
  <c r="C20" i="3"/>
  <c r="C20" i="5"/>
  <c r="C20" i="10"/>
  <c r="D26" i="52"/>
  <c r="F26" i="52" s="1"/>
  <c r="D21" i="51"/>
  <c r="F20" i="12"/>
  <c r="C20" i="21"/>
  <c r="C20" i="27"/>
  <c r="C20" i="33"/>
  <c r="C20" i="39"/>
  <c r="C20" i="45"/>
  <c r="I5" i="47"/>
  <c r="A20" i="48"/>
  <c r="C20" i="48" s="1"/>
  <c r="C20" i="35"/>
  <c r="C20" i="41"/>
  <c r="C20" i="24"/>
  <c r="C20" i="30"/>
  <c r="I4" i="34"/>
  <c r="E20" i="34" s="1"/>
  <c r="C20" i="36"/>
  <c r="I4" i="40"/>
  <c r="C20" i="42"/>
  <c r="I4" i="46"/>
  <c r="E20" i="46" s="1"/>
  <c r="D19" i="51"/>
  <c r="D22" i="52"/>
  <c r="F22" i="52" s="1"/>
  <c r="C20" i="19"/>
  <c r="C20" i="25"/>
  <c r="C20" i="31"/>
  <c r="I5" i="34"/>
  <c r="C20" i="37"/>
  <c r="I5" i="40"/>
  <c r="E20" i="40" s="1"/>
  <c r="C20" i="43"/>
  <c r="I5" i="46"/>
  <c r="I3" i="47"/>
  <c r="E20" i="47"/>
  <c r="E3" i="47" s="1"/>
  <c r="C20" i="50"/>
  <c r="I7" i="12" l="1"/>
  <c r="I5" i="12"/>
  <c r="I8" i="12"/>
  <c r="I6" i="12"/>
  <c r="E20" i="12"/>
  <c r="I8" i="11"/>
  <c r="I7" i="11"/>
  <c r="I6" i="11"/>
  <c r="I9" i="11"/>
  <c r="I9" i="10"/>
  <c r="I8" i="10"/>
  <c r="I7" i="10"/>
  <c r="I15" i="9"/>
  <c r="I16" i="9"/>
  <c r="I13" i="9"/>
  <c r="I14" i="9"/>
  <c r="I12" i="7"/>
  <c r="I13" i="7"/>
  <c r="I10" i="7"/>
  <c r="I11" i="7"/>
  <c r="I8" i="7"/>
  <c r="I9" i="7"/>
  <c r="I6" i="7"/>
  <c r="I7" i="7"/>
  <c r="I5" i="7"/>
  <c r="I4" i="7"/>
  <c r="I3" i="7"/>
  <c r="I8" i="1"/>
  <c r="I7" i="1"/>
  <c r="I5" i="6"/>
  <c r="I7" i="6"/>
  <c r="E20" i="6"/>
  <c r="I6" i="6"/>
  <c r="I11" i="9"/>
  <c r="I12" i="9"/>
  <c r="I9" i="9"/>
  <c r="I10" i="9"/>
  <c r="I7" i="9"/>
  <c r="I8" i="9"/>
  <c r="I6" i="9"/>
  <c r="I8" i="5"/>
  <c r="I9" i="5"/>
  <c r="I6" i="5"/>
  <c r="I7" i="5"/>
  <c r="I9" i="3"/>
  <c r="I10" i="3"/>
  <c r="I7" i="3"/>
  <c r="I8" i="3"/>
  <c r="H22" i="13"/>
  <c r="H23" i="13" s="1"/>
  <c r="F27" i="52"/>
  <c r="E3" i="34"/>
  <c r="H22" i="34"/>
  <c r="H23" i="34" s="1"/>
  <c r="H22" i="49"/>
  <c r="H23" i="49" s="1"/>
  <c r="E3" i="49"/>
  <c r="H22" i="38"/>
  <c r="H23" i="38" s="1"/>
  <c r="E3" i="38"/>
  <c r="E3" i="46"/>
  <c r="H22" i="46"/>
  <c r="H23" i="46" s="1"/>
  <c r="H22" i="32"/>
  <c r="H23" i="32" s="1"/>
  <c r="E3" i="32"/>
  <c r="H22" i="22"/>
  <c r="H23" i="22" s="1"/>
  <c r="E3" i="22"/>
  <c r="E20" i="42"/>
  <c r="H22" i="42" s="1"/>
  <c r="H23" i="42" s="1"/>
  <c r="E3" i="15"/>
  <c r="H22" i="15"/>
  <c r="H23" i="15" s="1"/>
  <c r="E3" i="40"/>
  <c r="H22" i="40"/>
  <c r="H23" i="40" s="1"/>
  <c r="I3" i="48"/>
  <c r="I4" i="48"/>
  <c r="I5" i="48"/>
  <c r="E20" i="48"/>
  <c r="H22" i="48" s="1"/>
  <c r="H23" i="48" s="1"/>
  <c r="H22" i="28"/>
  <c r="H23" i="28" s="1"/>
  <c r="E3" i="28"/>
  <c r="E3" i="17"/>
  <c r="H22" i="17"/>
  <c r="H23" i="17" s="1"/>
  <c r="E3" i="44"/>
  <c r="H22" i="44"/>
  <c r="H23" i="44" s="1"/>
  <c r="E3" i="19"/>
  <c r="H22" i="19"/>
  <c r="H23" i="19" s="1"/>
  <c r="I3" i="19"/>
  <c r="I5" i="19"/>
  <c r="I4" i="19"/>
  <c r="I3" i="24"/>
  <c r="E20" i="24" s="1"/>
  <c r="H22" i="24" s="1"/>
  <c r="H23" i="24" s="1"/>
  <c r="I4" i="24"/>
  <c r="I5" i="24"/>
  <c r="E20" i="19"/>
  <c r="I10" i="4"/>
  <c r="I8" i="4"/>
  <c r="I9" i="4"/>
  <c r="I3" i="4"/>
  <c r="E20" i="4" s="1"/>
  <c r="E3" i="4" s="1"/>
  <c r="E13" i="51" s="1"/>
  <c r="F13" i="51" s="1"/>
  <c r="I5" i="4"/>
  <c r="I4" i="4"/>
  <c r="I7" i="4"/>
  <c r="I6" i="4"/>
  <c r="I3" i="18"/>
  <c r="I4" i="18"/>
  <c r="I5" i="18"/>
  <c r="I4" i="12"/>
  <c r="H22" i="12"/>
  <c r="H23" i="12" s="1"/>
  <c r="I3" i="12"/>
  <c r="E3" i="12"/>
  <c r="E21" i="51" s="1"/>
  <c r="F21" i="51" s="1"/>
  <c r="I4" i="50"/>
  <c r="I3" i="50"/>
  <c r="E20" i="50" s="1"/>
  <c r="H22" i="50" s="1"/>
  <c r="H23" i="50" s="1"/>
  <c r="I5" i="50"/>
  <c r="I5" i="43"/>
  <c r="I4" i="43"/>
  <c r="I3" i="43"/>
  <c r="I5" i="31"/>
  <c r="I4" i="31"/>
  <c r="I3" i="31"/>
  <c r="I3" i="36"/>
  <c r="I4" i="36"/>
  <c r="I5" i="36"/>
  <c r="I4" i="41"/>
  <c r="I3" i="41"/>
  <c r="I5" i="41"/>
  <c r="H22" i="33"/>
  <c r="H23" i="33" s="1"/>
  <c r="I5" i="33"/>
  <c r="I4" i="33"/>
  <c r="I3" i="33"/>
  <c r="E20" i="33"/>
  <c r="E3" i="33"/>
  <c r="I6" i="10"/>
  <c r="I5" i="10"/>
  <c r="I4" i="10"/>
  <c r="I3" i="10"/>
  <c r="E20" i="10"/>
  <c r="H22" i="10" s="1"/>
  <c r="H23" i="10" s="1"/>
  <c r="I5" i="1"/>
  <c r="I6" i="1"/>
  <c r="I4" i="1"/>
  <c r="I3" i="1"/>
  <c r="E20" i="1" s="1"/>
  <c r="E3" i="1" s="1"/>
  <c r="E10" i="51" s="1"/>
  <c r="F10" i="51" s="1"/>
  <c r="H22" i="26"/>
  <c r="H23" i="26" s="1"/>
  <c r="E20" i="20"/>
  <c r="E20" i="18"/>
  <c r="E3" i="18" s="1"/>
  <c r="I5" i="45"/>
  <c r="I4" i="45"/>
  <c r="I3" i="45"/>
  <c r="E20" i="45" s="1"/>
  <c r="E20" i="27"/>
  <c r="E3" i="27" s="1"/>
  <c r="I5" i="27"/>
  <c r="I4" i="27"/>
  <c r="I3" i="27"/>
  <c r="H22" i="6"/>
  <c r="H23" i="6" s="1"/>
  <c r="I3" i="6"/>
  <c r="E3" i="6"/>
  <c r="E15" i="51" s="1"/>
  <c r="F15" i="51" s="1"/>
  <c r="I5" i="37"/>
  <c r="I4" i="37"/>
  <c r="I3" i="37"/>
  <c r="E20" i="37" s="1"/>
  <c r="I3" i="42"/>
  <c r="I4" i="42"/>
  <c r="I5" i="42"/>
  <c r="I3" i="30"/>
  <c r="E20" i="30" s="1"/>
  <c r="I4" i="30"/>
  <c r="I5" i="30"/>
  <c r="H22" i="47"/>
  <c r="H23" i="47" s="1"/>
  <c r="I4" i="6"/>
  <c r="I5" i="39"/>
  <c r="I4" i="39"/>
  <c r="I3" i="39"/>
  <c r="E20" i="39" s="1"/>
  <c r="I3" i="21"/>
  <c r="E20" i="21" s="1"/>
  <c r="I5" i="21"/>
  <c r="I4" i="21"/>
  <c r="I5" i="5"/>
  <c r="I4" i="5"/>
  <c r="I3" i="5"/>
  <c r="E20" i="5" s="1"/>
  <c r="I5" i="25"/>
  <c r="I3" i="25"/>
  <c r="I4" i="25"/>
  <c r="I4" i="35"/>
  <c r="I3" i="35"/>
  <c r="I5" i="35"/>
  <c r="I3" i="16"/>
  <c r="E20" i="16" s="1"/>
  <c r="I4" i="16"/>
  <c r="I5" i="16"/>
  <c r="I10" i="2"/>
  <c r="I14" i="2"/>
  <c r="I9" i="2"/>
  <c r="I3" i="2"/>
  <c r="E20" i="2" s="1"/>
  <c r="I8" i="2"/>
  <c r="I11" i="2"/>
  <c r="I5" i="2"/>
  <c r="I4" i="2"/>
  <c r="I6" i="2"/>
  <c r="I13" i="2"/>
  <c r="I12" i="2"/>
  <c r="I7" i="2"/>
  <c r="I4" i="23"/>
  <c r="I3" i="23"/>
  <c r="I5" i="23"/>
  <c r="I4" i="11"/>
  <c r="I3" i="11"/>
  <c r="I5" i="11"/>
  <c r="I4" i="9"/>
  <c r="I5" i="9"/>
  <c r="I3" i="9"/>
  <c r="I3" i="14"/>
  <c r="E20" i="14" s="1"/>
  <c r="E3" i="14" s="1"/>
  <c r="H22" i="14"/>
  <c r="H23" i="14" s="1"/>
  <c r="I4" i="14"/>
  <c r="I5" i="14"/>
  <c r="I4" i="29"/>
  <c r="I3" i="29"/>
  <c r="E20" i="29" s="1"/>
  <c r="I5" i="29"/>
  <c r="A20" i="8"/>
  <c r="C20" i="8" s="1"/>
  <c r="E20" i="11"/>
  <c r="H22" i="11" s="1"/>
  <c r="H23" i="11" s="1"/>
  <c r="I6" i="3"/>
  <c r="I5" i="3"/>
  <c r="I4" i="3"/>
  <c r="I3" i="3"/>
  <c r="E20" i="7" l="1"/>
  <c r="E3" i="7" s="1"/>
  <c r="E16" i="51" s="1"/>
  <c r="F16" i="51" s="1"/>
  <c r="E20" i="9"/>
  <c r="E3" i="9" s="1"/>
  <c r="E18" i="51" s="1"/>
  <c r="F18" i="51" s="1"/>
  <c r="I11" i="8"/>
  <c r="I12" i="8"/>
  <c r="I9" i="8"/>
  <c r="I10" i="8"/>
  <c r="I7" i="8"/>
  <c r="I8" i="8"/>
  <c r="I6" i="8"/>
  <c r="H22" i="4"/>
  <c r="H23" i="4" s="1"/>
  <c r="E20" i="3"/>
  <c r="E3" i="3" s="1"/>
  <c r="E12" i="51" s="1"/>
  <c r="F12" i="51" s="1"/>
  <c r="H22" i="2"/>
  <c r="H23" i="2" s="1"/>
  <c r="E3" i="2"/>
  <c r="E11" i="51" s="1"/>
  <c r="F11" i="51" s="1"/>
  <c r="H22" i="16"/>
  <c r="H23" i="16" s="1"/>
  <c r="E3" i="16"/>
  <c r="E3" i="21"/>
  <c r="H22" i="21"/>
  <c r="H23" i="21" s="1"/>
  <c r="E3" i="37"/>
  <c r="H22" i="37"/>
  <c r="H23" i="37" s="1"/>
  <c r="H22" i="5"/>
  <c r="H23" i="5" s="1"/>
  <c r="E3" i="5"/>
  <c r="E14" i="51" s="1"/>
  <c r="F14" i="51" s="1"/>
  <c r="E3" i="39"/>
  <c r="H22" i="39"/>
  <c r="H23" i="39" s="1"/>
  <c r="E3" i="29"/>
  <c r="H22" i="29"/>
  <c r="H23" i="29" s="1"/>
  <c r="E3" i="30"/>
  <c r="H22" i="30"/>
  <c r="H23" i="30" s="1"/>
  <c r="H22" i="45"/>
  <c r="H23" i="45" s="1"/>
  <c r="E3" i="45"/>
  <c r="E20" i="25"/>
  <c r="H22" i="27"/>
  <c r="H23" i="27" s="1"/>
  <c r="H22" i="1"/>
  <c r="H23" i="1" s="1"/>
  <c r="E20" i="23"/>
  <c r="E20" i="35"/>
  <c r="E20" i="41"/>
  <c r="E20" i="36"/>
  <c r="E20" i="43"/>
  <c r="E3" i="50"/>
  <c r="E3" i="48"/>
  <c r="I3" i="8"/>
  <c r="I4" i="8"/>
  <c r="I5" i="8"/>
  <c r="H22" i="18"/>
  <c r="H23" i="18" s="1"/>
  <c r="E3" i="11"/>
  <c r="E20" i="51" s="1"/>
  <c r="F20" i="51" s="1"/>
  <c r="E20" i="31"/>
  <c r="E3" i="24"/>
  <c r="E3" i="10"/>
  <c r="E19" i="51" s="1"/>
  <c r="F19" i="51" s="1"/>
  <c r="E3" i="42"/>
  <c r="E3" i="20"/>
  <c r="H22" i="20"/>
  <c r="H23" i="20" s="1"/>
  <c r="H22" i="7" l="1"/>
  <c r="H23" i="7" s="1"/>
  <c r="H22" i="9"/>
  <c r="H23" i="9" s="1"/>
  <c r="E20" i="8"/>
  <c r="H22" i="8" s="1"/>
  <c r="H23" i="8" s="1"/>
  <c r="H22" i="3"/>
  <c r="H23" i="3" s="1"/>
  <c r="E3" i="23"/>
  <c r="H22" i="23"/>
  <c r="H23" i="23" s="1"/>
  <c r="H22" i="36"/>
  <c r="H23" i="36" s="1"/>
  <c r="E3" i="36"/>
  <c r="E3" i="31"/>
  <c r="H22" i="31"/>
  <c r="H23" i="31" s="1"/>
  <c r="E3" i="41"/>
  <c r="H22" i="41"/>
  <c r="H23" i="41" s="1"/>
  <c r="H22" i="25"/>
  <c r="H23" i="25" s="1"/>
  <c r="E3" i="25"/>
  <c r="E3" i="43"/>
  <c r="H22" i="43"/>
  <c r="H23" i="43" s="1"/>
  <c r="H22" i="35"/>
  <c r="H23" i="35" s="1"/>
  <c r="E3" i="35"/>
  <c r="E3" i="8" l="1"/>
  <c r="E17" i="51" s="1"/>
  <c r="F17" i="51" s="1"/>
  <c r="F22" i="51" s="1"/>
</calcChain>
</file>

<file path=xl/sharedStrings.xml><?xml version="1.0" encoding="utf-8"?>
<sst xmlns="http://schemas.openxmlformats.org/spreadsheetml/2006/main" count="1639" uniqueCount="161">
  <si>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</si>
  <si>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</si>
  <si>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</si>
  <si>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</si>
  <si>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</si>
  <si>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</si>
  <si>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</si>
  <si>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</si>
  <si>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</si>
  <si>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</si>
  <si>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metro quadrado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</si>
  <si>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</si>
  <si>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</si>
  <si>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</si>
  <si>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</si>
  <si>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</si>
  <si>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</si>
  <si>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</si>
  <si>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</si>
  <si>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</si>
  <si>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</si>
  <si>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</si>
  <si>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</si>
  <si>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</si>
  <si>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</si>
  <si>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</si>
  <si>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</si>
  <si>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</si>
  <si>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</si>
  <si>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</si>
  <si>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</si>
  <si>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</si>
  <si>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</si>
  <si>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</si>
  <si>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</si>
  <si>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</si>
  <si>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</si>
  <si>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</si>
  <si>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</si>
  <si>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</si>
  <si>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</si>
  <si>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unidade</t>
  </si>
  <si>
    <t>NÃO ALTERE AS FÓRMULAS LTDA</t>
  </si>
  <si>
    <t>NÃO MUDE A ALTURA DAS LINHAS S.A</t>
  </si>
  <si>
    <t>NÃO MUDE AS CORES LTDA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</si>
  <si>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</si>
  <si>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</si>
  <si>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</si>
  <si>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</si>
  <si>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</si>
  <si>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</si>
  <si>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</si>
  <si>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</si>
  <si>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</si>
  <si>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</si>
  <si>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</si>
  <si>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</si>
  <si>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</si>
  <si>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</si>
  <si>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</si>
  <si>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</si>
  <si>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</si>
  <si>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</si>
  <si>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</si>
  <si>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</si>
  <si>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</si>
  <si>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</si>
  <si>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</si>
  <si>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</si>
  <si>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</si>
  <si>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</si>
  <si>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</si>
  <si>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</si>
  <si>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</si>
  <si>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</si>
  <si>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</si>
  <si>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</si>
  <si>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</si>
  <si>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</si>
  <si>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</si>
  <si>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</si>
  <si>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</si>
  <si>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</si>
  <si>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</si>
  <si>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</si>
  <si>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</si>
  <si>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</si>
  <si>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</si>
  <si>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</si>
  <si>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</si>
  <si>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</si>
  <si>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</si>
  <si>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Fornecimento e instalação de VIDRO LAMINADO de 08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instalação, quando necessário.</t>
  </si>
  <si>
    <t>Fornecimento e instalação de VIDRO TEMPERADO de 8 mm em esquadrias existentes (box de banheiro) para instalação nos prédios Anexo II do TRE e Centro de Apoio Técnico (CAT).
Está incluída a retirada/descarte adequado dos vidros avariados, além da retirada e reinstalação de ferragens e puxadores existentes, bem como todo o material necessário à isntalação, quando necessário.</t>
  </si>
  <si>
    <t>Fornecimento e instalação de VIDRO TEMPERADO de 10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isntalação, quando necessário.</t>
  </si>
  <si>
    <t>Fornecimento e instalação de VIDRO LISO INCOLOR de 06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isntalação, quando necessário.</t>
  </si>
  <si>
    <t>Fornecimento e instalação de VIDRO TEMPERADO de 06 mm em esquadrias existentes. Para instalação nos prédios Anexo II e III do TRE e Centro de Apoio Técnico (CAT).
Está incluída a retirada/descarte adequado dos vidros avariados, além da retirada e reinstalação de ferragens e puxadores existentes, bem como todo o material necessário à isntalação, quando necessário.</t>
  </si>
  <si>
    <t>Fornecimento e instalação de VIDRO LAMINADO de 10 mm em esquadrias existentes. Para instalação no Anexo III do Tribunal Regional Eleitoral da Bahia,
Está incluída a retirada/descarte adequado dos vidros avariados, além da retirada e reinstalação de ferragens e puxadores existentes, bem como todo o material necessário à isntalação, quando necessário.</t>
  </si>
  <si>
    <t>Fornecimento e instalação de PELÍCULAS de proteção solar do tipo profissional , na tonalidade fumê, referência G5 (5% de visibilidade), a serem instaladas nos vidros das esquadrias no Anexo II e III do TRE e Centro de Apoio Técnico (CAT).
Está incluída a retirada/descarte adequado das películas.</t>
  </si>
  <si>
    <t>Fornecimento e instalação de PELÍCULAS autocolante jateada para aplicação em portas de vidro nos prédios Anexo II e III do TRE  e Centro de Apoio Técnico (CAT).
Está incluída a retirada/descarte adequado das películas.</t>
  </si>
  <si>
    <t>Fornecimento e instalação de PERSIANAS verticais em tecido resinado de dimensões aproximadas de 2,5m x 2,5m (6,25m²), para instalação no Anexo II e III do TRE e Centro de Apoio Técnico (CAT).
1) lâminas de 90 mm, na cor Cairo (conforme a tonalidade adotada pelas outras unidades do Tribunal);
2) trilhos superiores em alumínio extrudado;
3) corrente de comando para girar 180o em PVC;
4) cordão de comando, em poliéster, na cor creme ou bege;
5) corrente de base, em PVC;
6) cabide e pingente em PVC;
7) balastro de 90 mm apropriado para instalação de corrente PVC;
8) pêndulo em PVC na cor branca.</t>
  </si>
  <si>
    <t xml:space="preserve">DF MAQUINAS E FERRAMENTAS LTDA </t>
  </si>
  <si>
    <t xml:space="preserve">ALUMINARE ESQUADRIAS DE ALUMINIO LTDA </t>
  </si>
  <si>
    <t xml:space="preserve">SERRALHERIA VASCONCELOS LTDA </t>
  </si>
  <si>
    <t xml:space="preserve">BEATRIZ ARAUJO DA LUZ </t>
  </si>
  <si>
    <t xml:space="preserve">DANIELA TENFEN DISTRIBUIDORA LTDA </t>
  </si>
  <si>
    <t xml:space="preserve">DIRCEU FERNANDES DOS SANTOS LTDA </t>
  </si>
  <si>
    <t xml:space="preserve">FUTURA COMERCIO DE FERRAGENS E FERRAMENTAS LTDA </t>
  </si>
  <si>
    <t xml:space="preserve">BIANCA REGINA LEITE 07162122930 </t>
  </si>
  <si>
    <t xml:space="preserve">CARVALHO COMMERCE LTDA </t>
  </si>
  <si>
    <t xml:space="preserve">VERAS E FORTES LTDA </t>
  </si>
  <si>
    <t xml:space="preserve">PMW COMERCIO DE PRODUTOS HOSPITALARES LTDA </t>
  </si>
  <si>
    <t xml:space="preserve">PAULO ELETRO LTDA </t>
  </si>
  <si>
    <t xml:space="preserve">NOGUEIRA E VALENTIM ENGENHARIA E SERVICOS LTDA </t>
  </si>
  <si>
    <t xml:space="preserve">CRIATIVA SOLUCOES PARA CONSTRUCAO LTDA </t>
  </si>
  <si>
    <t xml:space="preserve">ALESSANDRO JULIO DA SILVA </t>
  </si>
  <si>
    <t xml:space="preserve">MAURO MENDES DA CRUZ 98712454168 </t>
  </si>
  <si>
    <t xml:space="preserve">IMPERIO DO VIDRO LTDA - ME </t>
  </si>
  <si>
    <t xml:space="preserve">COMERCIO BORGES &amp; PINHEIRO LTDA </t>
  </si>
  <si>
    <t xml:space="preserve">NEVES SERVICOS E COMERCIOS DE MATERIAIS DE CONSTRUCAO LTDA </t>
  </si>
  <si>
    <t xml:space="preserve">KM COMERCIO E SERVICOS E CONSTRUCOES LTDA </t>
  </si>
  <si>
    <t xml:space="preserve">FABRICIO DOS SANTOS COELHO 02380921199 </t>
  </si>
  <si>
    <t xml:space="preserve">JBCONSGRAF CONSTRUCOES E IMPRESSOES LTDA </t>
  </si>
  <si>
    <t xml:space="preserve">G DE SOUZA MELO TECNOLOGIA </t>
  </si>
  <si>
    <t xml:space="preserve">SELOIR APARECIDA DA SILVA - COMUNICACAO VISUAL </t>
  </si>
  <si>
    <t xml:space="preserve">D. F. A. BESERRA LTDA </t>
  </si>
  <si>
    <t xml:space="preserve">CARIOCA COMERCIO DE PRODUTOS DE LIMPEZA LTDA. </t>
  </si>
  <si>
    <t xml:space="preserve">GONCALVES COMERCIO DE ADESIVOS EIRELI </t>
  </si>
  <si>
    <t xml:space="preserve">DIVULGUE OUTDOOR E COMUNICACAO LTDA </t>
  </si>
  <si>
    <t xml:space="preserve">HABILITA COMERCIO E SERVICOS LTDA </t>
  </si>
  <si>
    <t xml:space="preserve">M.A.T.JUSTINO PERSIANAS </t>
  </si>
  <si>
    <t xml:space="preserve">IJS CORTINAS INDUSTRIA E COMERCIO LTDA </t>
  </si>
  <si>
    <t xml:space="preserve">JR DECORACOES E COMERCIO EM GERAL LTDA </t>
  </si>
  <si>
    <t xml:space="preserve">DECORINTER INDUSTRIA E COMERCIO LTDA </t>
  </si>
  <si>
    <t xml:space="preserve">CAPRICHO'S COMERCIO E SERVICOS LTDA </t>
  </si>
  <si>
    <t xml:space="preserve">NIVALDO MANHANI LTDA </t>
  </si>
  <si>
    <t xml:space="preserve">PERSIANAS NOVA AMERICA LTDA </t>
  </si>
  <si>
    <t xml:space="preserve">JOYCE BERNARDES DE SOUZA ALVES </t>
  </si>
  <si>
    <t xml:space="preserve">FEMAR CONSTRUCOES LTDA </t>
  </si>
  <si>
    <t xml:space="preserve">DIRCEU FERNANDES DOS SANTOS </t>
  </si>
  <si>
    <t xml:space="preserve">HABIB DECORACOES DE ITAJUBA LTDA </t>
  </si>
  <si>
    <t xml:space="preserve">ARN NOVA ERA COMERCIAL E SERVICOS LTDA </t>
  </si>
  <si>
    <t xml:space="preserve">COLUNA CENTRAL COMERCIO E SERVICOS LTDA </t>
  </si>
  <si>
    <t xml:space="preserve">JOSELITO MICHALSZESZEN </t>
  </si>
  <si>
    <t xml:space="preserve">C. L. DA SILVA FLAVIO - VIDROS </t>
  </si>
  <si>
    <t xml:space="preserve">R R COMERCIO E MANUTENCAO LTDA </t>
  </si>
  <si>
    <t xml:space="preserve">LEILA ARAUJO ARGOLO 94132097587 </t>
  </si>
  <si>
    <t xml:space="preserve">DRAUZIO BRAZ DA SILVA 06328535490 </t>
  </si>
  <si>
    <t xml:space="preserve">31.066.359 JOSE WILTON MARTINS COELHO </t>
  </si>
  <si>
    <t xml:space="preserve">CASCUDO POTIGUAR NEGOCIOS E SERVICOS LTDA </t>
  </si>
  <si>
    <t xml:space="preserve">LEMARF COMERCIO E SERVICOS LTDA </t>
  </si>
  <si>
    <t xml:space="preserve">METRIKA COMERCIO E SERVICOS DE EQUIPAMENTOS LOGISTICOS LTDA </t>
  </si>
  <si>
    <t xml:space="preserve">ELEVVA GESTAO COMERCIAL E SERVICOS LTDA </t>
  </si>
  <si>
    <t xml:space="preserve">MULT SERVICOS LTDA </t>
  </si>
  <si>
    <t xml:space="preserve">MELO COMERCIO E SERVICOS LTDA </t>
  </si>
  <si>
    <t xml:space="preserve">OK COMERCIO E SERVICOS LTDA </t>
  </si>
  <si>
    <t xml:space="preserve">MARCIO ANTONIO DOS SANTOS LTDA </t>
  </si>
  <si>
    <t xml:space="preserve">PROFILE COMERCIO E SERVICOS LTDA </t>
  </si>
  <si>
    <t xml:space="preserve">JVM COMERCIO VAREJISTA E SERVICOS LTDA </t>
  </si>
  <si>
    <t xml:space="preserve">INDUSTRIA E COMERCIO DE PERSIANAS NORDESTE LTDA </t>
  </si>
  <si>
    <t xml:space="preserve">R&amp;L INDUSTRIA E COMERCIO DE ARTIGOS DE DECORACOES LTDA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</si>
</sst>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theme="2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7" fillId="9" borderId="2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center" wrapText="1"/>
    </xf>
    <xf numFmtId="0" fontId="10" fillId="10" borderId="2" xfId="0" applyFont="1" applyFill="1" applyBorder="1" applyAlignment="1" applyProtection="1">
      <alignment wrapText="1"/>
    </xf>
    <xf numFmtId="0" fontId="10" fillId="10" borderId="6" xfId="0" applyFont="1" applyFill="1" applyBorder="1" applyAlignment="1" applyProtection="1">
      <alignment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10" borderId="2" xfId="0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vertical="center" wrapText="1"/>
    </xf>
    <xf numFmtId="165" fontId="10" fillId="11" borderId="2" xfId="1" applyFont="1" applyFill="1" applyBorder="1" applyAlignment="1" applyProtection="1">
      <alignment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3038640</xdr:colOff>
      <xdr:row>0</xdr:row>
      <xdr:rowOff>0</xdr:rowOff>
    </xdr:from>
    <xdr:to>
      <xdr:col>2</xdr:col>
      <xdr:colOff>180960</xdr:colOff>
      <xdr:row>6</xdr:row>
      <xdr:rowOff>144000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48240" y="0"/>
          <a:ext cx="2933520" cy="111555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3" sqref="G3:H9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92</v>
      </c>
      <c r="C3" s="9" t="s">
        <v>10</v>
      </c>
      <c r="D3" s="8">
        <f>200*0.25</f>
        <v>50</v>
      </c>
      <c r="E3" s="7">
        <f>IF(C20&lt;=25%,D20,MIN(E20:F20))</f>
        <v>899.53</v>
      </c>
      <c r="F3" s="7">
        <f>MIN(H3:H17)</f>
        <v>684.98</v>
      </c>
      <c r="G3" s="18" t="s">
        <v>138</v>
      </c>
      <c r="H3" s="19">
        <v>1074.6300000000001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139</v>
      </c>
      <c r="H4" s="19">
        <v>1074.6300000000001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140</v>
      </c>
      <c r="H5" s="19">
        <v>1150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143</v>
      </c>
      <c r="H6" s="19">
        <v>689.5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121</v>
      </c>
      <c r="H7" s="19">
        <v>700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144</v>
      </c>
      <c r="H8" s="19">
        <v>684.98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145</v>
      </c>
      <c r="H9" s="19">
        <v>923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205.97839934138301</v>
      </c>
      <c r="B20" s="31">
        <f>COUNT(H3:H17)</f>
        <v>7</v>
      </c>
      <c r="C20" s="32">
        <f>IF(B20&lt;2,"N/A",(A20/D20))</f>
        <v>0.22898446893531402</v>
      </c>
      <c r="D20" s="33">
        <f>ROUND(AVERAGE(H3:H17),2)</f>
        <v>899.53</v>
      </c>
      <c r="E20" s="34" t="str">
        <f>IFERROR(ROUND(IF(B20&lt;2,"N/A",(IF(C20&lt;=25%,"N/A",AVERAGE(I3:I17)))),2),"N/A")</f>
        <v>N/A</v>
      </c>
      <c r="F20" s="34">
        <f>ROUND(MEDIAN(H3:H17),2)</f>
        <v>923</v>
      </c>
      <c r="G20" s="35" t="str">
        <f>INDEX(G3:G17,MATCH(H20,H3:H17,0))</f>
        <v xml:space="preserve">C. L. DA SILVA FLAVIO - VIDROS </v>
      </c>
      <c r="H20" s="36">
        <f>MIN(H3:H17)</f>
        <v>684.98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899.53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44976.5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92</v>
      </c>
      <c r="C3" s="9" t="s">
        <v>10</v>
      </c>
      <c r="D3" s="8">
        <f>200*0.75</f>
        <v>150</v>
      </c>
      <c r="E3" s="7">
        <f>IF(C20&lt;=25%,D20,MIN(E20:F20))</f>
        <v>899.53</v>
      </c>
      <c r="F3" s="7">
        <f>MIN(H3:H17)</f>
        <v>684.98</v>
      </c>
      <c r="G3" s="18" t="s">
        <v>138</v>
      </c>
      <c r="H3" s="19">
        <v>1074.6300000000001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139</v>
      </c>
      <c r="H4" s="19">
        <v>1074.6300000000001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140</v>
      </c>
      <c r="H5" s="19">
        <v>1150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143</v>
      </c>
      <c r="H6" s="19">
        <v>689.5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121</v>
      </c>
      <c r="H7" s="19">
        <v>700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144</v>
      </c>
      <c r="H8" s="19">
        <v>684.98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145</v>
      </c>
      <c r="H9" s="19">
        <v>923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205.97839934138301</v>
      </c>
      <c r="B20" s="31">
        <f>COUNT(H3:H17)</f>
        <v>7</v>
      </c>
      <c r="C20" s="32">
        <f>IF(B20&lt;2,"N/A",(A20/D20))</f>
        <v>0.22898446893531402</v>
      </c>
      <c r="D20" s="33">
        <f>ROUND(AVERAGE(H3:H17),2)</f>
        <v>899.53</v>
      </c>
      <c r="E20" s="34" t="str">
        <f>IFERROR(ROUND(IF(B20&lt;2,"N/A",(IF(C20&lt;=25%,"N/A",AVERAGE(I3:I17)))),2),"N/A")</f>
        <v>N/A</v>
      </c>
      <c r="F20" s="34">
        <f>ROUND(MEDIAN(H3:H17),2)</f>
        <v>923</v>
      </c>
      <c r="G20" s="35" t="str">
        <f>INDEX(G3:G17,MATCH(H20,H3:H17,0))</f>
        <v xml:space="preserve">C. L. DA SILVA FLAVIO - VIDROS </v>
      </c>
      <c r="H20" s="36">
        <f>MIN(H3:H17)</f>
        <v>684.98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899.53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134929.5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3" sqref="G3:H9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36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96</v>
      </c>
      <c r="C3" s="9" t="s">
        <v>10</v>
      </c>
      <c r="D3" s="8">
        <f>400*0.75</f>
        <v>300</v>
      </c>
      <c r="E3" s="7">
        <f>IF(C20&lt;=25%,D20,MIN(E20:F20))</f>
        <v>320.69</v>
      </c>
      <c r="F3" s="7">
        <f>MIN(H3:H17)</f>
        <v>279.5</v>
      </c>
      <c r="G3" s="18" t="s">
        <v>101</v>
      </c>
      <c r="H3" s="19">
        <v>279.5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103</v>
      </c>
      <c r="H4" s="19">
        <v>279.89999999999998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102</v>
      </c>
      <c r="H5" s="19">
        <v>296.10000000000002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119</v>
      </c>
      <c r="H6" s="19">
        <v>317.45999999999998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120</v>
      </c>
      <c r="H7" s="19">
        <v>326.89999999999998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121</v>
      </c>
      <c r="H8" s="19">
        <v>370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106</v>
      </c>
      <c r="H9" s="19">
        <v>375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39.570943404280129</v>
      </c>
      <c r="B20" s="31">
        <f>COUNT(H3:H17)</f>
        <v>7</v>
      </c>
      <c r="C20" s="32">
        <f>IF(B20&lt;2,"N/A",(A20/D20))</f>
        <v>0.12339313169815126</v>
      </c>
      <c r="D20" s="33">
        <f>ROUND(AVERAGE(H3:H17),2)</f>
        <v>320.69</v>
      </c>
      <c r="E20" s="34" t="str">
        <f>IFERROR(ROUND(IF(B20&lt;2,"N/A",(IF(C20&lt;=25%,"N/A",AVERAGE(I3:I17)))),2),"N/A")</f>
        <v>N/A</v>
      </c>
      <c r="F20" s="34">
        <f>ROUND(MEDIAN(H3:H17),2)</f>
        <v>317.45999999999998</v>
      </c>
      <c r="G20" s="35" t="str">
        <f>INDEX(G3:G17,MATCH(H20,H3:H17,0))</f>
        <v xml:space="preserve">DF MAQUINAS E FERRAMENTAS LTDA </v>
      </c>
      <c r="H20" s="36">
        <f>MIN(H3:H17)</f>
        <v>279.5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320.69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96207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3" sqref="G3:H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97</v>
      </c>
      <c r="C3" s="9" t="s">
        <v>10</v>
      </c>
      <c r="D3" s="8">
        <f>200*0.75</f>
        <v>150</v>
      </c>
      <c r="E3" s="7">
        <f>IF(C20&lt;=25%,D20,MIN(E20:F20))</f>
        <v>904.66</v>
      </c>
      <c r="F3" s="7">
        <f>MIN(H3:H17)</f>
        <v>710</v>
      </c>
      <c r="G3" s="18" t="s">
        <v>141</v>
      </c>
      <c r="H3" s="19">
        <v>710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142</v>
      </c>
      <c r="H4" s="19">
        <v>870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143</v>
      </c>
      <c r="H5" s="19">
        <v>885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121</v>
      </c>
      <c r="H6" s="19">
        <v>900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144</v>
      </c>
      <c r="H7" s="19">
        <v>879.98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145</v>
      </c>
      <c r="H8" s="19">
        <v>1183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153.35209182357744</v>
      </c>
      <c r="B20" s="31">
        <f>COUNT(H3:H17)</f>
        <v>6</v>
      </c>
      <c r="C20" s="32">
        <f>IF(B20&lt;2,"N/A",(A20/D20))</f>
        <v>0.16951350985295852</v>
      </c>
      <c r="D20" s="33">
        <f>ROUND(AVERAGE(H3:H17),2)</f>
        <v>904.66</v>
      </c>
      <c r="E20" s="34" t="str">
        <f>IFERROR(ROUND(IF(B20&lt;2,"N/A",(IF(C20&lt;=25%,"N/A",AVERAGE(I3:I17)))),2),"N/A")</f>
        <v>N/A</v>
      </c>
      <c r="F20" s="34">
        <f>ROUND(MEDIAN(H3:H17),2)</f>
        <v>882.49</v>
      </c>
      <c r="G20" s="35" t="str">
        <f>INDEX(G3:G17,MATCH(H20,H3:H17,0))</f>
        <v xml:space="preserve">ARN NOVA ERA COMERCIAL E SERVICOS LTDA </v>
      </c>
      <c r="H20" s="36">
        <f>MIN(H3:H17)</f>
        <v>710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904.66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135699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3" sqref="G3:H16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/>
      <c r="C3" s="9" t="s">
        <v>10</v>
      </c>
      <c r="D3" s="8"/>
      <c r="E3" s="7" t="e">
        <f>IF(C20&lt;=25%,D20,MIN(E20:F20))</f>
        <v>#NUM!</v>
      </c>
      <c r="F3" s="7">
        <f>MIN(H3:H17)</f>
        <v>0</v>
      </c>
      <c r="G3" s="18"/>
      <c r="H3" s="19"/>
      <c r="I3" s="20" t="str">
        <f t="shared" ref="I3:I17" si="0">IF(H3="","",(IF($C$20&lt;25%,"N/A",IF(H3&lt;=($D$20+$A$20),H3,"Descartado"))))</f>
        <v/>
      </c>
    </row>
    <row r="4" spans="1:9">
      <c r="A4" s="11"/>
      <c r="B4" s="10"/>
      <c r="C4" s="9"/>
      <c r="D4" s="8"/>
      <c r="E4" s="7"/>
      <c r="F4" s="7"/>
      <c r="G4" s="18"/>
      <c r="H4" s="19"/>
      <c r="I4" s="20" t="str">
        <f t="shared" si="0"/>
        <v/>
      </c>
    </row>
    <row r="5" spans="1:9">
      <c r="A5" s="11"/>
      <c r="B5" s="10"/>
      <c r="C5" s="9"/>
      <c r="D5" s="8"/>
      <c r="E5" s="7"/>
      <c r="F5" s="7"/>
      <c r="G5" s="18"/>
      <c r="H5" s="19"/>
      <c r="I5" s="20" t="str">
        <f t="shared" si="0"/>
        <v/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 t="str">
        <f>IF(B20&lt;2,"N/A",(STDEV(H3:H17)))</f>
        <v>N/A</v>
      </c>
      <c r="B20" s="31">
        <f>COUNT(H3:H17)</f>
        <v>0</v>
      </c>
      <c r="C20" s="32" t="str">
        <f>IF(B20&lt;2,"N/A",(A20/D20))</f>
        <v>N/A</v>
      </c>
      <c r="D20" s="33" t="e">
        <f>ROUND(AVERAGE(H3:H17),2)</f>
        <v>#DIV/0!</v>
      </c>
      <c r="E20" s="34" t="str">
        <f>IFERROR(ROUND(IF(B20&lt;2,"N/A",(IF(C20&lt;=25%,"N/A",AVERAGE(I3:I17)))),2),"N/A")</f>
        <v>N/A</v>
      </c>
      <c r="F20" s="34" t="e">
        <f>ROUND(MEDIAN(H3:H17),2)</f>
        <v>#NUM!</v>
      </c>
      <c r="G20" s="35" t="e">
        <f>INDEX(G3:G17,MATCH(H20,H3:H17,0))</f>
        <v>#N/A</v>
      </c>
      <c r="H20" s="36">
        <f>MIN(H3:H17)</f>
        <v>0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 t="e">
        <f>IF(C20&lt;=25%,D20,MIN(E20:F20))</f>
        <v>#NUM!</v>
      </c>
    </row>
    <row r="23" spans="1:11">
      <c r="B23" s="37"/>
      <c r="C23" s="37"/>
      <c r="D23" s="5"/>
      <c r="E23" s="5"/>
      <c r="F23" s="45"/>
      <c r="G23" s="16" t="s">
        <v>19</v>
      </c>
      <c r="H23" s="36" t="e">
        <f>ROUND(H22,2)*D3</f>
        <v>#NUM!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45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46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47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48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49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1" sqref="G11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93</v>
      </c>
      <c r="C3" s="9" t="s">
        <v>10</v>
      </c>
      <c r="D3" s="8">
        <v>50</v>
      </c>
      <c r="E3" s="7">
        <f>IF(C20&lt;=25%,D20,MIN(E20:F20))</f>
        <v>431.26</v>
      </c>
      <c r="F3" s="7">
        <f>MIN(H3:H17)</f>
        <v>335</v>
      </c>
      <c r="G3" s="18" t="s">
        <v>101</v>
      </c>
      <c r="H3" s="19">
        <v>335</v>
      </c>
      <c r="I3" s="20">
        <f t="shared" ref="I3:I17" si="0">IF(H3="","",(IF($C$20&lt;25%,"N/A",IF(H3&lt;=($D$20+$A$20),H3,"Descartado"))))</f>
        <v>335</v>
      </c>
    </row>
    <row r="4" spans="1:9">
      <c r="A4" s="11"/>
      <c r="B4" s="10"/>
      <c r="C4" s="9"/>
      <c r="D4" s="8"/>
      <c r="E4" s="7"/>
      <c r="F4" s="7"/>
      <c r="G4" s="18" t="s">
        <v>102</v>
      </c>
      <c r="H4" s="19">
        <v>350.06</v>
      </c>
      <c r="I4" s="20">
        <f t="shared" si="0"/>
        <v>350.06</v>
      </c>
    </row>
    <row r="5" spans="1:9">
      <c r="A5" s="11"/>
      <c r="B5" s="10"/>
      <c r="C5" s="9"/>
      <c r="D5" s="8"/>
      <c r="E5" s="7"/>
      <c r="F5" s="7"/>
      <c r="G5" s="18" t="s">
        <v>103</v>
      </c>
      <c r="H5" s="19">
        <v>359.9</v>
      </c>
      <c r="I5" s="20">
        <f t="shared" si="0"/>
        <v>359.9</v>
      </c>
    </row>
    <row r="6" spans="1:9">
      <c r="A6" s="11"/>
      <c r="B6" s="10"/>
      <c r="C6" s="9"/>
      <c r="D6" s="8"/>
      <c r="E6" s="7"/>
      <c r="F6" s="7"/>
      <c r="G6" s="18" t="s">
        <v>104</v>
      </c>
      <c r="H6" s="19">
        <v>397.59</v>
      </c>
      <c r="I6" s="20">
        <f t="shared" si="0"/>
        <v>397.59</v>
      </c>
    </row>
    <row r="7" spans="1:9">
      <c r="A7" s="11"/>
      <c r="B7" s="10"/>
      <c r="C7" s="9"/>
      <c r="D7" s="8"/>
      <c r="E7" s="7"/>
      <c r="F7" s="7"/>
      <c r="G7" s="18" t="s">
        <v>105</v>
      </c>
      <c r="H7" s="19">
        <v>492.95</v>
      </c>
      <c r="I7" s="20">
        <f t="shared" si="0"/>
        <v>492.95</v>
      </c>
    </row>
    <row r="8" spans="1:9">
      <c r="A8" s="11"/>
      <c r="B8" s="10"/>
      <c r="C8" s="9"/>
      <c r="D8" s="8"/>
      <c r="E8" s="7"/>
      <c r="F8" s="7"/>
      <c r="G8" s="18" t="s">
        <v>106</v>
      </c>
      <c r="H8" s="19">
        <v>533.33000000000004</v>
      </c>
      <c r="I8" s="20">
        <f t="shared" si="0"/>
        <v>533.33000000000004</v>
      </c>
    </row>
    <row r="9" spans="1:9">
      <c r="A9" s="11"/>
      <c r="B9" s="10"/>
      <c r="C9" s="9"/>
      <c r="D9" s="8"/>
      <c r="E9" s="7"/>
      <c r="F9" s="7"/>
      <c r="G9" s="18" t="s">
        <v>107</v>
      </c>
      <c r="H9" s="19">
        <v>550</v>
      </c>
      <c r="I9" s="20">
        <f t="shared" si="0"/>
        <v>550</v>
      </c>
    </row>
    <row r="10" spans="1:9">
      <c r="A10" s="11"/>
      <c r="B10" s="10"/>
      <c r="C10" s="9"/>
      <c r="D10" s="8"/>
      <c r="E10" s="7"/>
      <c r="F10" s="7"/>
      <c r="G10" s="18" t="s">
        <v>108</v>
      </c>
      <c r="H10" s="19">
        <v>800</v>
      </c>
      <c r="I10" s="20" t="str">
        <f t="shared" si="0"/>
        <v>Descartado</v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155.55458021795985</v>
      </c>
      <c r="B20" s="31">
        <f>COUNT(H3:H17)</f>
        <v>8</v>
      </c>
      <c r="C20" s="32">
        <f>IF(B20&lt;2,"N/A",(A20/D20))</f>
        <v>0.32587112227497611</v>
      </c>
      <c r="D20" s="33">
        <f>ROUND(AVERAGE(H3:H17),2)</f>
        <v>477.35</v>
      </c>
      <c r="E20" s="34">
        <f>IFERROR(ROUND(IF(B20&lt;2,"N/A",(IF(C20&lt;=25%,"N/A",AVERAGE(I3:I17)))),2),"N/A")</f>
        <v>431.26</v>
      </c>
      <c r="F20" s="34">
        <f>ROUND(MEDIAN(H3:H17),2)</f>
        <v>445.27</v>
      </c>
      <c r="G20" s="35" t="str">
        <f>INDEX(G3:G17,MATCH(H20,H3:H17,0))</f>
        <v xml:space="preserve">DF MAQUINAS E FERRAMENTAS LTDA </v>
      </c>
      <c r="H20" s="36">
        <f>MIN(H3:H17)</f>
        <v>335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431.26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21563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53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54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56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59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1" sqref="G11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94</v>
      </c>
      <c r="C3" s="9" t="s">
        <v>10</v>
      </c>
      <c r="D3" s="8">
        <v>50</v>
      </c>
      <c r="E3" s="7">
        <f>IF(C20&lt;=25%,D20,MIN(E20:F20))</f>
        <v>567.02</v>
      </c>
      <c r="F3" s="7">
        <f>MIN(H3:H17)</f>
        <v>316</v>
      </c>
      <c r="G3" s="18" t="s">
        <v>109</v>
      </c>
      <c r="H3" s="19">
        <v>316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101</v>
      </c>
      <c r="H4" s="19">
        <v>395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110</v>
      </c>
      <c r="H5" s="19">
        <v>592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111</v>
      </c>
      <c r="H6" s="19">
        <v>600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106</v>
      </c>
      <c r="H7" s="19">
        <v>633.33000000000004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112</v>
      </c>
      <c r="H8" s="19">
        <v>650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113</v>
      </c>
      <c r="H9" s="19">
        <v>659.9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 t="s">
        <v>103</v>
      </c>
      <c r="H10" s="19">
        <v>689.9</v>
      </c>
      <c r="I10" s="20" t="str">
        <f t="shared" si="0"/>
        <v>N/A</v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135.92145146974693</v>
      </c>
      <c r="B20" s="31">
        <f>COUNT(H3:H17)</f>
        <v>8</v>
      </c>
      <c r="C20" s="32">
        <f>IF(B20&lt;2,"N/A",(A20/D20))</f>
        <v>0.23971191751569068</v>
      </c>
      <c r="D20" s="33">
        <f>ROUND(AVERAGE(H3:H17),2)</f>
        <v>567.02</v>
      </c>
      <c r="E20" s="34" t="str">
        <f>IFERROR(ROUND(IF(B20&lt;2,"N/A",(IF(C20&lt;=25%,"N/A",AVERAGE(I3:I17)))),2),"N/A")</f>
        <v>N/A</v>
      </c>
      <c r="F20" s="34">
        <f>ROUND(MEDIAN(H3:H17),2)</f>
        <v>616.66999999999996</v>
      </c>
      <c r="G20" s="35" t="str">
        <f>INDEX(G3:G17,MATCH(H20,H3:H17,0))</f>
        <v xml:space="preserve">CARVALHO COMMERCE LTDA </v>
      </c>
      <c r="H20" s="36">
        <f>MIN(H3:H17)</f>
        <v>316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567.02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28351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63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64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66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69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1" sqref="G11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29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95</v>
      </c>
      <c r="C3" s="9" t="s">
        <v>10</v>
      </c>
      <c r="D3" s="8">
        <v>100</v>
      </c>
      <c r="E3" s="7">
        <f>IF(C20&lt;=25%,D20,MIN(E20:F20))</f>
        <v>266.97000000000003</v>
      </c>
      <c r="F3" s="7">
        <f>MIN(H3:H17)</f>
        <v>211.2</v>
      </c>
      <c r="G3" s="18" t="s">
        <v>114</v>
      </c>
      <c r="H3" s="19">
        <v>211.2</v>
      </c>
      <c r="I3" s="20">
        <f t="shared" ref="I3:I17" si="0">IF(H3="","",(IF($C$20&lt;25%,"N/A",IF(H3&lt;=($D$20+$A$20),H3,"Descartado"))))</f>
        <v>211.2</v>
      </c>
    </row>
    <row r="4" spans="1:9">
      <c r="A4" s="11"/>
      <c r="B4" s="10"/>
      <c r="C4" s="9"/>
      <c r="D4" s="8"/>
      <c r="E4" s="7"/>
      <c r="F4" s="7"/>
      <c r="G4" s="18" t="s">
        <v>115</v>
      </c>
      <c r="H4" s="19">
        <v>214</v>
      </c>
      <c r="I4" s="20">
        <f t="shared" si="0"/>
        <v>214</v>
      </c>
    </row>
    <row r="5" spans="1:9">
      <c r="A5" s="11"/>
      <c r="B5" s="10"/>
      <c r="C5" s="9"/>
      <c r="D5" s="8"/>
      <c r="E5" s="7"/>
      <c r="F5" s="7"/>
      <c r="G5" s="18" t="s">
        <v>116</v>
      </c>
      <c r="H5" s="19">
        <v>225</v>
      </c>
      <c r="I5" s="20">
        <f t="shared" si="0"/>
        <v>225</v>
      </c>
    </row>
    <row r="6" spans="1:9">
      <c r="A6" s="11"/>
      <c r="B6" s="10"/>
      <c r="C6" s="9"/>
      <c r="D6" s="8"/>
      <c r="E6" s="7"/>
      <c r="F6" s="7"/>
      <c r="G6" s="18" t="s">
        <v>101</v>
      </c>
      <c r="H6" s="19">
        <v>285</v>
      </c>
      <c r="I6" s="20">
        <f t="shared" si="0"/>
        <v>285</v>
      </c>
    </row>
    <row r="7" spans="1:9">
      <c r="A7" s="11"/>
      <c r="B7" s="10"/>
      <c r="C7" s="9"/>
      <c r="D7" s="8"/>
      <c r="E7" s="7"/>
      <c r="F7" s="7"/>
      <c r="G7" s="18" t="s">
        <v>107</v>
      </c>
      <c r="H7" s="19">
        <v>300</v>
      </c>
      <c r="I7" s="20">
        <f t="shared" si="0"/>
        <v>300</v>
      </c>
    </row>
    <row r="8" spans="1:9">
      <c r="A8" s="11"/>
      <c r="B8" s="10"/>
      <c r="C8" s="9"/>
      <c r="D8" s="8"/>
      <c r="E8" s="7"/>
      <c r="F8" s="7"/>
      <c r="G8" s="18" t="s">
        <v>117</v>
      </c>
      <c r="H8" s="19">
        <v>303.60000000000002</v>
      </c>
      <c r="I8" s="20">
        <f t="shared" si="0"/>
        <v>303.60000000000002</v>
      </c>
    </row>
    <row r="9" spans="1:9">
      <c r="A9" s="11"/>
      <c r="B9" s="10"/>
      <c r="C9" s="9"/>
      <c r="D9" s="8"/>
      <c r="E9" s="7"/>
      <c r="F9" s="7"/>
      <c r="G9" s="18" t="s">
        <v>118</v>
      </c>
      <c r="H9" s="19">
        <v>330</v>
      </c>
      <c r="I9" s="20">
        <f t="shared" si="0"/>
        <v>330</v>
      </c>
    </row>
    <row r="10" spans="1:9">
      <c r="A10" s="11"/>
      <c r="B10" s="10"/>
      <c r="C10" s="9"/>
      <c r="D10" s="8"/>
      <c r="E10" s="7"/>
      <c r="F10" s="7"/>
      <c r="G10" s="18" t="s">
        <v>110</v>
      </c>
      <c r="H10" s="19">
        <v>526</v>
      </c>
      <c r="I10" s="20" t="str">
        <f t="shared" si="0"/>
        <v>Descartado</v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102.2021945528987</v>
      </c>
      <c r="B20" s="31">
        <f>COUNT(H3:H17)</f>
        <v>8</v>
      </c>
      <c r="C20" s="32">
        <f>IF(B20&lt;2,"N/A",(A20/D20))</f>
        <v>0.34141371155135691</v>
      </c>
      <c r="D20" s="33">
        <f>ROUND(AVERAGE(H3:H17),2)</f>
        <v>299.35000000000002</v>
      </c>
      <c r="E20" s="34">
        <f>IFERROR(ROUND(IF(B20&lt;2,"N/A",(IF(C20&lt;=25%,"N/A",AVERAGE(I3:I17)))),2),"N/A")</f>
        <v>266.97000000000003</v>
      </c>
      <c r="F20" s="34">
        <f>ROUND(MEDIAN(H3:H17),2)</f>
        <v>292.5</v>
      </c>
      <c r="G20" s="35" t="str">
        <f>INDEX(G3:G17,MATCH(H20,H3:H17,0))</f>
        <v xml:space="preserve">CRIATIVA SOLUCOES PARA CONSTRUCAO LTDA </v>
      </c>
      <c r="H20" s="36">
        <f>MIN(H3:H17)</f>
        <v>211.2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266.97000000000003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26697.000000000004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73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74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75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76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77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78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79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3" sqref="G3:H9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96</v>
      </c>
      <c r="C3" s="9" t="s">
        <v>10</v>
      </c>
      <c r="D3" s="8">
        <f>400*0.25</f>
        <v>100</v>
      </c>
      <c r="E3" s="7">
        <f>IF(C20&lt;=25%,D20,MIN(E20:F20))</f>
        <v>320.69</v>
      </c>
      <c r="F3" s="7">
        <f>MIN(H3:H17)</f>
        <v>279.5</v>
      </c>
      <c r="G3" s="18" t="s">
        <v>101</v>
      </c>
      <c r="H3" s="19">
        <v>279.5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103</v>
      </c>
      <c r="H4" s="19">
        <v>279.89999999999998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102</v>
      </c>
      <c r="H5" s="19">
        <v>296.10000000000002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119</v>
      </c>
      <c r="H6" s="19">
        <v>317.45999999999998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120</v>
      </c>
      <c r="H7" s="19">
        <v>326.89999999999998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121</v>
      </c>
      <c r="H8" s="19">
        <v>370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 t="s">
        <v>106</v>
      </c>
      <c r="H9" s="19">
        <v>375</v>
      </c>
      <c r="I9" s="20" t="str">
        <f t="shared" si="0"/>
        <v>N/A</v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39.570943404280129</v>
      </c>
      <c r="B20" s="31">
        <f>COUNT(H3:H17)</f>
        <v>7</v>
      </c>
      <c r="C20" s="32">
        <f>IF(B20&lt;2,"N/A",(A20/D20))</f>
        <v>0.12339313169815126</v>
      </c>
      <c r="D20" s="33">
        <f>ROUND(AVERAGE(H3:H17),2)</f>
        <v>320.69</v>
      </c>
      <c r="E20" s="34" t="str">
        <f>IFERROR(ROUND(IF(B20&lt;2,"N/A",(IF(C20&lt;=25%,"N/A",AVERAGE(I3:I17)))),2),"N/A")</f>
        <v>N/A</v>
      </c>
      <c r="F20" s="34">
        <f>ROUND(MEDIAN(H3:H17),2)</f>
        <v>317.45999999999998</v>
      </c>
      <c r="G20" s="35" t="str">
        <f>INDEX(G3:G17,MATCH(H20,H3:H17,0))</f>
        <v xml:space="preserve">DF MAQUINAS E FERRAMENTAS LTDA </v>
      </c>
      <c r="H20" s="36">
        <f>MIN(H3:H17)</f>
        <v>279.5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320.69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32069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80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40</v>
      </c>
      <c r="C3" s="9" t="s">
        <v>41</v>
      </c>
      <c r="D3" s="8">
        <v>10</v>
      </c>
      <c r="E3" s="7">
        <f>IF(C20&lt;=25%,D20,MIN(E20:F20))</f>
        <v>757.25</v>
      </c>
      <c r="F3" s="7">
        <f>MIN(H3:H17)</f>
        <v>697.5</v>
      </c>
      <c r="G3" s="18" t="s">
        <v>42</v>
      </c>
      <c r="H3" s="19">
        <v>697.5</v>
      </c>
      <c r="I3" s="20">
        <f t="shared" ref="I3:I17" si="0">IF(H3="","",(IF($C$20&lt;25%,"N/A",IF(H3&lt;=($D$20+$A$20),H3,"Descartado"))))</f>
        <v>697.5</v>
      </c>
    </row>
    <row r="4" spans="1:9">
      <c r="A4" s="11"/>
      <c r="B4" s="10"/>
      <c r="C4" s="9"/>
      <c r="D4" s="8"/>
      <c r="E4" s="7"/>
      <c r="F4" s="7"/>
      <c r="G4" s="18" t="s">
        <v>43</v>
      </c>
      <c r="H4" s="19">
        <v>817</v>
      </c>
      <c r="I4" s="20">
        <f t="shared" si="0"/>
        <v>817</v>
      </c>
    </row>
    <row r="5" spans="1:9">
      <c r="A5" s="11"/>
      <c r="B5" s="10"/>
      <c r="C5" s="9"/>
      <c r="D5" s="8"/>
      <c r="E5" s="7"/>
      <c r="F5" s="7"/>
      <c r="G5" s="18" t="s">
        <v>44</v>
      </c>
      <c r="H5" s="19">
        <v>1125</v>
      </c>
      <c r="I5" s="20" t="str">
        <f t="shared" si="0"/>
        <v>Descartado</v>
      </c>
    </row>
    <row r="6" spans="1:9">
      <c r="A6" s="11"/>
      <c r="B6" s="10"/>
      <c r="C6" s="9"/>
      <c r="D6" s="8"/>
      <c r="E6" s="7"/>
      <c r="F6" s="7"/>
      <c r="G6" s="18"/>
      <c r="H6" s="19"/>
      <c r="I6" s="20" t="str">
        <f t="shared" si="0"/>
        <v/>
      </c>
    </row>
    <row r="7" spans="1:9">
      <c r="A7" s="11"/>
      <c r="B7" s="10"/>
      <c r="C7" s="9"/>
      <c r="D7" s="8"/>
      <c r="E7" s="7"/>
      <c r="F7" s="7"/>
      <c r="G7" s="18"/>
      <c r="H7" s="19"/>
      <c r="I7" s="20" t="str">
        <f t="shared" si="0"/>
        <v/>
      </c>
    </row>
    <row r="8" spans="1:9">
      <c r="A8" s="11"/>
      <c r="B8" s="10"/>
      <c r="C8" s="9"/>
      <c r="D8" s="8"/>
      <c r="E8" s="7"/>
      <c r="F8" s="7"/>
      <c r="G8" s="18"/>
      <c r="H8" s="19"/>
      <c r="I8" s="20" t="str">
        <f t="shared" si="0"/>
        <v/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220.56763890773564</v>
      </c>
      <c r="B20" s="31">
        <f>COUNT(H3:H17)</f>
        <v>3</v>
      </c>
      <c r="C20" s="32">
        <f>IF(B20&lt;2,"N/A",(A20/D20))</f>
        <v>0.25069347363437894</v>
      </c>
      <c r="D20" s="33">
        <f>ROUND(AVERAGE(H3:H17),2)</f>
        <v>879.83</v>
      </c>
      <c r="E20" s="34">
        <f>IFERROR(ROUND(IF(B20&lt;2,"N/A",(IF(C20&lt;=25%,"N/A",AVERAGE(I3:I17)))),2),"N/A")</f>
        <v>757.25</v>
      </c>
      <c r="F20" s="34">
        <f>ROUND(MEDIAN(H3:H17),2)</f>
        <v>817</v>
      </c>
      <c r="G20" s="35" t="str">
        <f>INDEX(G3:G17,MATCH(H20,H3:H17,0))</f>
        <v>NÃO ALTERE AS FÓRMULAS LTDA</v>
      </c>
      <c r="H20" s="36">
        <f>MIN(H3:H17)</f>
        <v>697.5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757.25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7572.5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J22"/>
  <sheetViews>
    <sheetView tabSelected="1" view="pageBreakPreview" zoomScaleNormal="100" workbookViewId="0">
      <selection activeCell="F22" sqref="F22"/>
    </sheetView>
  </sheetViews>
  <sheetFormatPr defaultColWidth="9.140625" defaultRowHeight="12.75"/>
  <cols>
    <col min="1" max="1" width="9.140625" style="46"/>
    <col min="2" max="2" width="86.85546875" style="46" customWidth="1"/>
    <col min="3" max="5" width="13.28515625" style="46" customWidth="1"/>
    <col min="6" max="6" width="17.42578125" style="46" customWidth="1"/>
    <col min="7" max="13" width="9.140625" style="47"/>
    <col min="14" max="1024" width="9.140625" style="46"/>
  </cols>
  <sheetData>
    <row r="8" spans="1:6" ht="15.75" customHeight="1">
      <c r="A8" s="2" t="s">
        <v>81</v>
      </c>
      <c r="B8" s="2"/>
      <c r="C8" s="2"/>
      <c r="D8" s="2"/>
      <c r="E8" s="2"/>
      <c r="F8" s="2"/>
    </row>
    <row r="9" spans="1:6" ht="25.5">
      <c r="A9" s="48" t="s">
        <v>82</v>
      </c>
      <c r="B9" s="48" t="s">
        <v>83</v>
      </c>
      <c r="C9" s="48" t="s">
        <v>84</v>
      </c>
      <c r="D9" s="48" t="s">
        <v>85</v>
      </c>
      <c r="E9" s="48" t="s">
        <v>86</v>
      </c>
      <c r="F9" s="48" t="s">
        <v>87</v>
      </c>
    </row>
    <row r="10" spans="1:6" ht="63.75">
      <c r="A10" s="49">
        <v>1</v>
      </c>
      <c r="B10" s="50" t="str">
        <f>Item1!B3</f>
        <v>Fornecimento e instalação de VIDRO LAMINADO de 08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instalação, quando necessário.</v>
      </c>
      <c r="C10" s="49" t="str">
        <f>Item1!C3</f>
        <v>metro quadrado</v>
      </c>
      <c r="D10" s="49">
        <f>Item1!D3</f>
        <v>50</v>
      </c>
      <c r="E10" s="51">
        <f>Item1!E3</f>
        <v>899.53</v>
      </c>
      <c r="F10" s="51">
        <f t="shared" ref="F10:F21" si="0">(ROUND(E10,2)*D10)</f>
        <v>44976.5</v>
      </c>
    </row>
    <row r="11" spans="1:6" ht="51">
      <c r="A11" s="49">
        <v>2</v>
      </c>
      <c r="B11" s="50" t="str">
        <f>Item2!B3</f>
        <v>Fornecimento e instalação de VIDRO TEMPERADO de 8 mm em esquadrias existentes (box de banheiro) para instalação nos prédios Anexo 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11" s="49" t="str">
        <f>Item2!C3</f>
        <v>metro quadrado</v>
      </c>
      <c r="D11" s="49">
        <f>Item2!D3</f>
        <v>50</v>
      </c>
      <c r="E11" s="51">
        <f>Item2!E3</f>
        <v>431.26</v>
      </c>
      <c r="F11" s="51">
        <f t="shared" si="0"/>
        <v>21563</v>
      </c>
    </row>
    <row r="12" spans="1:6" ht="63.75">
      <c r="A12" s="49">
        <v>3</v>
      </c>
      <c r="B12" s="50" t="str">
        <f>Item3!B3</f>
        <v>Fornecimento e instalação de VIDRO TEMPERADO de 10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12" s="49" t="str">
        <f>Item3!C3</f>
        <v>metro quadrado</v>
      </c>
      <c r="D12" s="49">
        <f>Item3!D3</f>
        <v>50</v>
      </c>
      <c r="E12" s="51">
        <f>Item3!E3</f>
        <v>567.02</v>
      </c>
      <c r="F12" s="51">
        <f t="shared" si="0"/>
        <v>28351</v>
      </c>
    </row>
    <row r="13" spans="1:6" ht="63.75">
      <c r="A13" s="49">
        <v>4</v>
      </c>
      <c r="B13" s="50" t="str">
        <f>Item4!B3</f>
        <v>Fornecimento e instalação de VIDRO LISO INCOLOR de 06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13" s="49" t="str">
        <f>Item4!C3</f>
        <v>metro quadrado</v>
      </c>
      <c r="D13" s="49">
        <f>Item4!D3</f>
        <v>100</v>
      </c>
      <c r="E13" s="51">
        <f>Item4!E3</f>
        <v>266.97000000000003</v>
      </c>
      <c r="F13" s="51">
        <f t="shared" si="0"/>
        <v>26697.000000000004</v>
      </c>
    </row>
    <row r="14" spans="1:6" ht="51">
      <c r="A14" s="49">
        <v>5</v>
      </c>
      <c r="B14" s="50" t="str">
        <f>Item5!B3</f>
        <v>Fornecimento e instalação de VIDRO TEMPERADO de 06 mm em esquadrias existentes. Para instalação nos prédios Anexo II e III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14" s="49" t="str">
        <f>Item5!C3</f>
        <v>metro quadrado</v>
      </c>
      <c r="D14" s="49">
        <f>Item5!D3</f>
        <v>100</v>
      </c>
      <c r="E14" s="51">
        <f>Item5!E3</f>
        <v>320.69</v>
      </c>
      <c r="F14" s="51">
        <f t="shared" si="0"/>
        <v>32069</v>
      </c>
    </row>
    <row r="15" spans="1:6" ht="63.75">
      <c r="A15" s="49">
        <v>6</v>
      </c>
      <c r="B15" s="50" t="str">
        <f>Item6!B3</f>
        <v>Fornecimento e instalação de VIDRO LAMINADO de 10 mm em esquadrias existentes. Para instalação no Anexo III do Tribunal Regional Eleitoral da Bahia,
Está incluída a retirada/descarte adequado dos vidros avariados, além da retirada e reinstalação de ferragens e puxadores existentes, bem como todo o material necessário à isntalação, quando necessário.</v>
      </c>
      <c r="C15" s="49" t="str">
        <f>Item6!C3</f>
        <v>metro quadrado</v>
      </c>
      <c r="D15" s="49">
        <f>Item6!D3</f>
        <v>50</v>
      </c>
      <c r="E15" s="51">
        <f>Item6!E3</f>
        <v>904.66</v>
      </c>
      <c r="F15" s="51">
        <f t="shared" si="0"/>
        <v>45233</v>
      </c>
    </row>
    <row r="16" spans="1:6" ht="51">
      <c r="A16" s="49">
        <v>7</v>
      </c>
      <c r="B16" s="50" t="str">
        <f>Item7!B3</f>
        <v>Fornecimento e instalação de PELÍCULAS de proteção solar do tipo profissional , na tonalidade fumê, referência G5 (5% de visibilidade), a serem instaladas nos vidros das esquadrias no Anexo II e III do TRE e Centro de Apoio Técnico (CAT).
Está incluída a retirada/descarte adequado das películas.</v>
      </c>
      <c r="C16" s="49" t="str">
        <f>Item7!C3</f>
        <v>metro quadrado</v>
      </c>
      <c r="D16" s="49">
        <f>Item7!D3</f>
        <v>900</v>
      </c>
      <c r="E16" s="51">
        <f>Item7!E3</f>
        <v>48.18</v>
      </c>
      <c r="F16" s="51">
        <f t="shared" si="0"/>
        <v>43362</v>
      </c>
    </row>
    <row r="17" spans="1:6" ht="51">
      <c r="A17" s="49">
        <v>8</v>
      </c>
      <c r="B17" s="50" t="str">
        <f>Item8!B3</f>
        <v>Fornecimento e instalação de PELÍCULAS autocolante jateada para aplicação em portas de vidro nos prédios Anexo II e III do TRE  e Centro de Apoio Técnico (CAT).
Está incluída a retirada/descarte adequado das películas.</v>
      </c>
      <c r="C17" s="49" t="str">
        <f>Item8!C3</f>
        <v>metro quadrado</v>
      </c>
      <c r="D17" s="49">
        <f>Item8!D3</f>
        <v>100</v>
      </c>
      <c r="E17" s="51">
        <f>Item8!E3</f>
        <v>64.47</v>
      </c>
      <c r="F17" s="51">
        <f t="shared" si="0"/>
        <v>6447</v>
      </c>
    </row>
    <row r="18" spans="1:6" ht="127.5">
      <c r="A18" s="49">
        <v>9</v>
      </c>
      <c r="B18" s="50" t="str">
        <f>Item9!B3</f>
        <v>Fornecimento e instalação de PERSIANAS verticais em tecido resinado de dimensões aproximadas de 2,5m x 2,5m (6,25m²), para instalação no Anexo II e III do TRE e Centro de Apoio Técnico (CAT).
1) lâminas de 90 mm, na cor Cairo (conforme a tonalidade adotada pelas outras unidades do Tribunal);
2) trilhos superiores em alumínio extrudado;
3) corrente de comando para girar 180o em PVC;
4) cordão de comando, em poliéster, na cor creme ou bege;
5) corrente de base, em PVC;
6) cabide e pingente em PVC;
7) balastro de 90 mm apropriado para instalação de corrente PVC;
8) pêndulo em PVC na cor branca.</v>
      </c>
      <c r="C18" s="49" t="str">
        <f>Item9!C3</f>
        <v>metro quadrado</v>
      </c>
      <c r="D18" s="49">
        <f>Item9!D3</f>
        <v>700</v>
      </c>
      <c r="E18" s="51">
        <f>Item9!E3</f>
        <v>104.49</v>
      </c>
      <c r="F18" s="51">
        <f t="shared" si="0"/>
        <v>73143</v>
      </c>
    </row>
    <row r="19" spans="1:6" ht="63.75">
      <c r="A19" s="56">
        <v>10</v>
      </c>
      <c r="B19" s="57" t="str">
        <f>Item10!B3</f>
        <v>Fornecimento e instalação de VIDRO LAMINADO de 08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instalação, quando necessário.</v>
      </c>
      <c r="C19" s="56" t="str">
        <f>Item10!C3</f>
        <v>metro quadrado</v>
      </c>
      <c r="D19" s="56">
        <f>Item10!D3</f>
        <v>150</v>
      </c>
      <c r="E19" s="58">
        <f>Item10!E3</f>
        <v>899.53</v>
      </c>
      <c r="F19" s="58">
        <f t="shared" si="0"/>
        <v>134929.5</v>
      </c>
    </row>
    <row r="20" spans="1:6" ht="51">
      <c r="A20" s="56">
        <v>11</v>
      </c>
      <c r="B20" s="57" t="str">
        <f>Item11!B3</f>
        <v>Fornecimento e instalação de VIDRO TEMPERADO de 06 mm em esquadrias existentes. Para instalação nos prédios Anexo II e III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20" s="56" t="str">
        <f>Item11!C3</f>
        <v>metro quadrado</v>
      </c>
      <c r="D20" s="56">
        <f>Item11!D3</f>
        <v>300</v>
      </c>
      <c r="E20" s="58">
        <f>Item11!E3</f>
        <v>320.69</v>
      </c>
      <c r="F20" s="58">
        <f t="shared" si="0"/>
        <v>96207</v>
      </c>
    </row>
    <row r="21" spans="1:6" ht="63.75">
      <c r="A21" s="56">
        <v>12</v>
      </c>
      <c r="B21" s="57" t="str">
        <f>Item12!B3</f>
        <v>Fornecimento e instalação de VIDRO LAMINADO de 10 mm em esquadrias existentes. Para instalação no Anexo III do Tribunal Regional Eleitoral da Bahia,
Está incluída a retirada/descarte adequado dos vidros avariados, além da retirada e reinstalação de ferragens e puxadores existentes, bem como todo o material necessário à isntalação, quando necessário.</v>
      </c>
      <c r="C21" s="56" t="str">
        <f>Item12!C3</f>
        <v>metro quadrado</v>
      </c>
      <c r="D21" s="56">
        <f>Item12!D3</f>
        <v>150</v>
      </c>
      <c r="E21" s="58">
        <f>Item12!E3</f>
        <v>904.66</v>
      </c>
      <c r="F21" s="58">
        <f t="shared" si="0"/>
        <v>135699</v>
      </c>
    </row>
    <row r="22" spans="1:6" ht="15.75" customHeight="1">
      <c r="A22" s="52"/>
      <c r="B22" s="52"/>
      <c r="C22" s="2" t="s">
        <v>88</v>
      </c>
      <c r="D22" s="2"/>
      <c r="E22" s="2"/>
      <c r="F22" s="53">
        <f>SUM(F10:F21)</f>
        <v>688677</v>
      </c>
    </row>
  </sheetData>
  <mergeCells count="2">
    <mergeCell ref="A8:F8"/>
    <mergeCell ref="C22:E22"/>
  </mergeCells>
  <pageMargins left="0.51180555555555496" right="0.51180555555555496" top="0.78749999999999998" bottom="0.78819444444444398" header="0.51180555555555496" footer="0.31527777777777799"/>
  <pageSetup paperSize="9" scale="90" firstPageNumber="0" fitToHeight="0" orientation="landscape" horizontalDpi="300" verticalDpi="300" r:id="rId1"/>
  <headerFooter>
    <oddFooter>&amp;L&amp;12Estimativa em &amp;D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7"/>
  <sheetViews>
    <sheetView view="pageBreakPreview" zoomScaleNormal="100" workbookViewId="0">
      <selection activeCell="B36" sqref="B36"/>
    </sheetView>
  </sheetViews>
  <sheetFormatPr defaultColWidth="9.140625" defaultRowHeight="12.75"/>
  <cols>
    <col min="1" max="1" width="9.140625" style="46"/>
    <col min="2" max="2" width="86.85546875" style="46" customWidth="1"/>
    <col min="3" max="4" width="13.28515625" style="54" customWidth="1"/>
    <col min="5" max="5" width="13.28515625" style="46" customWidth="1"/>
    <col min="6" max="6" width="17.42578125" style="46" customWidth="1"/>
    <col min="7" max="14" width="9.140625" style="47"/>
    <col min="15" max="1024" width="9.140625" style="46"/>
  </cols>
  <sheetData>
    <row r="1" spans="1:6" s="47" customFormat="1" ht="15.75" customHeight="1">
      <c r="A1" s="2" t="s">
        <v>89</v>
      </c>
      <c r="B1" s="2"/>
      <c r="C1" s="2"/>
      <c r="D1" s="2"/>
      <c r="E1" s="2"/>
      <c r="F1" s="2"/>
    </row>
    <row r="2" spans="1:6" s="47" customFormat="1" ht="25.5">
      <c r="A2" s="48" t="s">
        <v>82</v>
      </c>
      <c r="B2" s="48" t="s">
        <v>83</v>
      </c>
      <c r="C2" s="48" t="s">
        <v>84</v>
      </c>
      <c r="D2" s="48" t="s">
        <v>85</v>
      </c>
      <c r="E2" s="48" t="s">
        <v>86</v>
      </c>
      <c r="F2" s="48" t="s">
        <v>87</v>
      </c>
    </row>
    <row r="3" spans="1:6" s="47" customFormat="1" ht="17.25">
      <c r="A3" s="55" t="s">
        <v>90</v>
      </c>
      <c r="B3" s="1" t="str">
        <f>Item1!G20</f>
        <v xml:space="preserve">C. L. DA SILVA FLAVIO - VIDROS </v>
      </c>
      <c r="C3" s="1"/>
      <c r="D3" s="1"/>
      <c r="E3" s="1"/>
      <c r="F3" s="1"/>
    </row>
    <row r="4" spans="1:6" s="47" customFormat="1" ht="63.75">
      <c r="A4" s="49">
        <v>1</v>
      </c>
      <c r="B4" s="50" t="str">
        <f>Item1!B3</f>
        <v>Fornecimento e instalação de VIDRO LAMINADO de 08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instalação, quando necessário.</v>
      </c>
      <c r="C4" s="49" t="str">
        <f>Item1!C3</f>
        <v>metro quadrado</v>
      </c>
      <c r="D4" s="49">
        <f>Item1!D3</f>
        <v>50</v>
      </c>
      <c r="E4" s="51">
        <f>Item1!F3</f>
        <v>684.98</v>
      </c>
      <c r="F4" s="51">
        <f>(ROUND(E4,2)*D4)</f>
        <v>34249</v>
      </c>
    </row>
    <row r="5" spans="1:6" s="47" customFormat="1" ht="17.25">
      <c r="A5" s="55" t="s">
        <v>90</v>
      </c>
      <c r="B5" s="1" t="str">
        <f>Item2!G20</f>
        <v xml:space="preserve">DF MAQUINAS E FERRAMENTAS LTDA </v>
      </c>
      <c r="C5" s="1"/>
      <c r="D5" s="1"/>
      <c r="E5" s="1"/>
      <c r="F5" s="1"/>
    </row>
    <row r="6" spans="1:6" ht="51">
      <c r="A6" s="49">
        <v>2</v>
      </c>
      <c r="B6" s="50" t="str">
        <f>Item2!B3</f>
        <v>Fornecimento e instalação de VIDRO TEMPERADO de 8 mm em esquadrias existentes (box de banheiro) para instalação nos prédios Anexo 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6" s="49" t="str">
        <f>Item2!C3</f>
        <v>metro quadrado</v>
      </c>
      <c r="D6" s="49">
        <f>Item2!D3</f>
        <v>50</v>
      </c>
      <c r="E6" s="51">
        <f>Item2!F3</f>
        <v>335</v>
      </c>
      <c r="F6" s="51">
        <f>(ROUND(E6,2)*D6)</f>
        <v>16750</v>
      </c>
    </row>
    <row r="7" spans="1:6" ht="17.25">
      <c r="A7" s="55" t="s">
        <v>90</v>
      </c>
      <c r="B7" s="1" t="str">
        <f>Item3!G20</f>
        <v xml:space="preserve">CARVALHO COMMERCE LTDA </v>
      </c>
      <c r="C7" s="1"/>
      <c r="D7" s="1"/>
      <c r="E7" s="1"/>
      <c r="F7" s="1"/>
    </row>
    <row r="8" spans="1:6" ht="63.75">
      <c r="A8" s="49">
        <v>3</v>
      </c>
      <c r="B8" s="50" t="str">
        <f>Item3!B3</f>
        <v>Fornecimento e instalação de VIDRO TEMPERADO de 10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8" s="49" t="str">
        <f>Item3!C3</f>
        <v>metro quadrado</v>
      </c>
      <c r="D8" s="49">
        <f>Item3!D3</f>
        <v>50</v>
      </c>
      <c r="E8" s="51">
        <f>Item3!F3</f>
        <v>316</v>
      </c>
      <c r="F8" s="51">
        <f>(ROUND(E8,2)*D8)</f>
        <v>15800</v>
      </c>
    </row>
    <row r="9" spans="1:6" ht="12.75" customHeight="1">
      <c r="A9" s="55" t="s">
        <v>90</v>
      </c>
      <c r="B9" s="1" t="str">
        <f>Item4!G20</f>
        <v xml:space="preserve">CRIATIVA SOLUCOES PARA CONSTRUCAO LTDA </v>
      </c>
      <c r="C9" s="1"/>
      <c r="D9" s="1"/>
      <c r="E9" s="1"/>
      <c r="F9" s="1"/>
    </row>
    <row r="10" spans="1:6" ht="63.75">
      <c r="A10" s="49">
        <v>4</v>
      </c>
      <c r="B10" s="50" t="str">
        <f>Item4!B3</f>
        <v>Fornecimento e instalação de VIDRO LISO INCOLOR de 06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10" s="49" t="str">
        <f>Item4!C3</f>
        <v>metro quadrado</v>
      </c>
      <c r="D10" s="49">
        <f>Item4!D3</f>
        <v>100</v>
      </c>
      <c r="E10" s="51">
        <f>Item4!F3</f>
        <v>211.2</v>
      </c>
      <c r="F10" s="51">
        <f>(ROUND(E10,2)*D10)</f>
        <v>21120</v>
      </c>
    </row>
    <row r="11" spans="1:6" ht="17.25">
      <c r="A11" s="55" t="s">
        <v>90</v>
      </c>
      <c r="B11" s="1" t="str">
        <f>Item5!G20</f>
        <v xml:space="preserve">DF MAQUINAS E FERRAMENTAS LTDA </v>
      </c>
      <c r="C11" s="1"/>
      <c r="D11" s="1"/>
      <c r="E11" s="1"/>
      <c r="F11" s="1"/>
    </row>
    <row r="12" spans="1:6" ht="51">
      <c r="A12" s="49">
        <v>5</v>
      </c>
      <c r="B12" s="50" t="str">
        <f>Item5!B3</f>
        <v>Fornecimento e instalação de VIDRO TEMPERADO de 06 mm em esquadrias existentes. Para instalação nos prédios Anexo II e III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12" s="49" t="str">
        <f>Item5!C3</f>
        <v>metro quadrado</v>
      </c>
      <c r="D12" s="49">
        <f>Item5!D3</f>
        <v>100</v>
      </c>
      <c r="E12" s="51">
        <f>Item5!F3</f>
        <v>279.5</v>
      </c>
      <c r="F12" s="51">
        <f>(ROUND(E12,2)*D12)</f>
        <v>27950</v>
      </c>
    </row>
    <row r="13" spans="1:6" ht="17.25">
      <c r="A13" s="55" t="s">
        <v>90</v>
      </c>
      <c r="B13" s="1" t="str">
        <f>Item6!G20</f>
        <v xml:space="preserve">ARN NOVA ERA COMERCIAL E SERVICOS LTDA </v>
      </c>
      <c r="C13" s="1"/>
      <c r="D13" s="1"/>
      <c r="E13" s="1"/>
      <c r="F13" s="1"/>
    </row>
    <row r="14" spans="1:6" ht="63.75">
      <c r="A14" s="49">
        <v>6</v>
      </c>
      <c r="B14" s="50" t="str">
        <f>Item6!B3</f>
        <v>Fornecimento e instalação de VIDRO LAMINADO de 10 mm em esquadrias existentes. Para instalação no Anexo III do Tribunal Regional Eleitoral da Bahia,
Está incluída a retirada/descarte adequado dos vidros avariados, além da retirada e reinstalação de ferragens e puxadores existentes, bem como todo o material necessário à isntalação, quando necessário.</v>
      </c>
      <c r="C14" s="49" t="str">
        <f>Item6!C3</f>
        <v>metro quadrado</v>
      </c>
      <c r="D14" s="49">
        <f>Item6!D3</f>
        <v>50</v>
      </c>
      <c r="E14" s="51">
        <f>Item6!F3</f>
        <v>710</v>
      </c>
      <c r="F14" s="51">
        <f>(ROUND(E14,2)*D14)</f>
        <v>35500</v>
      </c>
    </row>
    <row r="15" spans="1:6" ht="17.25">
      <c r="A15" s="55" t="s">
        <v>90</v>
      </c>
      <c r="B15" s="1" t="str">
        <f>Item7!G20</f>
        <v xml:space="preserve">LEILA ARAUJO ARGOLO 94132097587 </v>
      </c>
      <c r="C15" s="1"/>
      <c r="D15" s="1"/>
      <c r="E15" s="1"/>
      <c r="F15" s="1"/>
    </row>
    <row r="16" spans="1:6" ht="51">
      <c r="A16" s="49">
        <v>7</v>
      </c>
      <c r="B16" s="50" t="str">
        <f>Item7!B3</f>
        <v>Fornecimento e instalação de PELÍCULAS de proteção solar do tipo profissional , na tonalidade fumê, referência G5 (5% de visibilidade), a serem instaladas nos vidros das esquadrias no Anexo II e III do TRE e Centro de Apoio Técnico (CAT).
Está incluída a retirada/descarte adequado das películas.</v>
      </c>
      <c r="C16" s="49" t="str">
        <f>Item7!C3</f>
        <v>metro quadrado</v>
      </c>
      <c r="D16" s="49">
        <f>Item7!D3</f>
        <v>900</v>
      </c>
      <c r="E16" s="51">
        <f>Item7!F3</f>
        <v>29.99</v>
      </c>
      <c r="F16" s="51">
        <f>(ROUND(E16,2)*D16)</f>
        <v>26991</v>
      </c>
    </row>
    <row r="17" spans="1:6" ht="17.25">
      <c r="A17" s="55" t="s">
        <v>90</v>
      </c>
      <c r="B17" s="1" t="str">
        <f>Item8!G20</f>
        <v xml:space="preserve">JBCONSGRAF CONSTRUCOES E IMPRESSOES LTDA </v>
      </c>
      <c r="C17" s="1"/>
      <c r="D17" s="1"/>
      <c r="E17" s="1"/>
      <c r="F17" s="1"/>
    </row>
    <row r="18" spans="1:6" ht="51">
      <c r="A18" s="49">
        <v>8</v>
      </c>
      <c r="B18" s="50" t="str">
        <f>Item8!B3</f>
        <v>Fornecimento e instalação de PELÍCULAS autocolante jateada para aplicação em portas de vidro nos prédios Anexo II e III do TRE  e Centro de Apoio Técnico (CAT).
Está incluída a retirada/descarte adequado das películas.</v>
      </c>
      <c r="C18" s="49" t="str">
        <f>Item8!C3</f>
        <v>metro quadrado</v>
      </c>
      <c r="D18" s="49">
        <f>Item8!D3</f>
        <v>100</v>
      </c>
      <c r="E18" s="51">
        <f>Item8!F3</f>
        <v>40</v>
      </c>
      <c r="F18" s="51">
        <f>(ROUND(E18,2)*D18)</f>
        <v>4000</v>
      </c>
    </row>
    <row r="19" spans="1:6" ht="17.25">
      <c r="A19" s="55" t="s">
        <v>90</v>
      </c>
      <c r="B19" s="1" t="str">
        <f>Item9!G20</f>
        <v xml:space="preserve">DECORINTER INDUSTRIA E COMERCIO LTDA </v>
      </c>
      <c r="C19" s="1"/>
      <c r="D19" s="1"/>
      <c r="E19" s="1"/>
      <c r="F19" s="1"/>
    </row>
    <row r="20" spans="1:6" ht="127.5">
      <c r="A20" s="49">
        <v>9</v>
      </c>
      <c r="B20" s="50" t="str">
        <f>Item9!B3</f>
        <v>Fornecimento e instalação de PERSIANAS verticais em tecido resinado de dimensões aproximadas de 2,5m x 2,5m (6,25m²), para instalação no Anexo II e III do TRE e Centro de Apoio Técnico (CAT).
1) lâminas de 90 mm, na cor Cairo (conforme a tonalidade adotada pelas outras unidades do Tribunal);
2) trilhos superiores em alumínio extrudado;
3) corrente de comando para girar 180o em PVC;
4) cordão de comando, em poliéster, na cor creme ou bege;
5) corrente de base, em PVC;
6) cabide e pingente em PVC;
7) balastro de 90 mm apropriado para instalação de corrente PVC;
8) pêndulo em PVC na cor branca.</v>
      </c>
      <c r="C20" s="49" t="str">
        <f>Item9!C3</f>
        <v>metro quadrado</v>
      </c>
      <c r="D20" s="49">
        <f>Item9!D3</f>
        <v>700</v>
      </c>
      <c r="E20" s="51">
        <f>Item9!F3</f>
        <v>75</v>
      </c>
      <c r="F20" s="51">
        <f>(ROUND(E20,2)*D20)</f>
        <v>52500</v>
      </c>
    </row>
    <row r="21" spans="1:6" ht="17.25">
      <c r="A21" s="55" t="s">
        <v>90</v>
      </c>
      <c r="B21" s="1" t="str">
        <f>Item10!G20</f>
        <v xml:space="preserve">C. L. DA SILVA FLAVIO - VIDROS </v>
      </c>
      <c r="C21" s="1"/>
      <c r="D21" s="1"/>
      <c r="E21" s="1"/>
      <c r="F21" s="1"/>
    </row>
    <row r="22" spans="1:6" ht="63.75">
      <c r="A22" s="49">
        <v>10</v>
      </c>
      <c r="B22" s="50" t="str">
        <f>Item10!B3</f>
        <v>Fornecimento e instalação de VIDRO LAMINADO de 08 mm em esquadrias existentes. Para instalação nos prédios Anexo II do TRE e Centro de Apoio Técnico (CAT).
Está incluída a retirada/descarte adequado dos vidros avariados, além da retirada e reinstalação de ferragens e puxadores existentes, bem como todo o material necessário à instalação, quando necessário.</v>
      </c>
      <c r="C22" s="49" t="str">
        <f>Item10!C3</f>
        <v>metro quadrado</v>
      </c>
      <c r="D22" s="49">
        <f>Item10!D3</f>
        <v>150</v>
      </c>
      <c r="E22" s="51">
        <f>Item10!F3</f>
        <v>684.98</v>
      </c>
      <c r="F22" s="51">
        <f>(ROUND(E22,2)*D22)</f>
        <v>102747</v>
      </c>
    </row>
    <row r="23" spans="1:6" ht="17.25">
      <c r="A23" s="55" t="s">
        <v>90</v>
      </c>
      <c r="B23" s="1" t="str">
        <f>Item11!G20</f>
        <v xml:space="preserve">DF MAQUINAS E FERRAMENTAS LTDA </v>
      </c>
      <c r="C23" s="1"/>
      <c r="D23" s="1"/>
      <c r="E23" s="1"/>
      <c r="F23" s="1"/>
    </row>
    <row r="24" spans="1:6" ht="51">
      <c r="A24" s="49">
        <v>11</v>
      </c>
      <c r="B24" s="50" t="str">
        <f>Item11!B3</f>
        <v>Fornecimento e instalação de VIDRO TEMPERADO de 06 mm em esquadrias existentes. Para instalação nos prédios Anexo II e III do TRE e Centro de Apoio Técnico (CAT).
Está incluída a retirada/descarte adequado dos vidros avariados, além da retirada e reinstalação de ferragens e puxadores existentes, bem como todo o material necessário à isntalação, quando necessário.</v>
      </c>
      <c r="C24" s="49" t="str">
        <f>Item11!C3</f>
        <v>metro quadrado</v>
      </c>
      <c r="D24" s="49">
        <f>Item11!D3</f>
        <v>300</v>
      </c>
      <c r="E24" s="51">
        <f>Item11!F3</f>
        <v>279.5</v>
      </c>
      <c r="F24" s="51">
        <f>(ROUND(E24,2)*D24)</f>
        <v>83850</v>
      </c>
    </row>
    <row r="25" spans="1:6" ht="17.25">
      <c r="A25" s="55" t="s">
        <v>90</v>
      </c>
      <c r="B25" s="1" t="str">
        <f>Item12!G20</f>
        <v xml:space="preserve">ARN NOVA ERA COMERCIAL E SERVICOS LTDA </v>
      </c>
      <c r="C25" s="1"/>
      <c r="D25" s="1"/>
      <c r="E25" s="1"/>
      <c r="F25" s="1"/>
    </row>
    <row r="26" spans="1:6" ht="63.75">
      <c r="A26" s="49">
        <v>12</v>
      </c>
      <c r="B26" s="50" t="str">
        <f>Item12!B3</f>
        <v>Fornecimento e instalação de VIDRO LAMINADO de 10 mm em esquadrias existentes. Para instalação no Anexo III do Tribunal Regional Eleitoral da Bahia,
Está incluída a retirada/descarte adequado dos vidros avariados, além da retirada e reinstalação de ferragens e puxadores existentes, bem como todo o material necessário à isntalação, quando necessário.</v>
      </c>
      <c r="C26" s="49" t="str">
        <f>Item12!C3</f>
        <v>metro quadrado</v>
      </c>
      <c r="D26" s="49">
        <f>Item12!D3</f>
        <v>150</v>
      </c>
      <c r="E26" s="51">
        <f>Item12!F3</f>
        <v>710</v>
      </c>
      <c r="F26" s="51">
        <f>(ROUND(E26,2)*D26)</f>
        <v>106500</v>
      </c>
    </row>
    <row r="27" spans="1:6" ht="15.75" customHeight="1">
      <c r="A27" s="52"/>
      <c r="B27" s="52"/>
      <c r="C27" s="2" t="s">
        <v>91</v>
      </c>
      <c r="D27" s="2"/>
      <c r="E27" s="2"/>
      <c r="F27" s="53">
        <f>SUM(F4:F26)</f>
        <v>527957</v>
      </c>
    </row>
  </sheetData>
  <mergeCells count="14">
    <mergeCell ref="B21:F21"/>
    <mergeCell ref="B23:F23"/>
    <mergeCell ref="B25:F25"/>
    <mergeCell ref="C27:E27"/>
    <mergeCell ref="B11:F11"/>
    <mergeCell ref="B13:F13"/>
    <mergeCell ref="B15:F15"/>
    <mergeCell ref="B17:F17"/>
    <mergeCell ref="B19:F19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r:id="rId1"/>
  <rowBreaks count="2" manualBreakCount="2">
    <brk id="14" max="5" man="1"/>
    <brk id="22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3" sqref="G3:H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31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97</v>
      </c>
      <c r="C3" s="9" t="s">
        <v>10</v>
      </c>
      <c r="D3" s="8">
        <f>200*0.25</f>
        <v>50</v>
      </c>
      <c r="E3" s="7">
        <f>IF(C20&lt;=25%,D20,MIN(E20:F20))</f>
        <v>904.66</v>
      </c>
      <c r="F3" s="7">
        <f>MIN(H3:H17)</f>
        <v>710</v>
      </c>
      <c r="G3" s="18" t="s">
        <v>141</v>
      </c>
      <c r="H3" s="19">
        <v>710</v>
      </c>
      <c r="I3" s="20" t="str">
        <f t="shared" ref="I3:I17" si="0">IF(H3="","",(IF($C$20&lt;25%,"N/A",IF(H3&lt;=($D$20+$A$20),H3,"Descartado"))))</f>
        <v>N/A</v>
      </c>
    </row>
    <row r="4" spans="1:9">
      <c r="A4" s="11"/>
      <c r="B4" s="10"/>
      <c r="C4" s="9"/>
      <c r="D4" s="8"/>
      <c r="E4" s="7"/>
      <c r="F4" s="7"/>
      <c r="G4" s="18" t="s">
        <v>142</v>
      </c>
      <c r="H4" s="19">
        <v>870</v>
      </c>
      <c r="I4" s="20" t="str">
        <f t="shared" si="0"/>
        <v>N/A</v>
      </c>
    </row>
    <row r="5" spans="1:9">
      <c r="A5" s="11"/>
      <c r="B5" s="10"/>
      <c r="C5" s="9"/>
      <c r="D5" s="8"/>
      <c r="E5" s="7"/>
      <c r="F5" s="7"/>
      <c r="G5" s="18" t="s">
        <v>143</v>
      </c>
      <c r="H5" s="19">
        <v>885</v>
      </c>
      <c r="I5" s="20" t="str">
        <f t="shared" si="0"/>
        <v>N/A</v>
      </c>
    </row>
    <row r="6" spans="1:9">
      <c r="A6" s="11"/>
      <c r="B6" s="10"/>
      <c r="C6" s="9"/>
      <c r="D6" s="8"/>
      <c r="E6" s="7"/>
      <c r="F6" s="7"/>
      <c r="G6" s="18" t="s">
        <v>121</v>
      </c>
      <c r="H6" s="19">
        <v>900</v>
      </c>
      <c r="I6" s="20" t="str">
        <f t="shared" si="0"/>
        <v>N/A</v>
      </c>
    </row>
    <row r="7" spans="1:9">
      <c r="A7" s="11"/>
      <c r="B7" s="10"/>
      <c r="C7" s="9"/>
      <c r="D7" s="8"/>
      <c r="E7" s="7"/>
      <c r="F7" s="7"/>
      <c r="G7" s="18" t="s">
        <v>144</v>
      </c>
      <c r="H7" s="19">
        <v>879.98</v>
      </c>
      <c r="I7" s="20" t="str">
        <f t="shared" si="0"/>
        <v>N/A</v>
      </c>
    </row>
    <row r="8" spans="1:9">
      <c r="A8" s="11"/>
      <c r="B8" s="10"/>
      <c r="C8" s="9"/>
      <c r="D8" s="8"/>
      <c r="E8" s="7"/>
      <c r="F8" s="7"/>
      <c r="G8" s="18" t="s">
        <v>145</v>
      </c>
      <c r="H8" s="19">
        <v>1183</v>
      </c>
      <c r="I8" s="20" t="str">
        <f t="shared" si="0"/>
        <v>N/A</v>
      </c>
    </row>
    <row r="9" spans="1:9">
      <c r="A9" s="11"/>
      <c r="B9" s="10"/>
      <c r="C9" s="9"/>
      <c r="D9" s="8"/>
      <c r="E9" s="7"/>
      <c r="F9" s="7"/>
      <c r="G9" s="18"/>
      <c r="H9" s="19"/>
      <c r="I9" s="20" t="str">
        <f t="shared" si="0"/>
        <v/>
      </c>
    </row>
    <row r="10" spans="1:9">
      <c r="A10" s="11"/>
      <c r="B10" s="10"/>
      <c r="C10" s="9"/>
      <c r="D10" s="8"/>
      <c r="E10" s="7"/>
      <c r="F10" s="7"/>
      <c r="G10" s="18"/>
      <c r="H10" s="19"/>
      <c r="I10" s="20" t="str">
        <f t="shared" si="0"/>
        <v/>
      </c>
    </row>
    <row r="11" spans="1:9">
      <c r="A11" s="11"/>
      <c r="B11" s="10"/>
      <c r="C11" s="9"/>
      <c r="D11" s="8"/>
      <c r="E11" s="7"/>
      <c r="F11" s="7"/>
      <c r="G11" s="18"/>
      <c r="H11" s="19"/>
      <c r="I11" s="20" t="str">
        <f t="shared" si="0"/>
        <v/>
      </c>
    </row>
    <row r="12" spans="1:9">
      <c r="A12" s="11"/>
      <c r="B12" s="10"/>
      <c r="C12" s="9"/>
      <c r="D12" s="8"/>
      <c r="E12" s="7"/>
      <c r="F12" s="7"/>
      <c r="G12" s="18"/>
      <c r="H12" s="19"/>
      <c r="I12" s="20" t="str">
        <f t="shared" si="0"/>
        <v/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153.35209182357744</v>
      </c>
      <c r="B20" s="31">
        <f>COUNT(H3:H17)</f>
        <v>6</v>
      </c>
      <c r="C20" s="32">
        <f>IF(B20&lt;2,"N/A",(A20/D20))</f>
        <v>0.16951350985295852</v>
      </c>
      <c r="D20" s="33">
        <f>ROUND(AVERAGE(H3:H17),2)</f>
        <v>904.66</v>
      </c>
      <c r="E20" s="34" t="str">
        <f>IFERROR(ROUND(IF(B20&lt;2,"N/A",(IF(C20&lt;=25%,"N/A",AVERAGE(I3:I17)))),2),"N/A")</f>
        <v>N/A</v>
      </c>
      <c r="F20" s="34">
        <f>ROUND(MEDIAN(H3:H17),2)</f>
        <v>882.49</v>
      </c>
      <c r="G20" s="35" t="str">
        <f>INDEX(G3:G17,MATCH(H20,H3:H17,0))</f>
        <v xml:space="preserve">ARN NOVA ERA COMERCIAL E SERVICOS LTDA </v>
      </c>
      <c r="H20" s="36">
        <f>MIN(H3:H17)</f>
        <v>710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904.66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45233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5" sqref="G15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32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98</v>
      </c>
      <c r="C3" s="9" t="s">
        <v>10</v>
      </c>
      <c r="D3" s="8">
        <v>900</v>
      </c>
      <c r="E3" s="7">
        <f>IF(C20&lt;=25%,D20,MIN(E20:F20))</f>
        <v>48.18</v>
      </c>
      <c r="F3" s="7">
        <f>MIN(H3:H17)</f>
        <v>29.99</v>
      </c>
      <c r="G3" s="18" t="s">
        <v>116</v>
      </c>
      <c r="H3" s="19">
        <v>97</v>
      </c>
      <c r="I3" s="20" t="str">
        <f t="shared" ref="I3:I17" si="0">IF(H3="","",(IF($C$20&lt;25%,"N/A",IF(H3&lt;=($D$20+$A$20),H3,"Descartado"))))</f>
        <v>Descartado</v>
      </c>
    </row>
    <row r="4" spans="1:9">
      <c r="A4" s="11"/>
      <c r="B4" s="10"/>
      <c r="C4" s="9"/>
      <c r="D4" s="8"/>
      <c r="E4" s="7"/>
      <c r="F4" s="7"/>
      <c r="G4" s="18" t="s">
        <v>146</v>
      </c>
      <c r="H4" s="19">
        <v>29.99</v>
      </c>
      <c r="I4" s="20">
        <f t="shared" si="0"/>
        <v>29.99</v>
      </c>
    </row>
    <row r="5" spans="1:9">
      <c r="A5" s="11"/>
      <c r="B5" s="10"/>
      <c r="C5" s="9"/>
      <c r="D5" s="8"/>
      <c r="E5" s="7"/>
      <c r="F5" s="7"/>
      <c r="G5" s="18" t="s">
        <v>147</v>
      </c>
      <c r="H5" s="19">
        <v>31</v>
      </c>
      <c r="I5" s="20">
        <f t="shared" si="0"/>
        <v>31</v>
      </c>
    </row>
    <row r="6" spans="1:9">
      <c r="A6" s="11"/>
      <c r="B6" s="10"/>
      <c r="C6" s="9"/>
      <c r="D6" s="8"/>
      <c r="E6" s="7"/>
      <c r="F6" s="7"/>
      <c r="G6" s="18" t="s">
        <v>148</v>
      </c>
      <c r="H6" s="19">
        <v>39.99</v>
      </c>
      <c r="I6" s="20">
        <f t="shared" si="0"/>
        <v>39.99</v>
      </c>
    </row>
    <row r="7" spans="1:9">
      <c r="A7" s="11"/>
      <c r="B7" s="10"/>
      <c r="C7" s="9"/>
      <c r="D7" s="8"/>
      <c r="E7" s="7"/>
      <c r="F7" s="7"/>
      <c r="G7" s="18" t="s">
        <v>149</v>
      </c>
      <c r="H7" s="19">
        <v>44.95</v>
      </c>
      <c r="I7" s="20">
        <f t="shared" si="0"/>
        <v>44.95</v>
      </c>
    </row>
    <row r="8" spans="1:9">
      <c r="A8" s="11"/>
      <c r="B8" s="10"/>
      <c r="C8" s="9"/>
      <c r="D8" s="8"/>
      <c r="E8" s="7"/>
      <c r="F8" s="7"/>
      <c r="G8" s="18" t="s">
        <v>150</v>
      </c>
      <c r="H8" s="19">
        <v>45</v>
      </c>
      <c r="I8" s="20">
        <f t="shared" si="0"/>
        <v>45</v>
      </c>
    </row>
    <row r="9" spans="1:9">
      <c r="A9" s="11"/>
      <c r="B9" s="10"/>
      <c r="C9" s="9"/>
      <c r="D9" s="8"/>
      <c r="E9" s="7"/>
      <c r="F9" s="7"/>
      <c r="G9" s="18" t="s">
        <v>151</v>
      </c>
      <c r="H9" s="19">
        <v>49.89</v>
      </c>
      <c r="I9" s="20">
        <f t="shared" si="0"/>
        <v>49.89</v>
      </c>
    </row>
    <row r="10" spans="1:9">
      <c r="A10" s="11"/>
      <c r="B10" s="10"/>
      <c r="C10" s="9"/>
      <c r="D10" s="8"/>
      <c r="E10" s="7"/>
      <c r="F10" s="7"/>
      <c r="G10" s="18" t="s">
        <v>152</v>
      </c>
      <c r="H10" s="19">
        <v>57.84</v>
      </c>
      <c r="I10" s="20">
        <f t="shared" si="0"/>
        <v>57.84</v>
      </c>
    </row>
    <row r="11" spans="1:9">
      <c r="A11" s="11"/>
      <c r="B11" s="10"/>
      <c r="C11" s="9"/>
      <c r="D11" s="8"/>
      <c r="E11" s="7"/>
      <c r="F11" s="7"/>
      <c r="G11" s="18" t="s">
        <v>153</v>
      </c>
      <c r="H11" s="19">
        <v>65</v>
      </c>
      <c r="I11" s="20">
        <f t="shared" si="0"/>
        <v>65</v>
      </c>
    </row>
    <row r="12" spans="1:9">
      <c r="A12" s="11"/>
      <c r="B12" s="10"/>
      <c r="C12" s="9"/>
      <c r="D12" s="8"/>
      <c r="E12" s="7"/>
      <c r="F12" s="7"/>
      <c r="G12" s="18" t="s">
        <v>154</v>
      </c>
      <c r="H12" s="19">
        <v>70</v>
      </c>
      <c r="I12" s="20">
        <f t="shared" si="0"/>
        <v>70</v>
      </c>
    </row>
    <row r="13" spans="1:9">
      <c r="A13" s="11"/>
      <c r="B13" s="10"/>
      <c r="C13" s="9"/>
      <c r="D13" s="8"/>
      <c r="E13" s="7"/>
      <c r="F13" s="7"/>
      <c r="G13" s="18" t="s">
        <v>155</v>
      </c>
      <c r="H13" s="19">
        <v>88</v>
      </c>
      <c r="I13" s="20" t="str">
        <f t="shared" si="0"/>
        <v>Descartado</v>
      </c>
    </row>
    <row r="14" spans="1:9">
      <c r="A14" s="11"/>
      <c r="B14" s="10"/>
      <c r="C14" s="9"/>
      <c r="D14" s="8"/>
      <c r="E14" s="7"/>
      <c r="F14" s="7"/>
      <c r="G14" s="18" t="s">
        <v>156</v>
      </c>
      <c r="H14" s="19">
        <v>88.33</v>
      </c>
      <c r="I14" s="20" t="str">
        <f t="shared" si="0"/>
        <v>Descartado</v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22.896733176405661</v>
      </c>
      <c r="B20" s="31">
        <f>COUNT(H3:H17)</f>
        <v>12</v>
      </c>
      <c r="C20" s="32">
        <f>IF(B20&lt;2,"N/A",(A20/D20))</f>
        <v>0.38860714827572401</v>
      </c>
      <c r="D20" s="33">
        <f>ROUND(AVERAGE(H3:H17),2)</f>
        <v>58.92</v>
      </c>
      <c r="E20" s="34">
        <f>IFERROR(ROUND(IF(B20&lt;2,"N/A",(IF(C20&lt;=25%,"N/A",AVERAGE(I3:I17)))),2),"N/A")</f>
        <v>48.18</v>
      </c>
      <c r="F20" s="34">
        <f>ROUND(MEDIAN(H3:H17),2)</f>
        <v>53.87</v>
      </c>
      <c r="G20" s="35" t="str">
        <f>INDEX(G3:G17,MATCH(H20,H3:H17,0))</f>
        <v xml:space="preserve">LEILA ARAUJO ARGOLO 94132097587 </v>
      </c>
      <c r="H20" s="36">
        <f>MIN(H3:H17)</f>
        <v>29.99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48.18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43362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3" sqref="G13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33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99</v>
      </c>
      <c r="C3" s="9" t="s">
        <v>10</v>
      </c>
      <c r="D3" s="8">
        <v>100</v>
      </c>
      <c r="E3" s="7">
        <f>IF(C20&lt;=25%,D20,MIN(E20:F20))</f>
        <v>64.47</v>
      </c>
      <c r="F3" s="7">
        <f>MIN(H3:H17)</f>
        <v>40</v>
      </c>
      <c r="G3" s="18" t="s">
        <v>122</v>
      </c>
      <c r="H3" s="19">
        <v>40</v>
      </c>
      <c r="I3" s="20">
        <f t="shared" ref="I3:I17" si="0">IF(H3="","",(IF($C$20&lt;25%,"N/A",IF(H3&lt;=($D$20+$A$20),H3,"Descartado"))))</f>
        <v>40</v>
      </c>
    </row>
    <row r="4" spans="1:9">
      <c r="A4" s="11"/>
      <c r="B4" s="10"/>
      <c r="C4" s="9"/>
      <c r="D4" s="8"/>
      <c r="E4" s="7"/>
      <c r="F4" s="7"/>
      <c r="G4" s="18" t="s">
        <v>123</v>
      </c>
      <c r="H4" s="19">
        <v>46.29</v>
      </c>
      <c r="I4" s="20">
        <f t="shared" si="0"/>
        <v>46.29</v>
      </c>
    </row>
    <row r="5" spans="1:9">
      <c r="A5" s="11"/>
      <c r="B5" s="10"/>
      <c r="C5" s="9"/>
      <c r="D5" s="8"/>
      <c r="E5" s="7"/>
      <c r="F5" s="7"/>
      <c r="G5" s="18" t="s">
        <v>124</v>
      </c>
      <c r="H5" s="19">
        <v>50</v>
      </c>
      <c r="I5" s="20">
        <f t="shared" si="0"/>
        <v>50</v>
      </c>
    </row>
    <row r="6" spans="1:9">
      <c r="A6" s="11"/>
      <c r="B6" s="10"/>
      <c r="C6" s="9"/>
      <c r="D6" s="8"/>
      <c r="E6" s="7"/>
      <c r="F6" s="7"/>
      <c r="G6" s="18" t="s">
        <v>125</v>
      </c>
      <c r="H6" s="19">
        <v>58</v>
      </c>
      <c r="I6" s="20">
        <f t="shared" si="0"/>
        <v>58</v>
      </c>
    </row>
    <row r="7" spans="1:9">
      <c r="A7" s="11"/>
      <c r="B7" s="10"/>
      <c r="C7" s="9"/>
      <c r="D7" s="8"/>
      <c r="E7" s="7"/>
      <c r="F7" s="7"/>
      <c r="G7" s="18" t="s">
        <v>126</v>
      </c>
      <c r="H7" s="19">
        <v>58.84</v>
      </c>
      <c r="I7" s="20">
        <f t="shared" si="0"/>
        <v>58.84</v>
      </c>
    </row>
    <row r="8" spans="1:9">
      <c r="A8" s="11"/>
      <c r="B8" s="10"/>
      <c r="C8" s="9"/>
      <c r="D8" s="8"/>
      <c r="E8" s="7"/>
      <c r="F8" s="7"/>
      <c r="G8" s="18" t="s">
        <v>127</v>
      </c>
      <c r="H8" s="19">
        <v>74.989999999999995</v>
      </c>
      <c r="I8" s="20">
        <f t="shared" si="0"/>
        <v>74.989999999999995</v>
      </c>
    </row>
    <row r="9" spans="1:9">
      <c r="A9" s="11"/>
      <c r="B9" s="10"/>
      <c r="C9" s="9"/>
      <c r="D9" s="8"/>
      <c r="E9" s="7"/>
      <c r="F9" s="7"/>
      <c r="G9" s="18" t="s">
        <v>101</v>
      </c>
      <c r="H9" s="19">
        <v>85.5</v>
      </c>
      <c r="I9" s="20">
        <f t="shared" si="0"/>
        <v>85.5</v>
      </c>
    </row>
    <row r="10" spans="1:9">
      <c r="A10" s="11"/>
      <c r="B10" s="10"/>
      <c r="C10" s="9"/>
      <c r="D10" s="8"/>
      <c r="E10" s="7"/>
      <c r="F10" s="7"/>
      <c r="G10" s="18" t="s">
        <v>128</v>
      </c>
      <c r="H10" s="19">
        <v>102.16</v>
      </c>
      <c r="I10" s="20">
        <f t="shared" si="0"/>
        <v>102.16</v>
      </c>
    </row>
    <row r="11" spans="1:9">
      <c r="A11" s="11"/>
      <c r="B11" s="10"/>
      <c r="C11" s="9"/>
      <c r="D11" s="8"/>
      <c r="E11" s="7"/>
      <c r="F11" s="7"/>
      <c r="G11" s="18" t="s">
        <v>129</v>
      </c>
      <c r="H11" s="19">
        <v>109.99</v>
      </c>
      <c r="I11" s="20" t="str">
        <f t="shared" si="0"/>
        <v>Descartado</v>
      </c>
    </row>
    <row r="12" spans="1:9">
      <c r="A12" s="11"/>
      <c r="B12" s="10"/>
      <c r="C12" s="9"/>
      <c r="D12" s="8"/>
      <c r="E12" s="7"/>
      <c r="F12" s="7"/>
      <c r="G12" s="18" t="s">
        <v>107</v>
      </c>
      <c r="H12" s="19">
        <v>120</v>
      </c>
      <c r="I12" s="20" t="str">
        <f t="shared" si="0"/>
        <v>Descartado</v>
      </c>
    </row>
    <row r="13" spans="1:9">
      <c r="A13" s="11"/>
      <c r="B13" s="10"/>
      <c r="C13" s="9"/>
      <c r="D13" s="8"/>
      <c r="E13" s="7"/>
      <c r="F13" s="7"/>
      <c r="G13" s="18"/>
      <c r="H13" s="19"/>
      <c r="I13" s="20" t="str">
        <f t="shared" si="0"/>
        <v/>
      </c>
    </row>
    <row r="14" spans="1:9">
      <c r="A14" s="11"/>
      <c r="B14" s="10"/>
      <c r="C14" s="9"/>
      <c r="D14" s="8"/>
      <c r="E14" s="7"/>
      <c r="F14" s="7"/>
      <c r="G14" s="18"/>
      <c r="H14" s="19"/>
      <c r="I14" s="20" t="str">
        <f t="shared" si="0"/>
        <v/>
      </c>
    </row>
    <row r="15" spans="1:9">
      <c r="A15" s="11"/>
      <c r="B15" s="10"/>
      <c r="C15" s="9"/>
      <c r="D15" s="8"/>
      <c r="E15" s="7"/>
      <c r="F15" s="7"/>
      <c r="G15" s="18"/>
      <c r="H15" s="19"/>
      <c r="I15" s="20" t="str">
        <f t="shared" si="0"/>
        <v/>
      </c>
    </row>
    <row r="16" spans="1:9">
      <c r="A16" s="11"/>
      <c r="B16" s="10"/>
      <c r="C16" s="9"/>
      <c r="D16" s="8"/>
      <c r="E16" s="7"/>
      <c r="F16" s="7"/>
      <c r="G16" s="18"/>
      <c r="H16" s="19"/>
      <c r="I16" s="20" t="str">
        <f t="shared" si="0"/>
        <v/>
      </c>
    </row>
    <row r="17" spans="1:11">
      <c r="A17" s="11"/>
      <c r="B17" s="10"/>
      <c r="C17" s="9"/>
      <c r="D17" s="8"/>
      <c r="E17" s="7"/>
      <c r="F17" s="7"/>
      <c r="G17" s="18"/>
      <c r="H17" s="19"/>
      <c r="I17" s="20" t="str">
        <f t="shared" si="0"/>
        <v/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28.518680447111233</v>
      </c>
      <c r="B20" s="31">
        <f>COUNT(H3:H17)</f>
        <v>10</v>
      </c>
      <c r="C20" s="32">
        <f>IF(B20&lt;2,"N/A",(A20/D20))</f>
        <v>0.38239045919966791</v>
      </c>
      <c r="D20" s="33">
        <f>ROUND(AVERAGE(H3:H17),2)</f>
        <v>74.58</v>
      </c>
      <c r="E20" s="34">
        <f>IFERROR(ROUND(IF(B20&lt;2,"N/A",(IF(C20&lt;=25%,"N/A",AVERAGE(I3:I17)))),2),"N/A")</f>
        <v>64.47</v>
      </c>
      <c r="F20" s="34">
        <f>ROUND(MEDIAN(H3:H17),2)</f>
        <v>66.92</v>
      </c>
      <c r="G20" s="35" t="str">
        <f>INDEX(G3:G17,MATCH(H20,H3:H17,0))</f>
        <v xml:space="preserve">JBCONSGRAF CONSTRUCOES E IMPRESSOES LTDA </v>
      </c>
      <c r="H20" s="36">
        <f>MIN(H3:H17)</f>
        <v>40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64.47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6447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8" sqref="G18"/>
    </sheetView>
  </sheetViews>
  <sheetFormatPr defaultColWidth="9.140625" defaultRowHeight="12.75"/>
  <cols>
    <col min="1" max="1" width="11.85546875" style="13" customWidth="1"/>
    <col min="2" max="2" width="28.5703125" style="13" customWidth="1"/>
    <col min="3" max="6" width="12.7109375" style="13" customWidth="1"/>
    <col min="7" max="7" width="33.5703125" style="13" customWidth="1"/>
    <col min="8" max="9" width="12.7109375" style="13" customWidth="1"/>
    <col min="10" max="11" width="10.28515625" style="13" customWidth="1"/>
    <col min="12" max="1024" width="9.140625" style="13"/>
  </cols>
  <sheetData>
    <row r="1" spans="1:9" ht="15.7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5.5">
      <c r="A2" s="11" t="s">
        <v>34</v>
      </c>
      <c r="B2" s="14" t="s">
        <v>2</v>
      </c>
      <c r="C2" s="14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6" t="s">
        <v>8</v>
      </c>
      <c r="I2" s="17" t="s">
        <v>9</v>
      </c>
    </row>
    <row r="3" spans="1:9" ht="12.75" customHeight="1">
      <c r="A3" s="11"/>
      <c r="B3" s="10" t="s">
        <v>100</v>
      </c>
      <c r="C3" s="9" t="s">
        <v>10</v>
      </c>
      <c r="D3" s="8">
        <v>700</v>
      </c>
      <c r="E3" s="7">
        <f>IF(C20&lt;=25%,D20,MIN(E20:F20))</f>
        <v>104.49</v>
      </c>
      <c r="F3" s="7">
        <f>MIN(H3:H17)</f>
        <v>75</v>
      </c>
      <c r="G3" s="18" t="s">
        <v>133</v>
      </c>
      <c r="H3" s="19">
        <v>75</v>
      </c>
      <c r="I3" s="20">
        <f t="shared" ref="I3:I17" si="0">IF(H3="","",(IF($C$20&lt;25%,"N/A",IF(H3&lt;=($D$20+$A$20),H3,"Descartado"))))</f>
        <v>75</v>
      </c>
    </row>
    <row r="4" spans="1:9">
      <c r="A4" s="11"/>
      <c r="B4" s="10"/>
      <c r="C4" s="9"/>
      <c r="D4" s="8"/>
      <c r="E4" s="7"/>
      <c r="F4" s="7"/>
      <c r="G4" s="18" t="s">
        <v>134</v>
      </c>
      <c r="H4" s="19">
        <v>82</v>
      </c>
      <c r="I4" s="20">
        <f t="shared" si="0"/>
        <v>82</v>
      </c>
    </row>
    <row r="5" spans="1:9">
      <c r="A5" s="11"/>
      <c r="B5" s="10"/>
      <c r="C5" s="9"/>
      <c r="D5" s="8"/>
      <c r="E5" s="7"/>
      <c r="F5" s="7"/>
      <c r="G5" s="18" t="s">
        <v>130</v>
      </c>
      <c r="H5" s="19">
        <v>85</v>
      </c>
      <c r="I5" s="20">
        <f t="shared" si="0"/>
        <v>85</v>
      </c>
    </row>
    <row r="6" spans="1:9">
      <c r="A6" s="11"/>
      <c r="B6" s="10"/>
      <c r="C6" s="9"/>
      <c r="D6" s="8"/>
      <c r="E6" s="7"/>
      <c r="F6" s="7"/>
      <c r="G6" s="18" t="s">
        <v>135</v>
      </c>
      <c r="H6" s="19">
        <v>90</v>
      </c>
      <c r="I6" s="20">
        <f t="shared" si="0"/>
        <v>90</v>
      </c>
    </row>
    <row r="7" spans="1:9">
      <c r="A7" s="11"/>
      <c r="B7" s="10"/>
      <c r="C7" s="9"/>
      <c r="D7" s="8"/>
      <c r="E7" s="7"/>
      <c r="F7" s="7"/>
      <c r="G7" s="18" t="s">
        <v>131</v>
      </c>
      <c r="H7" s="19">
        <v>91.52</v>
      </c>
      <c r="I7" s="20">
        <f t="shared" si="0"/>
        <v>91.52</v>
      </c>
    </row>
    <row r="8" spans="1:9">
      <c r="A8" s="11"/>
      <c r="B8" s="10"/>
      <c r="C8" s="9"/>
      <c r="D8" s="8"/>
      <c r="E8" s="7"/>
      <c r="F8" s="7"/>
      <c r="G8" s="18" t="s">
        <v>136</v>
      </c>
      <c r="H8" s="19">
        <v>99.8</v>
      </c>
      <c r="I8" s="20">
        <f t="shared" si="0"/>
        <v>99.8</v>
      </c>
    </row>
    <row r="9" spans="1:9">
      <c r="A9" s="11"/>
      <c r="B9" s="10"/>
      <c r="C9" s="9"/>
      <c r="D9" s="8"/>
      <c r="E9" s="7"/>
      <c r="F9" s="7"/>
      <c r="G9" s="18" t="s">
        <v>132</v>
      </c>
      <c r="H9" s="19">
        <v>100.66</v>
      </c>
      <c r="I9" s="20">
        <f t="shared" si="0"/>
        <v>100.66</v>
      </c>
    </row>
    <row r="10" spans="1:9">
      <c r="A10" s="11"/>
      <c r="B10" s="10"/>
      <c r="C10" s="9"/>
      <c r="D10" s="8"/>
      <c r="E10" s="7"/>
      <c r="F10" s="7"/>
      <c r="G10" s="18" t="s">
        <v>137</v>
      </c>
      <c r="H10" s="19">
        <v>166.5</v>
      </c>
      <c r="I10" s="20">
        <f t="shared" si="0"/>
        <v>166.5</v>
      </c>
    </row>
    <row r="11" spans="1:9">
      <c r="A11" s="11"/>
      <c r="B11" s="10"/>
      <c r="C11" s="9"/>
      <c r="D11" s="8"/>
      <c r="E11" s="7"/>
      <c r="F11" s="7"/>
      <c r="G11" s="18" t="s">
        <v>157</v>
      </c>
      <c r="H11" s="19">
        <v>114.9</v>
      </c>
      <c r="I11" s="20">
        <f t="shared" si="0"/>
        <v>114.9</v>
      </c>
    </row>
    <row r="12" spans="1:9">
      <c r="A12" s="11"/>
      <c r="B12" s="10"/>
      <c r="C12" s="9"/>
      <c r="D12" s="8"/>
      <c r="E12" s="7"/>
      <c r="F12" s="7"/>
      <c r="G12" s="18" t="s">
        <v>158</v>
      </c>
      <c r="H12" s="19">
        <v>115</v>
      </c>
      <c r="I12" s="20">
        <f t="shared" si="0"/>
        <v>115</v>
      </c>
    </row>
    <row r="13" spans="1:9">
      <c r="A13" s="11"/>
      <c r="B13" s="10"/>
      <c r="C13" s="9"/>
      <c r="D13" s="8"/>
      <c r="E13" s="7"/>
      <c r="F13" s="7"/>
      <c r="G13" s="18" t="s">
        <v>159</v>
      </c>
      <c r="H13" s="19">
        <v>128.99</v>
      </c>
      <c r="I13" s="20">
        <f t="shared" si="0"/>
        <v>128.99</v>
      </c>
    </row>
    <row r="14" spans="1:9">
      <c r="A14" s="11"/>
      <c r="B14" s="10"/>
      <c r="C14" s="9"/>
      <c r="D14" s="8"/>
      <c r="E14" s="7"/>
      <c r="F14" s="7"/>
      <c r="G14" s="18" t="s">
        <v>152</v>
      </c>
      <c r="H14" s="19">
        <v>179.98</v>
      </c>
      <c r="I14" s="20" t="str">
        <f t="shared" si="0"/>
        <v>Descartado</v>
      </c>
    </row>
    <row r="15" spans="1:9">
      <c r="A15" s="11"/>
      <c r="B15" s="10"/>
      <c r="C15" s="9"/>
      <c r="D15" s="8"/>
      <c r="E15" s="7"/>
      <c r="F15" s="7"/>
      <c r="G15" s="18" t="s">
        <v>151</v>
      </c>
      <c r="H15" s="19">
        <v>179.99</v>
      </c>
      <c r="I15" s="20" t="str">
        <f t="shared" si="0"/>
        <v>Descartado</v>
      </c>
    </row>
    <row r="16" spans="1:9">
      <c r="A16" s="11"/>
      <c r="B16" s="10"/>
      <c r="C16" s="9"/>
      <c r="D16" s="8"/>
      <c r="E16" s="7"/>
      <c r="F16" s="7"/>
      <c r="G16" s="18" t="s">
        <v>150</v>
      </c>
      <c r="H16" s="19">
        <v>181</v>
      </c>
      <c r="I16" s="20" t="str">
        <f t="shared" si="0"/>
        <v>Descartado</v>
      </c>
    </row>
    <row r="17" spans="1:11">
      <c r="A17" s="11"/>
      <c r="B17" s="10"/>
      <c r="C17" s="9"/>
      <c r="D17" s="8"/>
      <c r="E17" s="7"/>
      <c r="F17" s="7"/>
      <c r="G17" s="18" t="s">
        <v>160</v>
      </c>
      <c r="H17" s="19">
        <v>198</v>
      </c>
      <c r="I17" s="20" t="str">
        <f t="shared" si="0"/>
        <v>Descartado</v>
      </c>
    </row>
    <row r="18" spans="1:11">
      <c r="A18" s="21"/>
      <c r="B18" s="22"/>
      <c r="C18" s="23"/>
      <c r="D18" s="23"/>
      <c r="E18" s="24"/>
      <c r="F18" s="24"/>
      <c r="G18" s="25"/>
      <c r="H18" s="25"/>
      <c r="I18" s="26"/>
      <c r="J18" s="27"/>
      <c r="K18" s="27"/>
    </row>
    <row r="19" spans="1:11" ht="25.5">
      <c r="A19" s="17" t="s">
        <v>11</v>
      </c>
      <c r="B19" s="17" t="s">
        <v>12</v>
      </c>
      <c r="C19" s="16" t="s">
        <v>13</v>
      </c>
      <c r="D19" s="28" t="s">
        <v>14</v>
      </c>
      <c r="E19" s="29" t="s">
        <v>15</v>
      </c>
      <c r="F19" s="28" t="s">
        <v>16</v>
      </c>
      <c r="G19" s="6" t="s">
        <v>17</v>
      </c>
      <c r="H19" s="6"/>
      <c r="I19" s="30"/>
    </row>
    <row r="20" spans="1:11">
      <c r="A20" s="31">
        <f>IF(B20&lt;2,"N/A",(STDEV(H3:H17)))</f>
        <v>43.063410797611127</v>
      </c>
      <c r="B20" s="31">
        <f>COUNT(H3:H17)</f>
        <v>15</v>
      </c>
      <c r="C20" s="32">
        <f>IF(B20&lt;2,"N/A",(A20/D20))</f>
        <v>0.34207173562325144</v>
      </c>
      <c r="D20" s="33">
        <f>ROUND(AVERAGE(H3:H17),2)</f>
        <v>125.89</v>
      </c>
      <c r="E20" s="34">
        <f>IFERROR(ROUND(IF(B20&lt;2,"N/A",(IF(C20&lt;=25%,"N/A",AVERAGE(I3:I17)))),2),"N/A")</f>
        <v>104.49</v>
      </c>
      <c r="F20" s="34">
        <f>ROUND(MEDIAN(H3:H17),2)</f>
        <v>114.9</v>
      </c>
      <c r="G20" s="35" t="str">
        <f>INDEX(G3:G17,MATCH(H20,H3:H17,0))</f>
        <v xml:space="preserve">DECORINTER INDUSTRIA E COMERCIO LTDA </v>
      </c>
      <c r="H20" s="36">
        <f>MIN(H3:H17)</f>
        <v>75</v>
      </c>
      <c r="I20" s="30"/>
    </row>
    <row r="21" spans="1:11">
      <c r="A21" s="37"/>
      <c r="B21" s="30"/>
      <c r="C21" s="38"/>
      <c r="D21" s="38"/>
      <c r="E21" s="38"/>
      <c r="F21" s="38"/>
      <c r="G21" s="30"/>
      <c r="H21" s="39"/>
      <c r="I21" s="40"/>
      <c r="J21" s="40"/>
      <c r="K21" s="40"/>
    </row>
    <row r="22" spans="1:11">
      <c r="B22" s="37"/>
      <c r="C22" s="37"/>
      <c r="D22" s="5"/>
      <c r="E22" s="5"/>
      <c r="F22" s="42"/>
      <c r="G22" s="43" t="s">
        <v>18</v>
      </c>
      <c r="H22" s="44">
        <f>IF(C20&lt;=25%,D20,MIN(E20:F20))</f>
        <v>104.49</v>
      </c>
    </row>
    <row r="23" spans="1:11">
      <c r="B23" s="37"/>
      <c r="C23" s="37"/>
      <c r="D23" s="5"/>
      <c r="E23" s="5"/>
      <c r="F23" s="45"/>
      <c r="G23" s="16" t="s">
        <v>19</v>
      </c>
      <c r="H23" s="36">
        <f>ROUND(H22,2)*D3</f>
        <v>73143</v>
      </c>
    </row>
    <row r="24" spans="1:11">
      <c r="B24" s="41"/>
      <c r="C24" s="41"/>
      <c r="D24" s="30"/>
      <c r="E24" s="30"/>
    </row>
    <row r="26" spans="1:11" ht="12.75" customHeight="1">
      <c r="A26" s="4" t="s">
        <v>20</v>
      </c>
      <c r="B26" s="4"/>
      <c r="C26" s="4"/>
      <c r="D26" s="4"/>
      <c r="E26" s="4"/>
      <c r="F26" s="4"/>
      <c r="G26" s="4"/>
      <c r="H26" s="4"/>
      <c r="I26" s="4"/>
    </row>
    <row r="27" spans="1:11" ht="12.75" customHeight="1">
      <c r="A27" s="4" t="s">
        <v>21</v>
      </c>
      <c r="B27" s="4"/>
      <c r="C27" s="4"/>
      <c r="D27" s="4"/>
      <c r="E27" s="4"/>
      <c r="F27" s="4"/>
      <c r="G27" s="4"/>
      <c r="H27" s="4"/>
      <c r="I27" s="4"/>
    </row>
    <row r="28" spans="1:11" ht="12.75" customHeight="1">
      <c r="A28" s="4" t="s">
        <v>22</v>
      </c>
      <c r="B28" s="4"/>
      <c r="C28" s="4"/>
      <c r="D28" s="4"/>
      <c r="E28" s="4"/>
      <c r="F28" s="4"/>
      <c r="G28" s="4"/>
      <c r="H28" s="4"/>
      <c r="I28" s="4"/>
    </row>
    <row r="29" spans="1:11" ht="12.75" customHeight="1">
      <c r="A29" s="4" t="s">
        <v>23</v>
      </c>
      <c r="B29" s="4"/>
      <c r="C29" s="4"/>
      <c r="D29" s="4"/>
      <c r="E29" s="4"/>
      <c r="F29" s="4"/>
      <c r="G29" s="4"/>
      <c r="H29" s="4"/>
      <c r="I29" s="4"/>
    </row>
    <row r="30" spans="1:11" ht="12.75" customHeight="1">
      <c r="A30" s="4" t="s">
        <v>24</v>
      </c>
      <c r="B30" s="4"/>
      <c r="C30" s="4"/>
      <c r="D30" s="4"/>
      <c r="E30" s="4"/>
      <c r="F30" s="4"/>
      <c r="G30" s="4"/>
      <c r="H30" s="4"/>
      <c r="I30" s="4"/>
    </row>
    <row r="31" spans="1:11" ht="12.75" customHeight="1">
      <c r="A31" s="4" t="s">
        <v>25</v>
      </c>
      <c r="B31" s="4"/>
      <c r="C31" s="4"/>
      <c r="D31" s="4"/>
      <c r="E31" s="4"/>
      <c r="F31" s="4"/>
      <c r="G31" s="4"/>
      <c r="H31" s="4"/>
      <c r="I31" s="4"/>
    </row>
    <row r="32" spans="1:11" ht="24.75" customHeight="1">
      <c r="A32" s="3" t="s">
        <v>26</v>
      </c>
      <c r="B32" s="3"/>
      <c r="C32" s="3"/>
      <c r="D32" s="3"/>
      <c r="E32" s="3"/>
      <c r="F32" s="3"/>
      <c r="G32" s="3"/>
      <c r="H32" s="3"/>
      <c r="I32" s="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52</vt:i4>
      </vt:variant>
      <vt:variant>
        <vt:lpstr>Intervalos nomeados</vt:lpstr>
      </vt:variant>
      <vt:variant>
        <vt:i4>3</vt:i4>
      </vt:variant>
    </vt:vector>
  </HeadingPairs>
  <TitlesOfParts>
    <vt:vector size="55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revision>0</cp:revision>
  <cp:lastPrinted>2023-03-08T19:06:19Z</cp:lastPrinted>
  <dcterms:created xsi:type="dcterms:W3CDTF">2019-01-16T20:04:04Z</dcterms:created>
  <dcterms:modified xsi:type="dcterms:W3CDTF">2023-03-08T19:06:20Z</dcterms:modified>
  <dc:language>pt-BR</dc:language>
</cp:coreProperties>
</file>