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TOTAL" sheetId="5" r:id="rId3"/>
    <sheet name="menores" sheetId="6" r:id="rId4"/>
  </sheets>
  <definedNames>
    <definedName name="_xlnm.Print_Area" localSheetId="3">menores!$A$1:$F$7</definedName>
    <definedName name="_xlnm.Print_Area" localSheetId="2">TOTAL!$A$1:$E$12</definedName>
  </definedNames>
  <calcPr calcId="145621"/>
</workbook>
</file>

<file path=xl/calcChain.xml><?xml version="1.0" encoding="utf-8"?>
<calcChain xmlns="http://schemas.openxmlformats.org/spreadsheetml/2006/main">
  <c r="C6" i="6" l="1"/>
  <c r="D6" i="6"/>
  <c r="B6" i="6"/>
  <c r="C4" i="6"/>
  <c r="D4" i="6"/>
  <c r="B4" i="6"/>
  <c r="B11" i="5"/>
  <c r="B10" i="5"/>
  <c r="H20" i="71"/>
  <c r="G20" i="71" s="1"/>
  <c r="B5" i="6" s="1"/>
  <c r="F20" i="71"/>
  <c r="D20" i="71"/>
  <c r="B20" i="71"/>
  <c r="A20" i="71" s="1"/>
  <c r="C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F6" i="6" l="1"/>
  <c r="I3" i="71"/>
  <c r="E20" i="71" s="1"/>
  <c r="I4" i="71"/>
  <c r="I5" i="71"/>
  <c r="A20" i="70"/>
  <c r="C20" i="70" s="1"/>
  <c r="F4" i="6"/>
  <c r="F7" i="6" l="1"/>
  <c r="H22" i="71"/>
  <c r="E3" i="71"/>
  <c r="I4" i="70"/>
  <c r="I5" i="70"/>
  <c r="I3" i="70"/>
  <c r="E20" i="70"/>
  <c r="E3" i="70" s="1"/>
  <c r="H23" i="71" l="1"/>
  <c r="E11" i="5"/>
  <c r="D11" i="5" s="1"/>
  <c r="H22" i="70"/>
  <c r="H23" i="70" l="1"/>
  <c r="E10" i="5"/>
  <c r="D10" i="5" l="1"/>
  <c r="E12" i="5"/>
</calcChain>
</file>

<file path=xl/sharedStrings.xml><?xml version="1.0" encoding="utf-8"?>
<sst xmlns="http://schemas.openxmlformats.org/spreadsheetml/2006/main" count="75" uniqueCount="44">
  <si>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</si>
  <si>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</si>
  <si>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</si>
  <si>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</si>
  <si>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</si>
  <si>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</si>
  <si>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</si>
  <si>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</si>
  <si>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</si>
  <si>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</si>
  <si>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</si>
  <si>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</si>
  <si>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</si>
  <si>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</si>
  <si>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</si>
  <si>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</si>
  <si>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</si>
  <si>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</si>
  <si>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</si>
  <si>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</si>
  <si>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</si>
  <si>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</si>
  <si>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</si>
  <si>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</si>
  <si>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</si>
  <si>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</si>
  <si>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</si>
  <si>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</si>
  <si>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</si>
  <si>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</si>
  <si>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</si>
  <si>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</si>
  <si>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</si>
  <si>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</si>
  <si>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</si>
  <si>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</si>
  <si>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</si>
  <si>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</si>
  <si>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</si>
  <si>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CONSERTA SMART</t>
  </si>
  <si>
    <t>Valor de Referencia</t>
  </si>
  <si>
    <t>Desconto</t>
  </si>
  <si>
    <t>Serviço de manutenção em 242 aparelhos smartphones Apple, Xiaomi e Blu</t>
  </si>
  <si>
    <t>Fornecimento de peças para aparelhos smartphones Apple, Xiaomi e Blu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</si>
</sst>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9" fontId="11" fillId="9" borderId="7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2695575</xdr:colOff>
      <xdr:row>0</xdr:row>
      <xdr:rowOff>66675</xdr:rowOff>
    </xdr:from>
    <xdr:to>
      <xdr:col>1</xdr:col>
      <xdr:colOff>5200650</xdr:colOff>
      <xdr:row>6</xdr:row>
      <xdr:rowOff>48045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5175" y="66675"/>
          <a:ext cx="2505075" cy="95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7" t="s">
        <v>12</v>
      </c>
      <c r="B1" s="58"/>
      <c r="C1" s="58"/>
      <c r="D1" s="58"/>
      <c r="E1" s="58"/>
      <c r="F1" s="58"/>
      <c r="G1" s="58"/>
      <c r="H1" s="58"/>
      <c r="I1" s="59"/>
    </row>
    <row r="2" spans="1:9" ht="25.5">
      <c r="A2" s="6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60"/>
      <c r="B3" s="61" t="s">
        <v>42</v>
      </c>
      <c r="C3" s="64" t="s">
        <v>8</v>
      </c>
      <c r="D3" s="67">
        <v>1</v>
      </c>
      <c r="E3" s="70">
        <f>IF(C20&lt;=25%,D20,MIN(E20:F20))</f>
        <v>43679.7</v>
      </c>
      <c r="F3" s="70">
        <f>MIN(H3:H17)</f>
        <v>43679.7</v>
      </c>
      <c r="G3" s="5" t="s">
        <v>39</v>
      </c>
      <c r="H3" s="14">
        <v>43679.7</v>
      </c>
      <c r="I3" s="30" t="e">
        <f>IF(H3="","",(IF($C$20&lt;25%,"N/A",IF(H3&lt;=($D$20+$A$20),H3,"Descartado"))))</f>
        <v>#VALUE!</v>
      </c>
    </row>
    <row r="4" spans="1:9">
      <c r="A4" s="60"/>
      <c r="B4" s="62"/>
      <c r="C4" s="65"/>
      <c r="D4" s="68"/>
      <c r="E4" s="71"/>
      <c r="F4" s="71"/>
      <c r="G4" s="5"/>
      <c r="H4" s="14"/>
      <c r="I4" s="30" t="str">
        <f t="shared" ref="I4:I17" si="0">IF(H4="","",(IF($C$20&lt;25%,"N/A",IF(H4&lt;=($D$20+$A$20),H4,"Descartado"))))</f>
        <v/>
      </c>
    </row>
    <row r="5" spans="1:9">
      <c r="A5" s="60"/>
      <c r="B5" s="62"/>
      <c r="C5" s="65"/>
      <c r="D5" s="68"/>
      <c r="E5" s="71"/>
      <c r="F5" s="71"/>
      <c r="G5" s="5"/>
      <c r="H5" s="14"/>
      <c r="I5" s="30" t="str">
        <f t="shared" si="0"/>
        <v/>
      </c>
    </row>
    <row r="6" spans="1:9">
      <c r="A6" s="60"/>
      <c r="B6" s="62"/>
      <c r="C6" s="65"/>
      <c r="D6" s="68"/>
      <c r="E6" s="71"/>
      <c r="F6" s="71"/>
      <c r="G6" s="5"/>
      <c r="H6" s="14"/>
      <c r="I6" s="30" t="str">
        <f t="shared" si="0"/>
        <v/>
      </c>
    </row>
    <row r="7" spans="1:9">
      <c r="A7" s="60"/>
      <c r="B7" s="62"/>
      <c r="C7" s="65"/>
      <c r="D7" s="68"/>
      <c r="E7" s="71"/>
      <c r="F7" s="71"/>
      <c r="G7" s="5"/>
      <c r="H7" s="14"/>
      <c r="I7" s="30" t="str">
        <f t="shared" si="0"/>
        <v/>
      </c>
    </row>
    <row r="8" spans="1:9">
      <c r="A8" s="60"/>
      <c r="B8" s="62"/>
      <c r="C8" s="65"/>
      <c r="D8" s="68"/>
      <c r="E8" s="71"/>
      <c r="F8" s="71"/>
      <c r="G8" s="5"/>
      <c r="H8" s="14"/>
      <c r="I8" s="30" t="str">
        <f t="shared" si="0"/>
        <v/>
      </c>
    </row>
    <row r="9" spans="1:9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4" t="s">
        <v>34</v>
      </c>
      <c r="H19" s="55"/>
      <c r="I19" s="32"/>
    </row>
    <row r="20" spans="1:11">
      <c r="A20" s="20" t="str">
        <f>IF(B20&lt;2,"N/A",(STDEV(H3:H17)))</f>
        <v>N/A</v>
      </c>
      <c r="B20" s="20">
        <f>COUNT(H3:H17)</f>
        <v>1</v>
      </c>
      <c r="C20" s="21" t="str">
        <f>IF(B20&lt;2,"N/A",(A20/D20))</f>
        <v>N/A</v>
      </c>
      <c r="D20" s="22">
        <f>ROUND(AVERAGE(H3:H17),2)</f>
        <v>43679.7</v>
      </c>
      <c r="E20" s="23" t="str">
        <f>IFERROR(ROUND(IF(B20&lt;2,"N/A",(IF(C20&lt;=25%,"N/A",AVERAGE(I3:I17)))),2),"N/A")</f>
        <v>N/A</v>
      </c>
      <c r="F20" s="23">
        <f>ROUND(MEDIAN(H3:H17),2)</f>
        <v>43679.7</v>
      </c>
      <c r="G20" s="24" t="str">
        <f>INDEX(G3:G17,MATCH(H20,H3:H17,0))</f>
        <v>CONSERTA SMART</v>
      </c>
      <c r="H20" s="25">
        <f>MIN(H3:H17)</f>
        <v>43679.7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6"/>
      <c r="E22" s="56"/>
      <c r="F22" s="36"/>
      <c r="G22" s="26" t="s">
        <v>37</v>
      </c>
      <c r="H22" s="27">
        <f>IF(C20&lt;=25%,D20,MIN(E20:F20))</f>
        <v>43679.7</v>
      </c>
    </row>
    <row r="23" spans="1:11">
      <c r="B23" s="33"/>
      <c r="C23" s="33"/>
      <c r="D23" s="56"/>
      <c r="E23" s="56"/>
      <c r="F23" s="37"/>
      <c r="G23" s="28" t="s">
        <v>9</v>
      </c>
      <c r="H23" s="29">
        <f>ROUND(H22,2)*D3</f>
        <v>43679.7</v>
      </c>
    </row>
    <row r="24" spans="1:11">
      <c r="B24" s="38"/>
      <c r="C24" s="38"/>
      <c r="D24" s="32"/>
      <c r="E24" s="32"/>
    </row>
    <row r="26" spans="1:11">
      <c r="A26" s="48" t="s">
        <v>25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>
      <c r="A27" s="48" t="s">
        <v>26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>
      <c r="A28" s="48" t="s">
        <v>27</v>
      </c>
      <c r="B28" s="49"/>
      <c r="C28" s="49"/>
      <c r="D28" s="49"/>
      <c r="E28" s="49"/>
      <c r="F28" s="49"/>
      <c r="G28" s="49"/>
      <c r="H28" s="49"/>
      <c r="I28" s="50"/>
    </row>
    <row r="29" spans="1:11">
      <c r="A29" s="48" t="s">
        <v>28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>
      <c r="A30" s="48" t="s">
        <v>29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>
      <c r="A31" s="48" t="s">
        <v>30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>
      <c r="A32" s="51" t="s">
        <v>31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7" t="s">
        <v>12</v>
      </c>
      <c r="B1" s="58"/>
      <c r="C1" s="58"/>
      <c r="D1" s="58"/>
      <c r="E1" s="58"/>
      <c r="F1" s="58"/>
      <c r="G1" s="58"/>
      <c r="H1" s="58"/>
      <c r="I1" s="59"/>
    </row>
    <row r="2" spans="1:9" ht="25.5">
      <c r="A2" s="6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60"/>
      <c r="B3" s="61" t="s">
        <v>43</v>
      </c>
      <c r="C3" s="64" t="s">
        <v>8</v>
      </c>
      <c r="D3" s="67">
        <v>1</v>
      </c>
      <c r="E3" s="70">
        <f>IF(C20&lt;=25%,D20,MIN(E20:F20))</f>
        <v>64313.1</v>
      </c>
      <c r="F3" s="70">
        <f>MIN(H3:H17)</f>
        <v>64313.1</v>
      </c>
      <c r="G3" s="5" t="s">
        <v>39</v>
      </c>
      <c r="H3" s="14">
        <v>64313.1</v>
      </c>
      <c r="I3" s="30" t="e">
        <f>IF(H3="","",(IF($C$20&lt;25%,"N/A",IF(H3&lt;=($D$20+$A$20),H3,"Descartado"))))</f>
        <v>#VALUE!</v>
      </c>
    </row>
    <row r="4" spans="1:9">
      <c r="A4" s="60"/>
      <c r="B4" s="62"/>
      <c r="C4" s="65"/>
      <c r="D4" s="68"/>
      <c r="E4" s="71"/>
      <c r="F4" s="71"/>
      <c r="G4" s="5"/>
      <c r="H4" s="14"/>
      <c r="I4" s="30" t="str">
        <f t="shared" ref="I4:I17" si="0">IF(H4="","",(IF($C$20&lt;25%,"N/A",IF(H4&lt;=($D$20+$A$20),H4,"Descartado"))))</f>
        <v/>
      </c>
    </row>
    <row r="5" spans="1:9">
      <c r="A5" s="60"/>
      <c r="B5" s="62"/>
      <c r="C5" s="65"/>
      <c r="D5" s="68"/>
      <c r="E5" s="71"/>
      <c r="F5" s="71"/>
      <c r="G5" s="5"/>
      <c r="H5" s="14"/>
      <c r="I5" s="30" t="str">
        <f t="shared" si="0"/>
        <v/>
      </c>
    </row>
    <row r="6" spans="1:9">
      <c r="A6" s="60"/>
      <c r="B6" s="62"/>
      <c r="C6" s="65"/>
      <c r="D6" s="68"/>
      <c r="E6" s="71"/>
      <c r="F6" s="71"/>
      <c r="G6" s="5"/>
      <c r="H6" s="14"/>
      <c r="I6" s="30" t="str">
        <f t="shared" si="0"/>
        <v/>
      </c>
    </row>
    <row r="7" spans="1:9">
      <c r="A7" s="60"/>
      <c r="B7" s="62"/>
      <c r="C7" s="65"/>
      <c r="D7" s="68"/>
      <c r="E7" s="71"/>
      <c r="F7" s="71"/>
      <c r="G7" s="5"/>
      <c r="H7" s="14"/>
      <c r="I7" s="30" t="str">
        <f t="shared" si="0"/>
        <v/>
      </c>
    </row>
    <row r="8" spans="1:9">
      <c r="A8" s="60"/>
      <c r="B8" s="62"/>
      <c r="C8" s="65"/>
      <c r="D8" s="68"/>
      <c r="E8" s="71"/>
      <c r="F8" s="71"/>
      <c r="G8" s="5"/>
      <c r="H8" s="14"/>
      <c r="I8" s="30" t="str">
        <f t="shared" si="0"/>
        <v/>
      </c>
    </row>
    <row r="9" spans="1:9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4" t="s">
        <v>34</v>
      </c>
      <c r="H19" s="55"/>
      <c r="I19" s="32"/>
    </row>
    <row r="20" spans="1:11">
      <c r="A20" s="20" t="str">
        <f>IF(B20&lt;2,"N/A",(STDEV(H3:H17)))</f>
        <v>N/A</v>
      </c>
      <c r="B20" s="20">
        <f>COUNT(H3:H17)</f>
        <v>1</v>
      </c>
      <c r="C20" s="21" t="str">
        <f>IF(B20&lt;2,"N/A",(A20/D20))</f>
        <v>N/A</v>
      </c>
      <c r="D20" s="22">
        <f>ROUND(AVERAGE(H3:H17),2)</f>
        <v>64313.1</v>
      </c>
      <c r="E20" s="23" t="str">
        <f>IFERROR(ROUND(IF(B20&lt;2,"N/A",(IF(C20&lt;=25%,"N/A",AVERAGE(I3:I17)))),2),"N/A")</f>
        <v>N/A</v>
      </c>
      <c r="F20" s="23">
        <f>ROUND(MEDIAN(H3:H17),2)</f>
        <v>64313.1</v>
      </c>
      <c r="G20" s="24" t="str">
        <f>INDEX(G3:G17,MATCH(H20,H3:H17,0))</f>
        <v>CONSERTA SMART</v>
      </c>
      <c r="H20" s="25">
        <f>MIN(H3:H17)</f>
        <v>64313.1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6"/>
      <c r="E22" s="56"/>
      <c r="F22" s="36"/>
      <c r="G22" s="26" t="s">
        <v>37</v>
      </c>
      <c r="H22" s="27">
        <f>IF(C20&lt;=25%,D20,MIN(E20:F20))</f>
        <v>64313.1</v>
      </c>
    </row>
    <row r="23" spans="1:11">
      <c r="B23" s="33"/>
      <c r="C23" s="33"/>
      <c r="D23" s="56"/>
      <c r="E23" s="56"/>
      <c r="F23" s="37"/>
      <c r="G23" s="28" t="s">
        <v>9</v>
      </c>
      <c r="H23" s="29">
        <f>ROUND(H22,2)*D3</f>
        <v>64313.1</v>
      </c>
    </row>
    <row r="24" spans="1:11">
      <c r="B24" s="38"/>
      <c r="C24" s="38"/>
      <c r="D24" s="32"/>
      <c r="E24" s="32"/>
    </row>
    <row r="26" spans="1:11">
      <c r="A26" s="48" t="s">
        <v>25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>
      <c r="A27" s="48" t="s">
        <v>26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>
      <c r="A28" s="48" t="s">
        <v>27</v>
      </c>
      <c r="B28" s="49"/>
      <c r="C28" s="49"/>
      <c r="D28" s="49"/>
      <c r="E28" s="49"/>
      <c r="F28" s="49"/>
      <c r="G28" s="49"/>
      <c r="H28" s="49"/>
      <c r="I28" s="50"/>
    </row>
    <row r="29" spans="1:11">
      <c r="A29" s="48" t="s">
        <v>28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>
      <c r="A30" s="48" t="s">
        <v>29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>
      <c r="A31" s="48" t="s">
        <v>30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>
      <c r="A32" s="51" t="s">
        <v>31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M12"/>
  <sheetViews>
    <sheetView view="pageBreakPreview" topLeftCell="A4" zoomScaleNormal="100" zoomScaleSheetLayoutView="100" workbookViewId="0">
      <selection activeCell="C11" sqref="C11"/>
    </sheetView>
  </sheetViews>
  <sheetFormatPr defaultRowHeight="12.75"/>
  <cols>
    <col min="1" max="1" width="9.140625" style="1"/>
    <col min="2" max="2" width="86.85546875" style="1" customWidth="1"/>
    <col min="3" max="4" width="13.28515625" style="1" customWidth="1"/>
    <col min="5" max="5" width="15.5703125" style="1" bestFit="1" customWidth="1"/>
    <col min="6" max="13" width="9.140625" style="2"/>
    <col min="14" max="16384" width="9.140625" style="1"/>
  </cols>
  <sheetData>
    <row r="8" spans="1:6" ht="15.75">
      <c r="A8" s="73" t="s">
        <v>14</v>
      </c>
      <c r="B8" s="73"/>
      <c r="C8" s="73"/>
      <c r="D8" s="73"/>
      <c r="E8" s="73"/>
    </row>
    <row r="9" spans="1:6" ht="25.5">
      <c r="A9" s="41" t="s">
        <v>15</v>
      </c>
      <c r="B9" s="41" t="s">
        <v>16</v>
      </c>
      <c r="C9" s="41" t="s">
        <v>40</v>
      </c>
      <c r="D9" s="41" t="s">
        <v>41</v>
      </c>
      <c r="E9" s="41" t="s">
        <v>19</v>
      </c>
    </row>
    <row r="10" spans="1:6" ht="25.5">
      <c r="A10" s="42">
        <v>1</v>
      </c>
      <c r="B10" s="43" t="str">
        <f>Item1!B3</f>
        <v>Serviço de manutenção em 242 aparelhos smartphones Apple, Xiaomi e Blu</v>
      </c>
      <c r="C10" s="44">
        <v>48533</v>
      </c>
      <c r="D10" s="47">
        <f>1-(E10/C10)</f>
        <v>0.10000000000000009</v>
      </c>
      <c r="E10" s="44">
        <f>Item1!H22</f>
        <v>43679.7</v>
      </c>
      <c r="F10" s="3"/>
    </row>
    <row r="11" spans="1:6" ht="25.5">
      <c r="A11" s="42">
        <v>2</v>
      </c>
      <c r="B11" s="43" t="str">
        <f>Item2!B3</f>
        <v>Fornecimento de peças para aparelhos smartphones Apple, Xiaomi e Blu</v>
      </c>
      <c r="C11" s="44">
        <v>67698</v>
      </c>
      <c r="D11" s="47">
        <f>1-(E11/C11)</f>
        <v>5.0000000000000044E-2</v>
      </c>
      <c r="E11" s="44">
        <f>Item2!H22</f>
        <v>64313.1</v>
      </c>
    </row>
    <row r="12" spans="1:6" ht="15.75">
      <c r="A12" s="39"/>
      <c r="B12" s="39"/>
      <c r="C12" s="74" t="s">
        <v>20</v>
      </c>
      <c r="D12" s="75"/>
      <c r="E12" s="40">
        <f>SUM(E10:E11)</f>
        <v>107992.79999999999</v>
      </c>
    </row>
  </sheetData>
  <mergeCells count="2">
    <mergeCell ref="A8:E8"/>
    <mergeCell ref="C12:D1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Footer>&amp;L&amp;"Arial,Negrito"Estimativa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view="pageBreakPreview" zoomScaleNormal="100" zoomScaleSheetLayoutView="100" workbookViewId="0">
      <selection activeCell="B6" sqref="B6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3" t="s">
        <v>21</v>
      </c>
      <c r="B1" s="73"/>
      <c r="C1" s="73"/>
      <c r="D1" s="73"/>
      <c r="E1" s="73"/>
      <c r="F1" s="73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7" t="str">
        <f>Item1!G20</f>
        <v>CONSERTA SMART</v>
      </c>
      <c r="C3" s="78"/>
      <c r="D3" s="78"/>
      <c r="E3" s="78"/>
      <c r="F3" s="79"/>
    </row>
    <row r="4" spans="1:6" s="2" customFormat="1">
      <c r="A4" s="42">
        <v>1</v>
      </c>
      <c r="B4" s="43" t="str">
        <f>Item1!B3</f>
        <v>Serviço de manutenção em 242 aparelhos smartphones Apple, Xiaomi e Blu</v>
      </c>
      <c r="C4" s="42" t="str">
        <f>Item1!C3</f>
        <v>unidade</v>
      </c>
      <c r="D4" s="42">
        <f>Item1!D3</f>
        <v>1</v>
      </c>
      <c r="E4" s="44">
        <f>Item1!F3</f>
        <v>43679.7</v>
      </c>
      <c r="F4" s="44">
        <f>(ROUND(E4,2)*D4)</f>
        <v>43679.7</v>
      </c>
    </row>
    <row r="5" spans="1:6" s="2" customFormat="1" ht="17.25">
      <c r="A5" s="45" t="s">
        <v>22</v>
      </c>
      <c r="B5" s="77" t="str">
        <f>Item2!G20</f>
        <v>CONSERTA SMART</v>
      </c>
      <c r="C5" s="78"/>
      <c r="D5" s="78"/>
      <c r="E5" s="78"/>
      <c r="F5" s="79"/>
    </row>
    <row r="6" spans="1:6">
      <c r="A6" s="42">
        <v>2</v>
      </c>
      <c r="B6" s="43" t="str">
        <f>Item2!B3</f>
        <v>Fornecimento de peças para aparelhos smartphones Apple, Xiaomi e Blu</v>
      </c>
      <c r="C6" s="42" t="str">
        <f>Item2!C3</f>
        <v>unidade</v>
      </c>
      <c r="D6" s="42">
        <f>Item2!D3</f>
        <v>1</v>
      </c>
      <c r="E6" s="44">
        <f>Item2!F3</f>
        <v>64313.1</v>
      </c>
      <c r="F6" s="44">
        <f>(ROUND(E6,2)*D6)</f>
        <v>64313.1</v>
      </c>
    </row>
    <row r="7" spans="1:6" ht="15.75">
      <c r="A7" s="39"/>
      <c r="B7" s="39"/>
      <c r="C7" s="74" t="s">
        <v>23</v>
      </c>
      <c r="D7" s="75"/>
      <c r="E7" s="76"/>
      <c r="F7" s="40">
        <f>SUM(F4:F6)</f>
        <v>107992.79999999999</v>
      </c>
    </row>
  </sheetData>
  <mergeCells count="4">
    <mergeCell ref="C7:E7"/>
    <mergeCell ref="B5:F5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Item1</vt:lpstr>
      <vt:lpstr>Item2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2023-03-10T16:30:56Z</cp:lastPrinted>
  <dcterms:created xsi:type="dcterms:W3CDTF">2019-01-16T20:04:04Z</dcterms:created>
  <dcterms:modified xsi:type="dcterms:W3CDTF">2023-03-10T16:31:22Z</dcterms:modified>
</cp:coreProperties>
</file>