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2"/>
  </bookViews>
  <sheets>
    <sheet name="arquivista" sheetId="1" r:id="rId1"/>
    <sheet name="diárias" sheetId="2" r:id="rId2"/>
    <sheet name="Total" sheetId="3" r:id="rId3"/>
  </sheets>
  <calcPr calcId="14562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5" i="2" l="1"/>
  <c r="D64" i="1" l="1"/>
  <c r="D63" i="1"/>
  <c r="B19" i="3"/>
  <c r="B14" i="3"/>
  <c r="C9" i="2"/>
  <c r="C8" i="2"/>
  <c r="D5" i="2"/>
  <c r="D4" i="2"/>
  <c r="D6" i="2" s="1"/>
  <c r="C136" i="1"/>
  <c r="C143" i="1" s="1"/>
  <c r="D128" i="1"/>
  <c r="D153" i="1" s="1"/>
  <c r="C101" i="1"/>
  <c r="C100" i="1"/>
  <c r="C99" i="1"/>
  <c r="C98" i="1"/>
  <c r="C97" i="1"/>
  <c r="C87" i="1"/>
  <c r="C85" i="1"/>
  <c r="C84" i="1"/>
  <c r="C82" i="1"/>
  <c r="D67" i="1"/>
  <c r="D75" i="1" s="1"/>
  <c r="C57" i="1"/>
  <c r="C86" i="1" s="1"/>
  <c r="C43" i="1"/>
  <c r="C42" i="1"/>
  <c r="C41" i="1"/>
  <c r="D33" i="1"/>
  <c r="D8" i="2" l="1"/>
  <c r="D9" i="2" s="1"/>
  <c r="C10" i="2"/>
  <c r="D85" i="1"/>
  <c r="D86" i="1" s="1"/>
  <c r="D82" i="1"/>
  <c r="D41" i="1"/>
  <c r="D149" i="1"/>
  <c r="D42" i="1"/>
  <c r="D84" i="1"/>
  <c r="D87" i="1"/>
  <c r="D10" i="2" l="1"/>
  <c r="D11" i="2" s="1"/>
  <c r="D12" i="2" s="1"/>
  <c r="F19" i="3" s="1"/>
  <c r="D43" i="1"/>
  <c r="D83" i="1"/>
  <c r="D88" i="1" s="1"/>
  <c r="D151" i="1" s="1"/>
  <c r="D73" i="1" l="1"/>
  <c r="D55" i="1"/>
  <c r="D56" i="1"/>
  <c r="D52" i="1"/>
  <c r="D54" i="1"/>
  <c r="D49" i="1"/>
  <c r="D57" i="1" s="1"/>
  <c r="D74" i="1" s="1"/>
  <c r="D51" i="1"/>
  <c r="D53" i="1"/>
  <c r="D50" i="1"/>
  <c r="D76" i="1" l="1"/>
  <c r="D150" i="1" l="1"/>
  <c r="D99" i="1"/>
  <c r="D109" i="1"/>
  <c r="D110" i="1" s="1"/>
  <c r="D117" i="1" s="1"/>
  <c r="D101" i="1"/>
  <c r="D102" i="1"/>
  <c r="D97" i="1"/>
  <c r="D98" i="1"/>
  <c r="D100" i="1"/>
  <c r="D103" i="1" l="1"/>
  <c r="D116" i="1" s="1"/>
  <c r="D118" i="1" s="1"/>
  <c r="D152" i="1" s="1"/>
  <c r="D154" i="1" s="1"/>
  <c r="D134" i="1" l="1"/>
  <c r="D135" i="1" l="1"/>
  <c r="D136" i="1" s="1"/>
  <c r="D143" i="1" l="1"/>
  <c r="D155" i="1" s="1"/>
  <c r="D156" i="1" s="1"/>
  <c r="D142" i="1" s="1"/>
  <c r="D139" i="1" l="1"/>
  <c r="C14" i="3"/>
  <c r="E14" i="3" s="1"/>
  <c r="F14" i="3" s="1"/>
  <c r="F21" i="3" s="1"/>
  <c r="D138" i="1"/>
</calcChain>
</file>

<file path=xl/sharedStrings.xml><?xml version="1.0" encoding="utf-8"?>
<sst xmlns="http://schemas.openxmlformats.org/spreadsheetml/2006/main" count="218" uniqueCount="134">
  <si>
    <t>PLANILHA DE CUSTOS E FORMAÇÃO DE PREÇOS</t>
  </si>
  <si>
    <t>Discriminação dos Serviços</t>
  </si>
  <si>
    <t>A</t>
  </si>
  <si>
    <t>Data de apresentação da proposta</t>
  </si>
  <si>
    <t>B</t>
  </si>
  <si>
    <t>Município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</si>
  <si>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</si>
  <si>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</si>
  <si>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</si>
  <si>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</si>
  <si>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</si>
  <si>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</si>
  <si>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</si>
  <si>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</si>
  <si>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Arquivista</t>
  </si>
  <si>
    <t>posto de serviço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</si>
  <si>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</si>
  <si>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</si>
  <si>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</si>
  <si>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>2613-05</t>
  </si>
  <si>
    <t>Salário Normativo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</si>
  <si>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</si>
  <si>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</si>
  <si>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</si>
  <si>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</si>
  <si>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</si>
  <si>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</si>
  <si>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</si>
  <si>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</si>
  <si>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</si>
  <si>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</si>
  <si>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</si>
  <si>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</si>
  <si>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</si>
  <si>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</si>
  <si>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</si>
  <si>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</si>
  <si>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</si>
  <si>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</si>
  <si>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</si>
  <si>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</si>
  <si>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</si>
  <si>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</si>
  <si>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</si>
  <si>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</si>
  <si>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</si>
  <si>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</si>
  <si>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</si>
  <si>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</si>
  <si>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</si>
  <si>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</si>
  <si>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</si>
  <si>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</si>
  <si>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</si>
  <si>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</si>
  <si>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</si>
  <si>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</si>
  <si>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</si>
  <si>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</si>
  <si>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</si>
  <si>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</si>
  <si>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Benefício xxx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</si>
  <si>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</si>
  <si>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</si>
  <si>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</si>
  <si>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</si>
  <si>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</si>
  <si>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</si>
  <si>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</si>
  <si>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</si>
  <si>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de GPS, FGTS e outras contribuições sobre o Aviso Prévio Trabalhado</t>
  </si>
  <si>
    <t>Multa do FGTS e contribuição social sobre o Aviso Prévio Trabalhado</t>
  </si>
  <si>
    <t>Módulo 4 - Custo de Reposição do Profissional Ausente</t>
  </si>
  <si>
    <t>Submódulo 4.1 - Substituto nas Ausências Legais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</si>
  <si>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</si>
  <si>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</si>
  <si>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</si>
  <si>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</si>
  <si>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</si>
  <si>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</si>
  <si>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</si>
  <si>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</si>
  <si>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</si>
  <si>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4.2</t>
  </si>
  <si>
    <t>Substituto na Intrajornada</t>
  </si>
  <si>
    <t>Substituto na cobertura de Intervalo para repouso e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</si>
  <si>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</si>
  <si>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</si>
  <si>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</si>
  <si>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</si>
  <si>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</si>
  <si>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</si>
  <si>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</si>
  <si>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</si>
  <si>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</si>
  <si>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</si>
  <si>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</si>
  <si>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</si>
  <si>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</si>
  <si>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C.1.A. PIS</t>
  </si>
  <si>
    <t>C.1.B. COFINS</t>
  </si>
  <si>
    <t>C.2. Tributos Estaduais (especificar)</t>
  </si>
  <si>
    <t>C.3. Tributos Municipais (especificar)</t>
  </si>
  <si>
    <t>C.3.A. ISS</t>
  </si>
  <si>
    <t>2. QUADRO-RESUMO DO CUSTO POR EMPREGADO</t>
  </si>
  <si>
    <t>Mão de obra vinculada à execução contratual (valor por empregado)</t>
  </si>
  <si>
    <t>Subtotal (A + B +C+ D + E)</t>
  </si>
  <si>
    <t>Módulo 6 – Custos Indiretos, Tributos e Lucro</t>
  </si>
  <si>
    <t xml:space="preserve">Valor Total por Empregado </t>
  </si>
  <si>
    <t>Estimativa custo com deslocamentos – tópico 5.3.3 do TR</t>
  </si>
  <si>
    <t>Tipo</t>
  </si>
  <si>
    <t>Qtd. Diárias</t>
  </si>
  <si>
    <t>Valor Unitário</t>
  </si>
  <si>
    <t>Valor Total</t>
  </si>
  <si>
    <t>Com pernoite</t>
  </si>
  <si>
    <t>Subtotal1</t>
  </si>
  <si>
    <t>Incidência de Custos Indiretos, Lucro e Tributos</t>
  </si>
  <si>
    <t>Custos indiretos</t>
  </si>
  <si>
    <t>Subtotal2</t>
  </si>
  <si>
    <t>Valor Total com Diárias</t>
  </si>
  <si>
    <t>QUADRO RESUMO - VALORES ESTIMADOS</t>
  </si>
  <si>
    <t>Valor dos postos regulares</t>
  </si>
  <si>
    <t>item</t>
  </si>
  <si>
    <t>profissional</t>
  </si>
  <si>
    <t>valor mensal do posto</t>
  </si>
  <si>
    <t>quantidade de postos</t>
  </si>
  <si>
    <t>valor mensal</t>
  </si>
  <si>
    <t>valor total (12 meses)</t>
  </si>
  <si>
    <t>Deslocamentos</t>
  </si>
  <si>
    <t>especificação</t>
  </si>
  <si>
    <t>valor total estimado para a contratação – 12 meses</t>
  </si>
  <si>
    <t>EPIs</t>
  </si>
  <si>
    <r>
      <t>Vale alimentação</t>
    </r>
    <r>
      <rPr>
        <b/>
        <vertAlign val="superscript"/>
        <sz val="11"/>
        <color rgb="FFFF0000"/>
        <rFont val="Times New Roman"/>
        <family val="1"/>
      </rPr>
      <t>1</t>
    </r>
    <r>
      <rPr>
        <sz val="11"/>
        <color rgb="FF000000"/>
        <rFont val="Times New Roman"/>
        <family val="1"/>
      </rPr>
      <t xml:space="preserve"> (desconto)</t>
    </r>
  </si>
  <si>
    <r>
      <rPr>
        <b/>
        <vertAlign val="superscript"/>
        <sz val="11"/>
        <color rgb="FFFF0000"/>
        <rFont val="Times New Roman"/>
        <family val="1"/>
      </rPr>
      <t>1</t>
    </r>
    <r>
      <rPr>
        <sz val="9"/>
        <color rgb="FF000000"/>
        <rFont val="Times New Roman"/>
        <family val="1"/>
      </rPr>
      <t>utilizado na estimativa da SEAQUI o valor do vale alimentação indicado no ETP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</si>
</sst>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#,##0.00\ ;\-#,##0.00\ ;\-00\ ;\ @\ "/>
    <numFmt numFmtId="165" formatCode="\ #,##0.00\ ;&quot; (&quot;#,##0.00\);\-00\ ;\ @\ "/>
  </numFmts>
  <fonts count="14" x14ac:knownFonts="1">
    <font>
      <sz val="11"/>
      <color rgb="FF000000"/>
      <name val="Calibri"/>
    </font>
    <font>
      <sz val="10"/>
      <color rgb="FF000000"/>
      <name val="Arial"/>
    </font>
    <font>
      <sz val="10"/>
      <color rgb="FF000000"/>
      <name val="Times New Roman"/>
      <family val="1"/>
    </font>
    <font>
      <b/>
      <sz val="12"/>
      <color rgb="FFFFFFFF"/>
      <name val="Times New Roman"/>
      <family val="1"/>
    </font>
    <font>
      <b/>
      <sz val="10"/>
      <color rgb="FF000000"/>
      <name val="Times New Roman"/>
      <family val="1"/>
    </font>
    <font>
      <b/>
      <i/>
      <sz val="10"/>
      <color rgb="FF000000"/>
      <name val="Times New Roman"/>
      <family val="1"/>
    </font>
    <font>
      <sz val="11"/>
      <color rgb="FF000000"/>
      <name val="Times New Roman"/>
      <family val="1"/>
    </font>
    <font>
      <b/>
      <sz val="13"/>
      <color rgb="FFFFFFFF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FFFF"/>
      <name val="Times New Roman"/>
      <family val="1"/>
    </font>
    <font>
      <sz val="11"/>
      <color rgb="FF000000"/>
      <name val="Calibri"/>
    </font>
    <font>
      <b/>
      <sz val="11"/>
      <color rgb="FF000000"/>
      <name val="Calibri"/>
      <family val="2"/>
    </font>
    <font>
      <b/>
      <vertAlign val="superscript"/>
      <sz val="11"/>
      <color rgb="FFFF0000"/>
      <name val="Times New Roman"/>
      <family val="1"/>
    </font>
    <font>
      <sz val="9"/>
      <color rgb="FF00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595959"/>
        <bgColor rgb="FF666666"/>
      </patternFill>
    </fill>
    <fill>
      <patternFill patternType="solid">
        <fgColor rgb="FF808080"/>
        <bgColor rgb="FF969696"/>
      </patternFill>
    </fill>
    <fill>
      <patternFill patternType="solid">
        <fgColor rgb="FFBFBFBF"/>
        <bgColor rgb="FFE6B8B7"/>
      </patternFill>
    </fill>
    <fill>
      <patternFill patternType="solid">
        <fgColor rgb="FFE6B8B7"/>
        <bgColor rgb="FFBFBFBF"/>
      </patternFill>
    </fill>
    <fill>
      <patternFill patternType="solid">
        <fgColor rgb="FFDDDDDD"/>
        <bgColor rgb="FFEEEEEE"/>
      </patternFill>
    </fill>
    <fill>
      <patternFill patternType="solid">
        <fgColor rgb="FF666666"/>
        <bgColor rgb="FF595959"/>
      </patternFill>
    </fill>
    <fill>
      <patternFill patternType="solid">
        <fgColor rgb="FFEEEEEE"/>
        <bgColor rgb="FFFFFFFF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2">
    <xf numFmtId="0" fontId="0" fillId="0" borderId="0"/>
    <xf numFmtId="0" fontId="10" fillId="0" borderId="0" applyBorder="0" applyProtection="0"/>
    <xf numFmtId="9" fontId="10" fillId="0" borderId="0" applyBorder="0" applyProtection="0"/>
    <xf numFmtId="164" fontId="10" fillId="0" borderId="0" applyBorder="0" applyProtection="0"/>
    <xf numFmtId="165" fontId="1" fillId="0" borderId="0" applyBorder="0" applyProtection="0"/>
    <xf numFmtId="164" fontId="10" fillId="0" borderId="0" applyBorder="0" applyProtection="0"/>
    <xf numFmtId="164" fontId="10" fillId="0" borderId="0" applyBorder="0" applyProtection="0"/>
    <xf numFmtId="164" fontId="10" fillId="0" borderId="0" applyBorder="0" applyProtection="0"/>
    <xf numFmtId="164" fontId="10" fillId="0" borderId="0" applyBorder="0" applyProtection="0"/>
    <xf numFmtId="164" fontId="10" fillId="0" borderId="0" applyBorder="0" applyProtection="0"/>
    <xf numFmtId="164" fontId="10" fillId="0" borderId="0" applyBorder="0" applyProtection="0"/>
    <xf numFmtId="164" fontId="10" fillId="0" borderId="0" applyBorder="0" applyProtection="0"/>
  </cellStyleXfs>
  <cellXfs count="6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10" fontId="2" fillId="0" borderId="1" xfId="2" applyNumberFormat="1" applyFont="1" applyBorder="1" applyAlignment="1">
      <alignment horizontal="center" vertical="center" wrapText="1"/>
    </xf>
    <xf numFmtId="10" fontId="4" fillId="0" borderId="3" xfId="0" applyNumberFormat="1" applyFont="1" applyBorder="1" applyAlignment="1">
      <alignment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0" fontId="2" fillId="5" borderId="1" xfId="2" applyNumberFormat="1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0" fontId="2" fillId="0" borderId="0" xfId="2" applyNumberFormat="1" applyFont="1"/>
    <xf numFmtId="164" fontId="2" fillId="0" borderId="0" xfId="0" applyNumberFormat="1" applyFont="1"/>
    <xf numFmtId="0" fontId="2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10" fontId="5" fillId="0" borderId="3" xfId="2" applyNumberFormat="1" applyFont="1" applyBorder="1" applyAlignment="1">
      <alignment horizontal="center" vertical="center" wrapText="1"/>
    </xf>
    <xf numFmtId="0" fontId="6" fillId="0" borderId="0" xfId="0" applyFont="1"/>
    <xf numFmtId="0" fontId="8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4" fontId="6" fillId="0" borderId="1" xfId="0" applyNumberFormat="1" applyFont="1" applyBorder="1"/>
    <xf numFmtId="4" fontId="8" fillId="0" borderId="1" xfId="0" applyNumberFormat="1" applyFont="1" applyBorder="1"/>
    <xf numFmtId="10" fontId="6" fillId="0" borderId="1" xfId="0" applyNumberFormat="1" applyFont="1" applyBorder="1"/>
    <xf numFmtId="4" fontId="8" fillId="6" borderId="1" xfId="0" applyNumberFormat="1" applyFont="1" applyFill="1" applyBorder="1"/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164" fontId="6" fillId="0" borderId="1" xfId="0" applyNumberFormat="1" applyFont="1" applyBorder="1"/>
    <xf numFmtId="0" fontId="8" fillId="0" borderId="1" xfId="0" applyFont="1" applyBorder="1" applyAlignment="1">
      <alignment wrapText="1"/>
    </xf>
    <xf numFmtId="4" fontId="8" fillId="8" borderId="0" xfId="0" applyNumberFormat="1" applyFont="1" applyFill="1"/>
    <xf numFmtId="0" fontId="4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2" fillId="0" borderId="1" xfId="0" applyNumberFormat="1" applyFont="1" applyBorder="1" applyAlignment="1">
      <alignment horizontal="right"/>
    </xf>
    <xf numFmtId="1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1" fontId="4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 wrapText="1"/>
    </xf>
    <xf numFmtId="4" fontId="2" fillId="0" borderId="1" xfId="3" applyNumberFormat="1" applyFont="1" applyBorder="1" applyAlignment="1">
      <alignment horizontal="right" vertical="center" wrapText="1"/>
    </xf>
    <xf numFmtId="4" fontId="4" fillId="0" borderId="1" xfId="3" applyNumberFormat="1" applyFont="1" applyBorder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4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4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8" borderId="0" xfId="0" applyFont="1" applyFill="1" applyAlignment="1">
      <alignment horizontal="center" vertical="center"/>
    </xf>
    <xf numFmtId="0" fontId="9" fillId="7" borderId="0" xfId="0" applyFont="1" applyFill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</cellXfs>
  <cellStyles count="12">
    <cellStyle name="Normal" xfId="0" builtinId="0"/>
    <cellStyle name="Normal 2" xfId="1"/>
    <cellStyle name="Porcentagem" xfId="2" builtinId="5"/>
    <cellStyle name="Vírgula" xfId="3" builtinId="3"/>
    <cellStyle name="Vírgula 2" xfId="4"/>
    <cellStyle name="Vírgula 3" xfId="5"/>
    <cellStyle name="Vírgula 3 2" xfId="6"/>
    <cellStyle name="Vírgula 4" xfId="7"/>
    <cellStyle name="Vírgula 4 2" xfId="8"/>
    <cellStyle name="Vírgula 5" xfId="9"/>
    <cellStyle name="Vírgula 5 2" xfId="10"/>
    <cellStyle name="Vírgula 6" xfId="1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E6B8B7"/>
      <rgbColor rgb="FF3366FF"/>
      <rgbColor rgb="FF33CCCC"/>
      <rgbColor rgb="FF99CC00"/>
      <rgbColor rgb="FFFFCC00"/>
      <rgbColor rgb="FFFF9900"/>
      <rgbColor rgb="FFFF6600"/>
      <rgbColor rgb="FF666666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59595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792000</xdr:colOff>
      <xdr:row>0</xdr:row>
      <xdr:rowOff>0</xdr:rowOff>
    </xdr:from>
    <xdr:to>
      <xdr:col>4</xdr:col>
      <xdr:colOff>789120</xdr:colOff>
      <xdr:row>7</xdr:row>
      <xdr:rowOff>9000</xdr:rowOff>
    </xdr:to>
    <xdr:pic>
      <xdr:nvPicPr>
        <xdr:cNvPr id="2" name="Figura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92000" y="0"/>
          <a:ext cx="3248280" cy="12355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56"/>
  <sheetViews>
    <sheetView zoomScale="90" zoomScaleNormal="90" workbookViewId="0">
      <selection activeCell="D63" sqref="D63"/>
    </sheetView>
  </sheetViews>
  <sheetFormatPr defaultColWidth="8.7109375" defaultRowHeight="15" x14ac:dyDescent="0.25"/>
  <cols>
    <col min="1" max="1" width="8.5703125" style="1"/>
    <col min="2" max="2" width="57" style="1" customWidth="1"/>
    <col min="3" max="3" width="17" style="1" customWidth="1"/>
    <col min="4" max="4" width="20.28515625" style="46" customWidth="1"/>
    <col min="5" max="5" width="12" style="1" customWidth="1"/>
    <col min="6" max="6" width="11.28515625" style="1" customWidth="1"/>
    <col min="7" max="7" width="14.28515625" style="1" customWidth="1"/>
    <col min="8" max="1024" width="8.5703125" style="1"/>
  </cols>
  <sheetData>
    <row r="1" spans="1:1024" ht="15.75" x14ac:dyDescent="0.25">
      <c r="A1" s="56" t="s">
        <v>0</v>
      </c>
      <c r="B1" s="56"/>
      <c r="C1" s="56"/>
      <c r="D1" s="56"/>
    </row>
    <row r="2" spans="1:1024" ht="15.75" x14ac:dyDescent="0.25">
      <c r="A2" s="2"/>
      <c r="B2" s="2"/>
      <c r="C2" s="2"/>
      <c r="D2" s="37"/>
    </row>
    <row r="3" spans="1:1024" x14ac:dyDescent="0.25">
      <c r="A3" s="50" t="s">
        <v>1</v>
      </c>
      <c r="B3" s="50"/>
      <c r="C3" s="50"/>
      <c r="D3" s="50"/>
    </row>
    <row r="4" spans="1:1024" x14ac:dyDescent="0.25">
      <c r="A4" s="3"/>
      <c r="B4" s="3"/>
      <c r="C4" s="3"/>
      <c r="D4" s="38"/>
    </row>
    <row r="5" spans="1:1024" x14ac:dyDescent="0.25">
      <c r="A5" s="4" t="s">
        <v>2</v>
      </c>
      <c r="B5" s="5" t="s">
        <v>3</v>
      </c>
      <c r="C5" s="6"/>
      <c r="D5" s="39"/>
    </row>
    <row r="6" spans="1:1024" x14ac:dyDescent="0.25">
      <c r="A6" s="4" t="s">
        <v>4</v>
      </c>
      <c r="B6" s="5" t="s">
        <v>5</v>
      </c>
      <c r="C6" s="6"/>
      <c r="D6" s="39"/>
    </row>
    <row r="7" spans="1:1024" x14ac:dyDescent="0.25">
      <c r="A7" s="4" t="s">
        <v>6</v>
      </c>
      <c r="B7" s="5" t="s">
        <v>7</v>
      </c>
      <c r="C7" s="6"/>
      <c r="D7" s="39"/>
    </row>
    <row r="8" spans="1:1024" x14ac:dyDescent="0.25">
      <c r="A8" s="4" t="s">
        <v>8</v>
      </c>
      <c r="B8" s="5" t="s">
        <v>9</v>
      </c>
      <c r="C8" s="6"/>
      <c r="D8" s="40">
        <v>12</v>
      </c>
    </row>
    <row r="10" spans="1:1024" x14ac:dyDescent="0.25">
      <c r="A10" s="50" t="s">
        <v>10</v>
      </c>
      <c r="B10" s="50"/>
      <c r="C10" s="50"/>
      <c r="D10" s="50"/>
    </row>
    <row r="11" spans="1:1024" x14ac:dyDescent="0.25">
      <c r="A11" s="3"/>
      <c r="B11" s="3"/>
      <c r="C11" s="3"/>
      <c r="D11" s="38"/>
    </row>
    <row r="12" spans="1:1024" ht="35.1" customHeight="1" x14ac:dyDescent="0.25">
      <c r="A12" s="57" t="s">
        <v>11</v>
      </c>
      <c r="B12" s="57"/>
      <c r="C12" s="7" t="s">
        <v>12</v>
      </c>
      <c r="D12" s="41" t="s">
        <v>13</v>
      </c>
    </row>
    <row r="13" spans="1:1024" s="36" customFormat="1" x14ac:dyDescent="0.25">
      <c r="A13" s="58" t="s">
        <v>14</v>
      </c>
      <c r="B13" s="58"/>
      <c r="C13" s="35" t="s">
        <v>15</v>
      </c>
      <c r="D13" s="42">
        <v>2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  <c r="IS13" s="3"/>
      <c r="IT13" s="3"/>
      <c r="IU13" s="3"/>
      <c r="IV13" s="3"/>
      <c r="IW13" s="3"/>
      <c r="IX13" s="3"/>
      <c r="IY13" s="3"/>
      <c r="IZ13" s="3"/>
      <c r="JA13" s="3"/>
      <c r="JB13" s="3"/>
      <c r="JC13" s="3"/>
      <c r="JD13" s="3"/>
      <c r="JE13" s="3"/>
      <c r="JF13" s="3"/>
      <c r="JG13" s="3"/>
      <c r="JH13" s="3"/>
      <c r="JI13" s="3"/>
      <c r="JJ13" s="3"/>
      <c r="JK13" s="3"/>
      <c r="JL13" s="3"/>
      <c r="JM13" s="3"/>
      <c r="JN13" s="3"/>
      <c r="JO13" s="3"/>
      <c r="JP13" s="3"/>
      <c r="JQ13" s="3"/>
      <c r="JR13" s="3"/>
      <c r="JS13" s="3"/>
      <c r="JT13" s="3"/>
      <c r="JU13" s="3"/>
      <c r="JV13" s="3"/>
      <c r="JW13" s="3"/>
      <c r="JX13" s="3"/>
      <c r="JY13" s="3"/>
      <c r="JZ13" s="3"/>
      <c r="KA13" s="3"/>
      <c r="KB13" s="3"/>
      <c r="KC13" s="3"/>
      <c r="KD13" s="3"/>
      <c r="KE13" s="3"/>
      <c r="KF13" s="3"/>
      <c r="KG13" s="3"/>
      <c r="KH13" s="3"/>
      <c r="KI13" s="3"/>
      <c r="KJ13" s="3"/>
      <c r="KK13" s="3"/>
      <c r="KL13" s="3"/>
      <c r="KM13" s="3"/>
      <c r="KN13" s="3"/>
      <c r="KO13" s="3"/>
      <c r="KP13" s="3"/>
      <c r="KQ13" s="3"/>
      <c r="KR13" s="3"/>
      <c r="KS13" s="3"/>
      <c r="KT13" s="3"/>
      <c r="KU13" s="3"/>
      <c r="KV13" s="3"/>
      <c r="KW13" s="3"/>
      <c r="KX13" s="3"/>
      <c r="KY13" s="3"/>
      <c r="KZ13" s="3"/>
      <c r="LA13" s="3"/>
      <c r="LB13" s="3"/>
      <c r="LC13" s="3"/>
      <c r="LD13" s="3"/>
      <c r="LE13" s="3"/>
      <c r="LF13" s="3"/>
      <c r="LG13" s="3"/>
      <c r="LH13" s="3"/>
      <c r="LI13" s="3"/>
      <c r="LJ13" s="3"/>
      <c r="LK13" s="3"/>
      <c r="LL13" s="3"/>
      <c r="LM13" s="3"/>
      <c r="LN13" s="3"/>
      <c r="LO13" s="3"/>
      <c r="LP13" s="3"/>
      <c r="LQ13" s="3"/>
      <c r="LR13" s="3"/>
      <c r="LS13" s="3"/>
      <c r="LT13" s="3"/>
      <c r="LU13" s="3"/>
      <c r="LV13" s="3"/>
      <c r="LW13" s="3"/>
      <c r="LX13" s="3"/>
      <c r="LY13" s="3"/>
      <c r="LZ13" s="3"/>
      <c r="MA13" s="3"/>
      <c r="MB13" s="3"/>
      <c r="MC13" s="3"/>
      <c r="MD13" s="3"/>
      <c r="ME13" s="3"/>
      <c r="MF13" s="3"/>
      <c r="MG13" s="3"/>
      <c r="MH13" s="3"/>
      <c r="MI13" s="3"/>
      <c r="MJ13" s="3"/>
      <c r="MK13" s="3"/>
      <c r="ML13" s="3"/>
      <c r="MM13" s="3"/>
      <c r="MN13" s="3"/>
      <c r="MO13" s="3"/>
      <c r="MP13" s="3"/>
      <c r="MQ13" s="3"/>
      <c r="MR13" s="3"/>
      <c r="MS13" s="3"/>
      <c r="MT13" s="3"/>
      <c r="MU13" s="3"/>
      <c r="MV13" s="3"/>
      <c r="MW13" s="3"/>
      <c r="MX13" s="3"/>
      <c r="MY13" s="3"/>
      <c r="MZ13" s="3"/>
      <c r="NA13" s="3"/>
      <c r="NB13" s="3"/>
      <c r="NC13" s="3"/>
      <c r="ND13" s="3"/>
      <c r="NE13" s="3"/>
      <c r="NF13" s="3"/>
      <c r="NG13" s="3"/>
      <c r="NH13" s="3"/>
      <c r="NI13" s="3"/>
      <c r="NJ13" s="3"/>
      <c r="NK13" s="3"/>
      <c r="NL13" s="3"/>
      <c r="NM13" s="3"/>
      <c r="NN13" s="3"/>
      <c r="NO13" s="3"/>
      <c r="NP13" s="3"/>
      <c r="NQ13" s="3"/>
      <c r="NR13" s="3"/>
      <c r="NS13" s="3"/>
      <c r="NT13" s="3"/>
      <c r="NU13" s="3"/>
      <c r="NV13" s="3"/>
      <c r="NW13" s="3"/>
      <c r="NX13" s="3"/>
      <c r="NY13" s="3"/>
      <c r="NZ13" s="3"/>
      <c r="OA13" s="3"/>
      <c r="OB13" s="3"/>
      <c r="OC13" s="3"/>
      <c r="OD13" s="3"/>
      <c r="OE13" s="3"/>
      <c r="OF13" s="3"/>
      <c r="OG13" s="3"/>
      <c r="OH13" s="3"/>
      <c r="OI13" s="3"/>
      <c r="OJ13" s="3"/>
      <c r="OK13" s="3"/>
      <c r="OL13" s="3"/>
      <c r="OM13" s="3"/>
      <c r="ON13" s="3"/>
      <c r="OO13" s="3"/>
      <c r="OP13" s="3"/>
      <c r="OQ13" s="3"/>
      <c r="OR13" s="3"/>
      <c r="OS13" s="3"/>
      <c r="OT13" s="3"/>
      <c r="OU13" s="3"/>
      <c r="OV13" s="3"/>
      <c r="OW13" s="3"/>
      <c r="OX13" s="3"/>
      <c r="OY13" s="3"/>
      <c r="OZ13" s="3"/>
      <c r="PA13" s="3"/>
      <c r="PB13" s="3"/>
      <c r="PC13" s="3"/>
      <c r="PD13" s="3"/>
      <c r="PE13" s="3"/>
      <c r="PF13" s="3"/>
      <c r="PG13" s="3"/>
      <c r="PH13" s="3"/>
      <c r="PI13" s="3"/>
      <c r="PJ13" s="3"/>
      <c r="PK13" s="3"/>
      <c r="PL13" s="3"/>
      <c r="PM13" s="3"/>
      <c r="PN13" s="3"/>
      <c r="PO13" s="3"/>
      <c r="PP13" s="3"/>
      <c r="PQ13" s="3"/>
      <c r="PR13" s="3"/>
      <c r="PS13" s="3"/>
      <c r="PT13" s="3"/>
      <c r="PU13" s="3"/>
      <c r="PV13" s="3"/>
      <c r="PW13" s="3"/>
      <c r="PX13" s="3"/>
      <c r="PY13" s="3"/>
      <c r="PZ13" s="3"/>
      <c r="QA13" s="3"/>
      <c r="QB13" s="3"/>
      <c r="QC13" s="3"/>
      <c r="QD13" s="3"/>
      <c r="QE13" s="3"/>
      <c r="QF13" s="3"/>
      <c r="QG13" s="3"/>
      <c r="QH13" s="3"/>
      <c r="QI13" s="3"/>
      <c r="QJ13" s="3"/>
      <c r="QK13" s="3"/>
      <c r="QL13" s="3"/>
      <c r="QM13" s="3"/>
      <c r="QN13" s="3"/>
      <c r="QO13" s="3"/>
      <c r="QP13" s="3"/>
      <c r="QQ13" s="3"/>
      <c r="QR13" s="3"/>
      <c r="QS13" s="3"/>
      <c r="QT13" s="3"/>
      <c r="QU13" s="3"/>
      <c r="QV13" s="3"/>
      <c r="QW13" s="3"/>
      <c r="QX13" s="3"/>
      <c r="QY13" s="3"/>
      <c r="QZ13" s="3"/>
      <c r="RA13" s="3"/>
      <c r="RB13" s="3"/>
      <c r="RC13" s="3"/>
      <c r="RD13" s="3"/>
      <c r="RE13" s="3"/>
      <c r="RF13" s="3"/>
      <c r="RG13" s="3"/>
      <c r="RH13" s="3"/>
      <c r="RI13" s="3"/>
      <c r="RJ13" s="3"/>
      <c r="RK13" s="3"/>
      <c r="RL13" s="3"/>
      <c r="RM13" s="3"/>
      <c r="RN13" s="3"/>
      <c r="RO13" s="3"/>
      <c r="RP13" s="3"/>
      <c r="RQ13" s="3"/>
      <c r="RR13" s="3"/>
      <c r="RS13" s="3"/>
      <c r="RT13" s="3"/>
      <c r="RU13" s="3"/>
      <c r="RV13" s="3"/>
      <c r="RW13" s="3"/>
      <c r="RX13" s="3"/>
      <c r="RY13" s="3"/>
      <c r="RZ13" s="3"/>
      <c r="SA13" s="3"/>
      <c r="SB13" s="3"/>
      <c r="SC13" s="3"/>
      <c r="SD13" s="3"/>
      <c r="SE13" s="3"/>
      <c r="SF13" s="3"/>
      <c r="SG13" s="3"/>
      <c r="SH13" s="3"/>
      <c r="SI13" s="3"/>
      <c r="SJ13" s="3"/>
      <c r="SK13" s="3"/>
      <c r="SL13" s="3"/>
      <c r="SM13" s="3"/>
      <c r="SN13" s="3"/>
      <c r="SO13" s="3"/>
      <c r="SP13" s="3"/>
      <c r="SQ13" s="3"/>
      <c r="SR13" s="3"/>
      <c r="SS13" s="3"/>
      <c r="ST13" s="3"/>
      <c r="SU13" s="3"/>
      <c r="SV13" s="3"/>
      <c r="SW13" s="3"/>
      <c r="SX13" s="3"/>
      <c r="SY13" s="3"/>
      <c r="SZ13" s="3"/>
      <c r="TA13" s="3"/>
      <c r="TB13" s="3"/>
      <c r="TC13" s="3"/>
      <c r="TD13" s="3"/>
      <c r="TE13" s="3"/>
      <c r="TF13" s="3"/>
      <c r="TG13" s="3"/>
      <c r="TH13" s="3"/>
      <c r="TI13" s="3"/>
      <c r="TJ13" s="3"/>
      <c r="TK13" s="3"/>
      <c r="TL13" s="3"/>
      <c r="TM13" s="3"/>
      <c r="TN13" s="3"/>
      <c r="TO13" s="3"/>
      <c r="TP13" s="3"/>
      <c r="TQ13" s="3"/>
      <c r="TR13" s="3"/>
      <c r="TS13" s="3"/>
      <c r="TT13" s="3"/>
      <c r="TU13" s="3"/>
      <c r="TV13" s="3"/>
      <c r="TW13" s="3"/>
      <c r="TX13" s="3"/>
      <c r="TY13" s="3"/>
      <c r="TZ13" s="3"/>
      <c r="UA13" s="3"/>
      <c r="UB13" s="3"/>
      <c r="UC13" s="3"/>
      <c r="UD13" s="3"/>
      <c r="UE13" s="3"/>
      <c r="UF13" s="3"/>
      <c r="UG13" s="3"/>
      <c r="UH13" s="3"/>
      <c r="UI13" s="3"/>
      <c r="UJ13" s="3"/>
      <c r="UK13" s="3"/>
      <c r="UL13" s="3"/>
      <c r="UM13" s="3"/>
      <c r="UN13" s="3"/>
      <c r="UO13" s="3"/>
      <c r="UP13" s="3"/>
      <c r="UQ13" s="3"/>
      <c r="UR13" s="3"/>
      <c r="US13" s="3"/>
      <c r="UT13" s="3"/>
      <c r="UU13" s="3"/>
      <c r="UV13" s="3"/>
      <c r="UW13" s="3"/>
      <c r="UX13" s="3"/>
      <c r="UY13" s="3"/>
      <c r="UZ13" s="3"/>
      <c r="VA13" s="3"/>
      <c r="VB13" s="3"/>
      <c r="VC13" s="3"/>
      <c r="VD13" s="3"/>
      <c r="VE13" s="3"/>
      <c r="VF13" s="3"/>
      <c r="VG13" s="3"/>
      <c r="VH13" s="3"/>
      <c r="VI13" s="3"/>
      <c r="VJ13" s="3"/>
      <c r="VK13" s="3"/>
      <c r="VL13" s="3"/>
      <c r="VM13" s="3"/>
      <c r="VN13" s="3"/>
      <c r="VO13" s="3"/>
      <c r="VP13" s="3"/>
      <c r="VQ13" s="3"/>
      <c r="VR13" s="3"/>
      <c r="VS13" s="3"/>
      <c r="VT13" s="3"/>
      <c r="VU13" s="3"/>
      <c r="VV13" s="3"/>
      <c r="VW13" s="3"/>
      <c r="VX13" s="3"/>
      <c r="VY13" s="3"/>
      <c r="VZ13" s="3"/>
      <c r="WA13" s="3"/>
      <c r="WB13" s="3"/>
      <c r="WC13" s="3"/>
      <c r="WD13" s="3"/>
      <c r="WE13" s="3"/>
      <c r="WF13" s="3"/>
      <c r="WG13" s="3"/>
      <c r="WH13" s="3"/>
      <c r="WI13" s="3"/>
      <c r="WJ13" s="3"/>
      <c r="WK13" s="3"/>
      <c r="WL13" s="3"/>
      <c r="WM13" s="3"/>
      <c r="WN13" s="3"/>
      <c r="WO13" s="3"/>
      <c r="WP13" s="3"/>
      <c r="WQ13" s="3"/>
      <c r="WR13" s="3"/>
      <c r="WS13" s="3"/>
      <c r="WT13" s="3"/>
      <c r="WU13" s="3"/>
      <c r="WV13" s="3"/>
      <c r="WW13" s="3"/>
      <c r="WX13" s="3"/>
      <c r="WY13" s="3"/>
      <c r="WZ13" s="3"/>
      <c r="XA13" s="3"/>
      <c r="XB13" s="3"/>
      <c r="XC13" s="3"/>
      <c r="XD13" s="3"/>
      <c r="XE13" s="3"/>
      <c r="XF13" s="3"/>
      <c r="XG13" s="3"/>
      <c r="XH13" s="3"/>
      <c r="XI13" s="3"/>
      <c r="XJ13" s="3"/>
      <c r="XK13" s="3"/>
      <c r="XL13" s="3"/>
      <c r="XM13" s="3"/>
      <c r="XN13" s="3"/>
      <c r="XO13" s="3"/>
      <c r="XP13" s="3"/>
      <c r="XQ13" s="3"/>
      <c r="XR13" s="3"/>
      <c r="XS13" s="3"/>
      <c r="XT13" s="3"/>
      <c r="XU13" s="3"/>
      <c r="XV13" s="3"/>
      <c r="XW13" s="3"/>
      <c r="XX13" s="3"/>
      <c r="XY13" s="3"/>
      <c r="XZ13" s="3"/>
      <c r="YA13" s="3"/>
      <c r="YB13" s="3"/>
      <c r="YC13" s="3"/>
      <c r="YD13" s="3"/>
      <c r="YE13" s="3"/>
      <c r="YF13" s="3"/>
      <c r="YG13" s="3"/>
      <c r="YH13" s="3"/>
      <c r="YI13" s="3"/>
      <c r="YJ13" s="3"/>
      <c r="YK13" s="3"/>
      <c r="YL13" s="3"/>
      <c r="YM13" s="3"/>
      <c r="YN13" s="3"/>
      <c r="YO13" s="3"/>
      <c r="YP13" s="3"/>
      <c r="YQ13" s="3"/>
      <c r="YR13" s="3"/>
      <c r="YS13" s="3"/>
      <c r="YT13" s="3"/>
      <c r="YU13" s="3"/>
      <c r="YV13" s="3"/>
      <c r="YW13" s="3"/>
      <c r="YX13" s="3"/>
      <c r="YY13" s="3"/>
      <c r="YZ13" s="3"/>
      <c r="ZA13" s="3"/>
      <c r="ZB13" s="3"/>
      <c r="ZC13" s="3"/>
      <c r="ZD13" s="3"/>
      <c r="ZE13" s="3"/>
      <c r="ZF13" s="3"/>
      <c r="ZG13" s="3"/>
      <c r="ZH13" s="3"/>
      <c r="ZI13" s="3"/>
      <c r="ZJ13" s="3"/>
      <c r="ZK13" s="3"/>
      <c r="ZL13" s="3"/>
      <c r="ZM13" s="3"/>
      <c r="ZN13" s="3"/>
      <c r="ZO13" s="3"/>
      <c r="ZP13" s="3"/>
      <c r="ZQ13" s="3"/>
      <c r="ZR13" s="3"/>
      <c r="ZS13" s="3"/>
      <c r="ZT13" s="3"/>
      <c r="ZU13" s="3"/>
      <c r="ZV13" s="3"/>
      <c r="ZW13" s="3"/>
      <c r="ZX13" s="3"/>
      <c r="ZY13" s="3"/>
      <c r="ZZ13" s="3"/>
      <c r="AAA13" s="3"/>
      <c r="AAB13" s="3"/>
      <c r="AAC13" s="3"/>
      <c r="AAD13" s="3"/>
      <c r="AAE13" s="3"/>
      <c r="AAF13" s="3"/>
      <c r="AAG13" s="3"/>
      <c r="AAH13" s="3"/>
      <c r="AAI13" s="3"/>
      <c r="AAJ13" s="3"/>
      <c r="AAK13" s="3"/>
      <c r="AAL13" s="3"/>
      <c r="AAM13" s="3"/>
      <c r="AAN13" s="3"/>
      <c r="AAO13" s="3"/>
      <c r="AAP13" s="3"/>
      <c r="AAQ13" s="3"/>
      <c r="AAR13" s="3"/>
      <c r="AAS13" s="3"/>
      <c r="AAT13" s="3"/>
      <c r="AAU13" s="3"/>
      <c r="AAV13" s="3"/>
      <c r="AAW13" s="3"/>
      <c r="AAX13" s="3"/>
      <c r="AAY13" s="3"/>
      <c r="AAZ13" s="3"/>
      <c r="ABA13" s="3"/>
      <c r="ABB13" s="3"/>
      <c r="ABC13" s="3"/>
      <c r="ABD13" s="3"/>
      <c r="ABE13" s="3"/>
      <c r="ABF13" s="3"/>
      <c r="ABG13" s="3"/>
      <c r="ABH13" s="3"/>
      <c r="ABI13" s="3"/>
      <c r="ABJ13" s="3"/>
      <c r="ABK13" s="3"/>
      <c r="ABL13" s="3"/>
      <c r="ABM13" s="3"/>
      <c r="ABN13" s="3"/>
      <c r="ABO13" s="3"/>
      <c r="ABP13" s="3"/>
      <c r="ABQ13" s="3"/>
      <c r="ABR13" s="3"/>
      <c r="ABS13" s="3"/>
      <c r="ABT13" s="3"/>
      <c r="ABU13" s="3"/>
      <c r="ABV13" s="3"/>
      <c r="ABW13" s="3"/>
      <c r="ABX13" s="3"/>
      <c r="ABY13" s="3"/>
      <c r="ABZ13" s="3"/>
      <c r="ACA13" s="3"/>
      <c r="ACB13" s="3"/>
      <c r="ACC13" s="3"/>
      <c r="ACD13" s="3"/>
      <c r="ACE13" s="3"/>
      <c r="ACF13" s="3"/>
      <c r="ACG13" s="3"/>
      <c r="ACH13" s="3"/>
      <c r="ACI13" s="3"/>
      <c r="ACJ13" s="3"/>
      <c r="ACK13" s="3"/>
      <c r="ACL13" s="3"/>
      <c r="ACM13" s="3"/>
      <c r="ACN13" s="3"/>
      <c r="ACO13" s="3"/>
      <c r="ACP13" s="3"/>
      <c r="ACQ13" s="3"/>
      <c r="ACR13" s="3"/>
      <c r="ACS13" s="3"/>
      <c r="ACT13" s="3"/>
      <c r="ACU13" s="3"/>
      <c r="ACV13" s="3"/>
      <c r="ACW13" s="3"/>
      <c r="ACX13" s="3"/>
      <c r="ACY13" s="3"/>
      <c r="ACZ13" s="3"/>
      <c r="ADA13" s="3"/>
      <c r="ADB13" s="3"/>
      <c r="ADC13" s="3"/>
      <c r="ADD13" s="3"/>
      <c r="ADE13" s="3"/>
      <c r="ADF13" s="3"/>
      <c r="ADG13" s="3"/>
      <c r="ADH13" s="3"/>
      <c r="ADI13" s="3"/>
      <c r="ADJ13" s="3"/>
      <c r="ADK13" s="3"/>
      <c r="ADL13" s="3"/>
      <c r="ADM13" s="3"/>
      <c r="ADN13" s="3"/>
      <c r="ADO13" s="3"/>
      <c r="ADP13" s="3"/>
      <c r="ADQ13" s="3"/>
      <c r="ADR13" s="3"/>
      <c r="ADS13" s="3"/>
      <c r="ADT13" s="3"/>
      <c r="ADU13" s="3"/>
      <c r="ADV13" s="3"/>
      <c r="ADW13" s="3"/>
      <c r="ADX13" s="3"/>
      <c r="ADY13" s="3"/>
      <c r="ADZ13" s="3"/>
      <c r="AEA13" s="3"/>
      <c r="AEB13" s="3"/>
      <c r="AEC13" s="3"/>
      <c r="AED13" s="3"/>
      <c r="AEE13" s="3"/>
      <c r="AEF13" s="3"/>
      <c r="AEG13" s="3"/>
      <c r="AEH13" s="3"/>
      <c r="AEI13" s="3"/>
      <c r="AEJ13" s="3"/>
      <c r="AEK13" s="3"/>
      <c r="AEL13" s="3"/>
      <c r="AEM13" s="3"/>
      <c r="AEN13" s="3"/>
      <c r="AEO13" s="3"/>
      <c r="AEP13" s="3"/>
      <c r="AEQ13" s="3"/>
      <c r="AER13" s="3"/>
      <c r="AES13" s="3"/>
      <c r="AET13" s="3"/>
      <c r="AEU13" s="3"/>
      <c r="AEV13" s="3"/>
      <c r="AEW13" s="3"/>
      <c r="AEX13" s="3"/>
      <c r="AEY13" s="3"/>
      <c r="AEZ13" s="3"/>
      <c r="AFA13" s="3"/>
      <c r="AFB13" s="3"/>
      <c r="AFC13" s="3"/>
      <c r="AFD13" s="3"/>
      <c r="AFE13" s="3"/>
      <c r="AFF13" s="3"/>
      <c r="AFG13" s="3"/>
      <c r="AFH13" s="3"/>
      <c r="AFI13" s="3"/>
      <c r="AFJ13" s="3"/>
      <c r="AFK13" s="3"/>
      <c r="AFL13" s="3"/>
      <c r="AFM13" s="3"/>
      <c r="AFN13" s="3"/>
      <c r="AFO13" s="3"/>
      <c r="AFP13" s="3"/>
      <c r="AFQ13" s="3"/>
      <c r="AFR13" s="3"/>
      <c r="AFS13" s="3"/>
      <c r="AFT13" s="3"/>
      <c r="AFU13" s="3"/>
      <c r="AFV13" s="3"/>
      <c r="AFW13" s="3"/>
      <c r="AFX13" s="3"/>
      <c r="AFY13" s="3"/>
      <c r="AFZ13" s="3"/>
      <c r="AGA13" s="3"/>
      <c r="AGB13" s="3"/>
      <c r="AGC13" s="3"/>
      <c r="AGD13" s="3"/>
      <c r="AGE13" s="3"/>
      <c r="AGF13" s="3"/>
      <c r="AGG13" s="3"/>
      <c r="AGH13" s="3"/>
      <c r="AGI13" s="3"/>
      <c r="AGJ13" s="3"/>
      <c r="AGK13" s="3"/>
      <c r="AGL13" s="3"/>
      <c r="AGM13" s="3"/>
      <c r="AGN13" s="3"/>
      <c r="AGO13" s="3"/>
      <c r="AGP13" s="3"/>
      <c r="AGQ13" s="3"/>
      <c r="AGR13" s="3"/>
      <c r="AGS13" s="3"/>
      <c r="AGT13" s="3"/>
      <c r="AGU13" s="3"/>
      <c r="AGV13" s="3"/>
      <c r="AGW13" s="3"/>
      <c r="AGX13" s="3"/>
      <c r="AGY13" s="3"/>
      <c r="AGZ13" s="3"/>
      <c r="AHA13" s="3"/>
      <c r="AHB13" s="3"/>
      <c r="AHC13" s="3"/>
      <c r="AHD13" s="3"/>
      <c r="AHE13" s="3"/>
      <c r="AHF13" s="3"/>
      <c r="AHG13" s="3"/>
      <c r="AHH13" s="3"/>
      <c r="AHI13" s="3"/>
      <c r="AHJ13" s="3"/>
      <c r="AHK13" s="3"/>
      <c r="AHL13" s="3"/>
      <c r="AHM13" s="3"/>
      <c r="AHN13" s="3"/>
      <c r="AHO13" s="3"/>
      <c r="AHP13" s="3"/>
      <c r="AHQ13" s="3"/>
      <c r="AHR13" s="3"/>
      <c r="AHS13" s="3"/>
      <c r="AHT13" s="3"/>
      <c r="AHU13" s="3"/>
      <c r="AHV13" s="3"/>
      <c r="AHW13" s="3"/>
      <c r="AHX13" s="3"/>
      <c r="AHY13" s="3"/>
      <c r="AHZ13" s="3"/>
      <c r="AIA13" s="3"/>
      <c r="AIB13" s="3"/>
      <c r="AIC13" s="3"/>
      <c r="AID13" s="3"/>
      <c r="AIE13" s="3"/>
      <c r="AIF13" s="3"/>
      <c r="AIG13" s="3"/>
      <c r="AIH13" s="3"/>
      <c r="AII13" s="3"/>
      <c r="AIJ13" s="3"/>
      <c r="AIK13" s="3"/>
      <c r="AIL13" s="3"/>
      <c r="AIM13" s="3"/>
      <c r="AIN13" s="3"/>
      <c r="AIO13" s="3"/>
      <c r="AIP13" s="3"/>
      <c r="AIQ13" s="3"/>
      <c r="AIR13" s="3"/>
      <c r="AIS13" s="3"/>
      <c r="AIT13" s="3"/>
      <c r="AIU13" s="3"/>
      <c r="AIV13" s="3"/>
      <c r="AIW13" s="3"/>
      <c r="AIX13" s="3"/>
      <c r="AIY13" s="3"/>
      <c r="AIZ13" s="3"/>
      <c r="AJA13" s="3"/>
      <c r="AJB13" s="3"/>
      <c r="AJC13" s="3"/>
      <c r="AJD13" s="3"/>
      <c r="AJE13" s="3"/>
      <c r="AJF13" s="3"/>
      <c r="AJG13" s="3"/>
      <c r="AJH13" s="3"/>
      <c r="AJI13" s="3"/>
      <c r="AJJ13" s="3"/>
      <c r="AJK13" s="3"/>
      <c r="AJL13" s="3"/>
      <c r="AJM13" s="3"/>
      <c r="AJN13" s="3"/>
      <c r="AJO13" s="3"/>
      <c r="AJP13" s="3"/>
      <c r="AJQ13" s="3"/>
      <c r="AJR13" s="3"/>
      <c r="AJS13" s="3"/>
      <c r="AJT13" s="3"/>
      <c r="AJU13" s="3"/>
      <c r="AJV13" s="3"/>
      <c r="AJW13" s="3"/>
      <c r="AJX13" s="3"/>
      <c r="AJY13" s="3"/>
      <c r="AJZ13" s="3"/>
      <c r="AKA13" s="3"/>
      <c r="AKB13" s="3"/>
      <c r="AKC13" s="3"/>
      <c r="AKD13" s="3"/>
      <c r="AKE13" s="3"/>
      <c r="AKF13" s="3"/>
      <c r="AKG13" s="3"/>
      <c r="AKH13" s="3"/>
      <c r="AKI13" s="3"/>
      <c r="AKJ13" s="3"/>
      <c r="AKK13" s="3"/>
      <c r="AKL13" s="3"/>
      <c r="AKM13" s="3"/>
      <c r="AKN13" s="3"/>
      <c r="AKO13" s="3"/>
      <c r="AKP13" s="3"/>
      <c r="AKQ13" s="3"/>
      <c r="AKR13" s="3"/>
      <c r="AKS13" s="3"/>
      <c r="AKT13" s="3"/>
      <c r="AKU13" s="3"/>
      <c r="AKV13" s="3"/>
      <c r="AKW13" s="3"/>
      <c r="AKX13" s="3"/>
      <c r="AKY13" s="3"/>
      <c r="AKZ13" s="3"/>
      <c r="ALA13" s="3"/>
      <c r="ALB13" s="3"/>
      <c r="ALC13" s="3"/>
      <c r="ALD13" s="3"/>
      <c r="ALE13" s="3"/>
      <c r="ALF13" s="3"/>
      <c r="ALG13" s="3"/>
      <c r="ALH13" s="3"/>
      <c r="ALI13" s="3"/>
      <c r="ALJ13" s="3"/>
      <c r="ALK13" s="3"/>
      <c r="ALL13" s="3"/>
      <c r="ALM13" s="3"/>
      <c r="ALN13" s="3"/>
      <c r="ALO13" s="3"/>
      <c r="ALP13" s="3"/>
      <c r="ALQ13" s="3"/>
      <c r="ALR13" s="3"/>
      <c r="ALS13" s="3"/>
      <c r="ALT13" s="3"/>
      <c r="ALU13" s="3"/>
      <c r="ALV13" s="3"/>
      <c r="ALW13" s="3"/>
      <c r="ALX13" s="3"/>
      <c r="ALY13" s="3"/>
      <c r="ALZ13" s="3"/>
      <c r="AMA13" s="3"/>
      <c r="AMB13" s="3"/>
      <c r="AMC13" s="3"/>
      <c r="AMD13" s="3"/>
      <c r="AME13" s="3"/>
      <c r="AMF13" s="3"/>
      <c r="AMG13" s="3"/>
      <c r="AMH13" s="3"/>
      <c r="AMI13" s="3"/>
      <c r="AMJ13" s="3"/>
    </row>
    <row r="15" spans="1:1024" x14ac:dyDescent="0.25">
      <c r="A15" s="50" t="s">
        <v>16</v>
      </c>
      <c r="B15" s="50"/>
      <c r="C15" s="50"/>
      <c r="D15" s="50"/>
    </row>
    <row r="16" spans="1:1024" x14ac:dyDescent="0.25">
      <c r="A16" s="3"/>
      <c r="B16" s="3"/>
      <c r="C16" s="3"/>
      <c r="D16" s="38"/>
    </row>
    <row r="17" spans="1:4" x14ac:dyDescent="0.25">
      <c r="A17" s="4">
        <v>1</v>
      </c>
      <c r="B17" s="4" t="s">
        <v>17</v>
      </c>
      <c r="C17" s="55" t="s">
        <v>14</v>
      </c>
      <c r="D17" s="55"/>
    </row>
    <row r="18" spans="1:4" x14ac:dyDescent="0.25">
      <c r="A18" s="4">
        <v>2</v>
      </c>
      <c r="B18" s="4" t="s">
        <v>18</v>
      </c>
      <c r="C18" s="55" t="s">
        <v>19</v>
      </c>
      <c r="D18" s="55"/>
    </row>
    <row r="19" spans="1:4" x14ac:dyDescent="0.25">
      <c r="A19" s="4">
        <v>3</v>
      </c>
      <c r="B19" s="4" t="s">
        <v>20</v>
      </c>
      <c r="C19" s="55"/>
      <c r="D19" s="55"/>
    </row>
    <row r="20" spans="1:4" x14ac:dyDescent="0.25">
      <c r="A20" s="4">
        <v>4</v>
      </c>
      <c r="B20" s="4" t="s">
        <v>21</v>
      </c>
      <c r="C20" s="55"/>
      <c r="D20" s="55"/>
    </row>
    <row r="21" spans="1:4" x14ac:dyDescent="0.25">
      <c r="A21" s="4">
        <v>5</v>
      </c>
      <c r="B21" s="4" t="s">
        <v>22</v>
      </c>
      <c r="C21" s="55"/>
      <c r="D21" s="55"/>
    </row>
    <row r="23" spans="1:4" x14ac:dyDescent="0.25">
      <c r="A23" s="50" t="s">
        <v>23</v>
      </c>
      <c r="B23" s="50"/>
      <c r="C23" s="50"/>
      <c r="D23" s="50"/>
    </row>
    <row r="25" spans="1:4" ht="12.75" customHeight="1" x14ac:dyDescent="0.25">
      <c r="A25" s="8">
        <v>1</v>
      </c>
      <c r="B25" s="47" t="s">
        <v>24</v>
      </c>
      <c r="C25" s="47"/>
      <c r="D25" s="43" t="s">
        <v>25</v>
      </c>
    </row>
    <row r="26" spans="1:4" ht="12.75" customHeight="1" x14ac:dyDescent="0.25">
      <c r="A26" s="7" t="s">
        <v>2</v>
      </c>
      <c r="B26" s="48" t="s">
        <v>26</v>
      </c>
      <c r="C26" s="48"/>
      <c r="D26" s="44">
        <v>4092.46</v>
      </c>
    </row>
    <row r="27" spans="1:4" ht="12.75" customHeight="1" x14ac:dyDescent="0.25">
      <c r="A27" s="7" t="s">
        <v>4</v>
      </c>
      <c r="B27" s="48" t="s">
        <v>27</v>
      </c>
      <c r="C27" s="48"/>
      <c r="D27" s="44"/>
    </row>
    <row r="28" spans="1:4" ht="12.75" customHeight="1" x14ac:dyDescent="0.25">
      <c r="A28" s="7" t="s">
        <v>6</v>
      </c>
      <c r="B28" s="48" t="s">
        <v>28</v>
      </c>
      <c r="C28" s="48"/>
      <c r="D28" s="44"/>
    </row>
    <row r="29" spans="1:4" ht="12.75" customHeight="1" x14ac:dyDescent="0.25">
      <c r="A29" s="7" t="s">
        <v>8</v>
      </c>
      <c r="B29" s="48" t="s">
        <v>29</v>
      </c>
      <c r="C29" s="48"/>
      <c r="D29" s="44"/>
    </row>
    <row r="30" spans="1:4" ht="12.75" customHeight="1" x14ac:dyDescent="0.25">
      <c r="A30" s="7" t="s">
        <v>30</v>
      </c>
      <c r="B30" s="48" t="s">
        <v>31</v>
      </c>
      <c r="C30" s="48"/>
      <c r="D30" s="44"/>
    </row>
    <row r="31" spans="1:4" x14ac:dyDescent="0.25">
      <c r="A31" s="7"/>
      <c r="B31" s="48"/>
      <c r="C31" s="48"/>
      <c r="D31" s="44"/>
    </row>
    <row r="32" spans="1:4" ht="12.75" customHeight="1" x14ac:dyDescent="0.25">
      <c r="A32" s="7" t="s">
        <v>32</v>
      </c>
      <c r="B32" s="48" t="s">
        <v>33</v>
      </c>
      <c r="C32" s="48"/>
      <c r="D32" s="44"/>
    </row>
    <row r="33" spans="1:4" ht="12.75" customHeight="1" x14ac:dyDescent="0.25">
      <c r="A33" s="47" t="s">
        <v>34</v>
      </c>
      <c r="B33" s="47"/>
      <c r="C33" s="47"/>
      <c r="D33" s="45">
        <f>SUM(D26:D32)</f>
        <v>4092.46</v>
      </c>
    </row>
    <row r="36" spans="1:4" x14ac:dyDescent="0.25">
      <c r="A36" s="50" t="s">
        <v>35</v>
      </c>
      <c r="B36" s="50"/>
      <c r="C36" s="50"/>
      <c r="D36" s="50"/>
    </row>
    <row r="37" spans="1:4" x14ac:dyDescent="0.25">
      <c r="A37" s="10"/>
    </row>
    <row r="38" spans="1:4" x14ac:dyDescent="0.25">
      <c r="A38" s="52" t="s">
        <v>36</v>
      </c>
      <c r="B38" s="52"/>
      <c r="C38" s="52"/>
      <c r="D38" s="52"/>
    </row>
    <row r="40" spans="1:4" ht="12.75" customHeight="1" x14ac:dyDescent="0.25">
      <c r="A40" s="8" t="s">
        <v>37</v>
      </c>
      <c r="B40" s="47" t="s">
        <v>38</v>
      </c>
      <c r="C40" s="47"/>
      <c r="D40" s="43" t="s">
        <v>25</v>
      </c>
    </row>
    <row r="41" spans="1:4" x14ac:dyDescent="0.25">
      <c r="A41" s="7" t="s">
        <v>2</v>
      </c>
      <c r="B41" s="9" t="s">
        <v>39</v>
      </c>
      <c r="C41" s="11">
        <f>TRUNC(1/12,4)</f>
        <v>8.3299999999999999E-2</v>
      </c>
      <c r="D41" s="44">
        <f>TRUNC($D$33*C41,2)</f>
        <v>340.9</v>
      </c>
    </row>
    <row r="42" spans="1:4" x14ac:dyDescent="0.25">
      <c r="A42" s="7" t="s">
        <v>4</v>
      </c>
      <c r="B42" s="9" t="s">
        <v>40</v>
      </c>
      <c r="C42" s="11">
        <f>TRUNC(((1+1/3)/12),4)</f>
        <v>0.1111</v>
      </c>
      <c r="D42" s="44">
        <f>TRUNC($D$33*C42,2)</f>
        <v>454.67</v>
      </c>
    </row>
    <row r="43" spans="1:4" ht="12.75" customHeight="1" x14ac:dyDescent="0.25">
      <c r="A43" s="47" t="s">
        <v>34</v>
      </c>
      <c r="B43" s="47"/>
      <c r="C43" s="12">
        <f>SUM(C41:C42)</f>
        <v>0.19440000000000002</v>
      </c>
      <c r="D43" s="43">
        <f>SUM(D41:D42)</f>
        <v>795.56999999999994</v>
      </c>
    </row>
    <row r="46" spans="1:4" ht="12.75" customHeight="1" x14ac:dyDescent="0.25">
      <c r="A46" s="54" t="s">
        <v>41</v>
      </c>
      <c r="B46" s="54"/>
      <c r="C46" s="54"/>
      <c r="D46" s="54"/>
    </row>
    <row r="48" spans="1:4" x14ac:dyDescent="0.25">
      <c r="A48" s="8" t="s">
        <v>42</v>
      </c>
      <c r="B48" s="8" t="s">
        <v>43</v>
      </c>
      <c r="C48" s="8" t="s">
        <v>44</v>
      </c>
      <c r="D48" s="43" t="s">
        <v>25</v>
      </c>
    </row>
    <row r="49" spans="1:4" x14ac:dyDescent="0.25">
      <c r="A49" s="7" t="s">
        <v>2</v>
      </c>
      <c r="B49" s="9" t="s">
        <v>45</v>
      </c>
      <c r="C49" s="13">
        <v>0.2</v>
      </c>
      <c r="D49" s="44">
        <f t="shared" ref="D49:D56" si="0">TRUNC(($D$33+$D$43)*C49,2)</f>
        <v>977.6</v>
      </c>
    </row>
    <row r="50" spans="1:4" x14ac:dyDescent="0.25">
      <c r="A50" s="7" t="s">
        <v>4</v>
      </c>
      <c r="B50" s="9" t="s">
        <v>46</v>
      </c>
      <c r="C50" s="13">
        <v>2.5000000000000001E-2</v>
      </c>
      <c r="D50" s="44">
        <f t="shared" si="0"/>
        <v>122.2</v>
      </c>
    </row>
    <row r="51" spans="1:4" x14ac:dyDescent="0.25">
      <c r="A51" s="7" t="s">
        <v>6</v>
      </c>
      <c r="B51" s="9" t="s">
        <v>47</v>
      </c>
      <c r="C51" s="14">
        <v>0.03</v>
      </c>
      <c r="D51" s="44">
        <f t="shared" si="0"/>
        <v>146.63999999999999</v>
      </c>
    </row>
    <row r="52" spans="1:4" x14ac:dyDescent="0.25">
      <c r="A52" s="7" t="s">
        <v>8</v>
      </c>
      <c r="B52" s="9" t="s">
        <v>48</v>
      </c>
      <c r="C52" s="13">
        <v>1.4999999999999999E-2</v>
      </c>
      <c r="D52" s="44">
        <f t="shared" si="0"/>
        <v>73.319999999999993</v>
      </c>
    </row>
    <row r="53" spans="1:4" x14ac:dyDescent="0.25">
      <c r="A53" s="7" t="s">
        <v>30</v>
      </c>
      <c r="B53" s="9" t="s">
        <v>49</v>
      </c>
      <c r="C53" s="13">
        <v>0.01</v>
      </c>
      <c r="D53" s="44">
        <f t="shared" si="0"/>
        <v>48.88</v>
      </c>
    </row>
    <row r="54" spans="1:4" x14ac:dyDescent="0.25">
      <c r="A54" s="7" t="s">
        <v>50</v>
      </c>
      <c r="B54" s="9" t="s">
        <v>51</v>
      </c>
      <c r="C54" s="13">
        <v>6.0000000000000001E-3</v>
      </c>
      <c r="D54" s="44">
        <f t="shared" si="0"/>
        <v>29.32</v>
      </c>
    </row>
    <row r="55" spans="1:4" x14ac:dyDescent="0.25">
      <c r="A55" s="7" t="s">
        <v>32</v>
      </c>
      <c r="B55" s="9" t="s">
        <v>52</v>
      </c>
      <c r="C55" s="13">
        <v>2E-3</v>
      </c>
      <c r="D55" s="44">
        <f t="shared" si="0"/>
        <v>9.77</v>
      </c>
    </row>
    <row r="56" spans="1:4" x14ac:dyDescent="0.25">
      <c r="A56" s="7" t="s">
        <v>53</v>
      </c>
      <c r="B56" s="9" t="s">
        <v>54</v>
      </c>
      <c r="C56" s="13">
        <v>0.08</v>
      </c>
      <c r="D56" s="44">
        <f t="shared" si="0"/>
        <v>391.04</v>
      </c>
    </row>
    <row r="57" spans="1:4" ht="12.75" customHeight="1" x14ac:dyDescent="0.25">
      <c r="A57" s="47" t="s">
        <v>55</v>
      </c>
      <c r="B57" s="47"/>
      <c r="C57" s="15">
        <f>SUM(C49:C56)</f>
        <v>0.36800000000000005</v>
      </c>
      <c r="D57" s="43">
        <f>SUM(D49:D56)</f>
        <v>1798.77</v>
      </c>
    </row>
    <row r="60" spans="1:4" x14ac:dyDescent="0.25">
      <c r="A60" s="52" t="s">
        <v>56</v>
      </c>
      <c r="B60" s="52"/>
      <c r="C60" s="52"/>
      <c r="D60" s="52"/>
    </row>
    <row r="62" spans="1:4" ht="12.75" customHeight="1" x14ac:dyDescent="0.25">
      <c r="A62" s="8" t="s">
        <v>57</v>
      </c>
      <c r="B62" s="53" t="s">
        <v>58</v>
      </c>
      <c r="C62" s="53"/>
      <c r="D62" s="43" t="s">
        <v>25</v>
      </c>
    </row>
    <row r="63" spans="1:4" ht="12.75" customHeight="1" x14ac:dyDescent="0.25">
      <c r="A63" s="7" t="s">
        <v>2</v>
      </c>
      <c r="B63" s="48" t="s">
        <v>59</v>
      </c>
      <c r="C63" s="48"/>
      <c r="D63" s="44">
        <f>IF((22*2*4.9)-(D26*0.06)&lt;0,0,(22*2*4.9)-(D26*0.06))</f>
        <v>0</v>
      </c>
    </row>
    <row r="64" spans="1:4" ht="12.75" customHeight="1" x14ac:dyDescent="0.25">
      <c r="A64" s="7" t="s">
        <v>4</v>
      </c>
      <c r="B64" s="48" t="s">
        <v>60</v>
      </c>
      <c r="C64" s="48"/>
      <c r="D64" s="44">
        <f>15*22</f>
        <v>330</v>
      </c>
    </row>
    <row r="65" spans="1:5" ht="12.75" customHeight="1" x14ac:dyDescent="0.25">
      <c r="A65" s="7" t="s">
        <v>6</v>
      </c>
      <c r="B65" s="48" t="s">
        <v>61</v>
      </c>
      <c r="C65" s="48"/>
      <c r="D65" s="44"/>
    </row>
    <row r="66" spans="1:5" ht="12.75" customHeight="1" x14ac:dyDescent="0.25">
      <c r="A66" s="7" t="s">
        <v>8</v>
      </c>
      <c r="B66" s="48" t="s">
        <v>33</v>
      </c>
      <c r="C66" s="48"/>
      <c r="D66" s="44"/>
    </row>
    <row r="67" spans="1:5" ht="12.75" customHeight="1" x14ac:dyDescent="0.25">
      <c r="A67" s="47" t="s">
        <v>34</v>
      </c>
      <c r="B67" s="47"/>
      <c r="C67" s="47"/>
      <c r="D67" s="43">
        <f>SUM(D63:D66)</f>
        <v>330</v>
      </c>
    </row>
    <row r="70" spans="1:5" x14ac:dyDescent="0.25">
      <c r="A70" s="52" t="s">
        <v>62</v>
      </c>
      <c r="B70" s="52"/>
      <c r="C70" s="52"/>
      <c r="D70" s="52"/>
    </row>
    <row r="72" spans="1:5" ht="12.75" customHeight="1" x14ac:dyDescent="0.25">
      <c r="A72" s="8">
        <v>2</v>
      </c>
      <c r="B72" s="53" t="s">
        <v>63</v>
      </c>
      <c r="C72" s="53"/>
      <c r="D72" s="43" t="s">
        <v>25</v>
      </c>
    </row>
    <row r="73" spans="1:5" ht="12.75" customHeight="1" x14ac:dyDescent="0.25">
      <c r="A73" s="7" t="s">
        <v>37</v>
      </c>
      <c r="B73" s="48" t="s">
        <v>38</v>
      </c>
      <c r="C73" s="48"/>
      <c r="D73" s="41">
        <f>D43</f>
        <v>795.56999999999994</v>
      </c>
    </row>
    <row r="74" spans="1:5" ht="12.75" customHeight="1" x14ac:dyDescent="0.25">
      <c r="A74" s="7" t="s">
        <v>42</v>
      </c>
      <c r="B74" s="48" t="s">
        <v>43</v>
      </c>
      <c r="C74" s="48"/>
      <c r="D74" s="41">
        <f>D57</f>
        <v>1798.77</v>
      </c>
    </row>
    <row r="75" spans="1:5" ht="12.75" customHeight="1" x14ac:dyDescent="0.25">
      <c r="A75" s="7" t="s">
        <v>57</v>
      </c>
      <c r="B75" s="48" t="s">
        <v>58</v>
      </c>
      <c r="C75" s="48"/>
      <c r="D75" s="41">
        <f>D67</f>
        <v>330</v>
      </c>
    </row>
    <row r="76" spans="1:5" ht="12.75" customHeight="1" x14ac:dyDescent="0.25">
      <c r="A76" s="47" t="s">
        <v>34</v>
      </c>
      <c r="B76" s="47"/>
      <c r="C76" s="47"/>
      <c r="D76" s="43">
        <f>SUM(D73:D75)</f>
        <v>2924.34</v>
      </c>
    </row>
    <row r="77" spans="1:5" x14ac:dyDescent="0.25">
      <c r="A77" s="16"/>
      <c r="E77" s="17"/>
    </row>
    <row r="79" spans="1:5" x14ac:dyDescent="0.25">
      <c r="A79" s="50" t="s">
        <v>64</v>
      </c>
      <c r="B79" s="50"/>
      <c r="C79" s="50"/>
      <c r="D79" s="50"/>
      <c r="E79" s="18"/>
    </row>
    <row r="80" spans="1:5" ht="12.75" customHeight="1" x14ac:dyDescent="0.25">
      <c r="E80" s="17"/>
    </row>
    <row r="81" spans="1:4" ht="12.75" customHeight="1" x14ac:dyDescent="0.25">
      <c r="A81" s="8">
        <v>3</v>
      </c>
      <c r="B81" s="53" t="s">
        <v>65</v>
      </c>
      <c r="C81" s="53"/>
      <c r="D81" s="43" t="s">
        <v>25</v>
      </c>
    </row>
    <row r="82" spans="1:4" x14ac:dyDescent="0.25">
      <c r="A82" s="7" t="s">
        <v>2</v>
      </c>
      <c r="B82" s="19" t="s">
        <v>66</v>
      </c>
      <c r="C82" s="13">
        <f>TRUNC(((1/12)*5%),4)</f>
        <v>4.1000000000000003E-3</v>
      </c>
      <c r="D82" s="44">
        <f>TRUNC($D$33*C82,2)</f>
        <v>16.77</v>
      </c>
    </row>
    <row r="83" spans="1:4" x14ac:dyDescent="0.25">
      <c r="A83" s="7" t="s">
        <v>4</v>
      </c>
      <c r="B83" s="19" t="s">
        <v>67</v>
      </c>
      <c r="C83" s="13">
        <v>0.08</v>
      </c>
      <c r="D83" s="44">
        <f>TRUNC(D82*C83,2)</f>
        <v>1.34</v>
      </c>
    </row>
    <row r="84" spans="1:4" x14ac:dyDescent="0.25">
      <c r="A84" s="7" t="s">
        <v>6</v>
      </c>
      <c r="B84" s="19" t="s">
        <v>68</v>
      </c>
      <c r="C84" s="13">
        <f>TRUNC(8%*5%*40%,4)</f>
        <v>1.6000000000000001E-3</v>
      </c>
      <c r="D84" s="44">
        <f>TRUNC($D$33*C84,2)</f>
        <v>6.54</v>
      </c>
    </row>
    <row r="85" spans="1:4" x14ac:dyDescent="0.25">
      <c r="A85" s="7" t="s">
        <v>8</v>
      </c>
      <c r="B85" s="19" t="s">
        <v>69</v>
      </c>
      <c r="C85" s="13">
        <f>TRUNC(((7/30)/12)*95%,4)</f>
        <v>1.84E-2</v>
      </c>
      <c r="D85" s="44">
        <f>TRUNC($D$33*C85,2)</f>
        <v>75.3</v>
      </c>
    </row>
    <row r="86" spans="1:4" ht="25.5" x14ac:dyDescent="0.25">
      <c r="A86" s="7" t="s">
        <v>30</v>
      </c>
      <c r="B86" s="19" t="s">
        <v>70</v>
      </c>
      <c r="C86" s="13">
        <f>C57</f>
        <v>0.36800000000000005</v>
      </c>
      <c r="D86" s="44">
        <f>TRUNC(D85*C86,2)</f>
        <v>27.71</v>
      </c>
    </row>
    <row r="87" spans="1:4" x14ac:dyDescent="0.25">
      <c r="A87" s="7" t="s">
        <v>50</v>
      </c>
      <c r="B87" s="19" t="s">
        <v>71</v>
      </c>
      <c r="C87" s="13">
        <f>TRUNC(8%*95%*40%,4)</f>
        <v>3.04E-2</v>
      </c>
      <c r="D87" s="44">
        <f>TRUNC($D$33*C87,2)</f>
        <v>124.41</v>
      </c>
    </row>
    <row r="88" spans="1:4" ht="12.75" customHeight="1" x14ac:dyDescent="0.25">
      <c r="A88" s="47" t="s">
        <v>34</v>
      </c>
      <c r="B88" s="47"/>
      <c r="C88" s="47"/>
      <c r="D88" s="43">
        <f>SUM(D82:D87)</f>
        <v>252.07</v>
      </c>
    </row>
    <row r="91" spans="1:4" x14ac:dyDescent="0.25">
      <c r="A91" s="50" t="s">
        <v>72</v>
      </c>
      <c r="B91" s="50"/>
      <c r="C91" s="50"/>
      <c r="D91" s="50"/>
    </row>
    <row r="94" spans="1:4" x14ac:dyDescent="0.25">
      <c r="A94" s="52" t="s">
        <v>73</v>
      </c>
      <c r="B94" s="52"/>
      <c r="C94" s="52"/>
      <c r="D94" s="52"/>
    </row>
    <row r="95" spans="1:4" x14ac:dyDescent="0.25">
      <c r="A95" s="10"/>
    </row>
    <row r="96" spans="1:4" ht="12.75" customHeight="1" x14ac:dyDescent="0.25">
      <c r="A96" s="8" t="s">
        <v>74</v>
      </c>
      <c r="B96" s="53" t="s">
        <v>75</v>
      </c>
      <c r="C96" s="53"/>
      <c r="D96" s="43" t="s">
        <v>25</v>
      </c>
    </row>
    <row r="97" spans="1:6" x14ac:dyDescent="0.25">
      <c r="A97" s="7" t="s">
        <v>2</v>
      </c>
      <c r="B97" s="9" t="s">
        <v>76</v>
      </c>
      <c r="C97" s="13">
        <f>TRUNC(((1+1/3)/12)/12,4)</f>
        <v>9.1999999999999998E-3</v>
      </c>
      <c r="D97" s="44">
        <f t="shared" ref="D97:D102" si="1">TRUNC(($D$33+$D$76+$D$88)*C97,2)</f>
        <v>66.87</v>
      </c>
    </row>
    <row r="98" spans="1:6" x14ac:dyDescent="0.25">
      <c r="A98" s="7" t="s">
        <v>4</v>
      </c>
      <c r="B98" s="9" t="s">
        <v>77</v>
      </c>
      <c r="C98" s="13">
        <f>TRUNC(((2/30)/12),4)</f>
        <v>5.4999999999999997E-3</v>
      </c>
      <c r="D98" s="44">
        <f t="shared" si="1"/>
        <v>39.97</v>
      </c>
    </row>
    <row r="99" spans="1:6" x14ac:dyDescent="0.25">
      <c r="A99" s="7" t="s">
        <v>6</v>
      </c>
      <c r="B99" s="9" t="s">
        <v>78</v>
      </c>
      <c r="C99" s="13">
        <f>TRUNC(((5/30)/12)*2%,4)</f>
        <v>2.0000000000000001E-4</v>
      </c>
      <c r="D99" s="44">
        <f t="shared" si="1"/>
        <v>1.45</v>
      </c>
    </row>
    <row r="100" spans="1:6" x14ac:dyDescent="0.25">
      <c r="A100" s="7" t="s">
        <v>8</v>
      </c>
      <c r="B100" s="9" t="s">
        <v>79</v>
      </c>
      <c r="C100" s="13">
        <f>TRUNC(((15/30)/12)*8%,4)</f>
        <v>3.3E-3</v>
      </c>
      <c r="D100" s="44">
        <f t="shared" si="1"/>
        <v>23.98</v>
      </c>
    </row>
    <row r="101" spans="1:6" x14ac:dyDescent="0.25">
      <c r="A101" s="7" t="s">
        <v>30</v>
      </c>
      <c r="B101" s="9" t="s">
        <v>80</v>
      </c>
      <c r="C101" s="13">
        <f>((1+1/3)/12)*3%*(4/12)</f>
        <v>1.1111111111111109E-3</v>
      </c>
      <c r="D101" s="44">
        <f t="shared" si="1"/>
        <v>8.07</v>
      </c>
    </row>
    <row r="102" spans="1:6" x14ac:dyDescent="0.25">
      <c r="A102" s="7" t="s">
        <v>50</v>
      </c>
      <c r="B102" s="9" t="s">
        <v>81</v>
      </c>
      <c r="C102" s="13"/>
      <c r="D102" s="44">
        <f t="shared" si="1"/>
        <v>0</v>
      </c>
    </row>
    <row r="103" spans="1:6" ht="12.75" customHeight="1" x14ac:dyDescent="0.25">
      <c r="A103" s="47" t="s">
        <v>55</v>
      </c>
      <c r="B103" s="47"/>
      <c r="C103" s="47"/>
      <c r="D103" s="43">
        <f>SUM(D97:D102)</f>
        <v>140.34</v>
      </c>
      <c r="E103" s="18"/>
      <c r="F103" s="18"/>
    </row>
    <row r="106" spans="1:6" x14ac:dyDescent="0.25">
      <c r="A106" s="52" t="s">
        <v>82</v>
      </c>
      <c r="B106" s="52"/>
      <c r="C106" s="52"/>
      <c r="D106" s="52"/>
    </row>
    <row r="107" spans="1:6" x14ac:dyDescent="0.25">
      <c r="A107" s="10"/>
    </row>
    <row r="108" spans="1:6" ht="12.75" customHeight="1" x14ac:dyDescent="0.25">
      <c r="A108" s="8" t="s">
        <v>83</v>
      </c>
      <c r="B108" s="53" t="s">
        <v>84</v>
      </c>
      <c r="C108" s="53"/>
      <c r="D108" s="43" t="s">
        <v>25</v>
      </c>
    </row>
    <row r="109" spans="1:6" ht="12.75" customHeight="1" x14ac:dyDescent="0.25">
      <c r="A109" s="7" t="s">
        <v>2</v>
      </c>
      <c r="B109" s="48" t="s">
        <v>85</v>
      </c>
      <c r="C109" s="48"/>
      <c r="D109" s="44">
        <f>((D33+D76+D88)/220)*22*0</f>
        <v>0</v>
      </c>
    </row>
    <row r="110" spans="1:6" ht="12.75" customHeight="1" x14ac:dyDescent="0.25">
      <c r="A110" s="47" t="s">
        <v>34</v>
      </c>
      <c r="B110" s="47"/>
      <c r="C110" s="47"/>
      <c r="D110" s="43">
        <f>SUM(D109)</f>
        <v>0</v>
      </c>
    </row>
    <row r="113" spans="1:4" x14ac:dyDescent="0.25">
      <c r="A113" s="52" t="s">
        <v>86</v>
      </c>
      <c r="B113" s="52"/>
      <c r="C113" s="52"/>
      <c r="D113" s="52"/>
    </row>
    <row r="114" spans="1:4" x14ac:dyDescent="0.25">
      <c r="A114" s="10"/>
    </row>
    <row r="115" spans="1:4" ht="12.75" customHeight="1" x14ac:dyDescent="0.25">
      <c r="A115" s="8">
        <v>4</v>
      </c>
      <c r="B115" s="47" t="s">
        <v>87</v>
      </c>
      <c r="C115" s="47"/>
      <c r="D115" s="43" t="s">
        <v>25</v>
      </c>
    </row>
    <row r="116" spans="1:4" ht="12.75" customHeight="1" x14ac:dyDescent="0.25">
      <c r="A116" s="7" t="s">
        <v>74</v>
      </c>
      <c r="B116" s="48" t="s">
        <v>75</v>
      </c>
      <c r="C116" s="48"/>
      <c r="D116" s="41">
        <f>D103</f>
        <v>140.34</v>
      </c>
    </row>
    <row r="117" spans="1:4" ht="12.75" customHeight="1" x14ac:dyDescent="0.25">
      <c r="A117" s="7" t="s">
        <v>83</v>
      </c>
      <c r="B117" s="48" t="s">
        <v>84</v>
      </c>
      <c r="C117" s="48"/>
      <c r="D117" s="41">
        <f>D110</f>
        <v>0</v>
      </c>
    </row>
    <row r="118" spans="1:4" ht="12.75" customHeight="1" x14ac:dyDescent="0.25">
      <c r="A118" s="47" t="s">
        <v>34</v>
      </c>
      <c r="B118" s="47"/>
      <c r="C118" s="47"/>
      <c r="D118" s="43">
        <f>SUM(D116:D117)</f>
        <v>140.34</v>
      </c>
    </row>
    <row r="121" spans="1:4" x14ac:dyDescent="0.25">
      <c r="A121" s="50" t="s">
        <v>88</v>
      </c>
      <c r="B121" s="50"/>
      <c r="C121" s="50"/>
      <c r="D121" s="50"/>
    </row>
    <row r="123" spans="1:4" ht="12.75" customHeight="1" x14ac:dyDescent="0.25">
      <c r="A123" s="8">
        <v>5</v>
      </c>
      <c r="B123" s="51" t="s">
        <v>89</v>
      </c>
      <c r="C123" s="51"/>
      <c r="D123" s="43" t="s">
        <v>25</v>
      </c>
    </row>
    <row r="124" spans="1:4" x14ac:dyDescent="0.25">
      <c r="A124" s="7" t="s">
        <v>2</v>
      </c>
      <c r="B124" s="9" t="s">
        <v>90</v>
      </c>
      <c r="C124" s="9"/>
      <c r="D124" s="44">
        <v>6.6</v>
      </c>
    </row>
    <row r="125" spans="1:4" x14ac:dyDescent="0.25">
      <c r="A125" s="7" t="s">
        <v>4</v>
      </c>
      <c r="B125" s="9" t="s">
        <v>91</v>
      </c>
      <c r="C125" s="9"/>
      <c r="D125" s="44">
        <v>42.8</v>
      </c>
    </row>
    <row r="126" spans="1:4" x14ac:dyDescent="0.25">
      <c r="A126" s="7" t="s">
        <v>6</v>
      </c>
      <c r="B126" s="9" t="s">
        <v>92</v>
      </c>
      <c r="C126" s="9"/>
      <c r="D126" s="44">
        <v>4.55</v>
      </c>
    </row>
    <row r="127" spans="1:4" x14ac:dyDescent="0.25">
      <c r="A127" s="7" t="s">
        <v>8</v>
      </c>
      <c r="B127" s="9" t="s">
        <v>131</v>
      </c>
      <c r="C127" s="9"/>
      <c r="D127" s="44">
        <v>7.58</v>
      </c>
    </row>
    <row r="128" spans="1:4" ht="12.75" customHeight="1" x14ac:dyDescent="0.25">
      <c r="A128" s="47" t="s">
        <v>55</v>
      </c>
      <c r="B128" s="47"/>
      <c r="C128" s="47"/>
      <c r="D128" s="45">
        <f>SUM(D124:D127)</f>
        <v>61.529999999999994</v>
      </c>
    </row>
    <row r="131" spans="1:4" x14ac:dyDescent="0.25">
      <c r="A131" s="50" t="s">
        <v>93</v>
      </c>
      <c r="B131" s="50"/>
      <c r="C131" s="50"/>
      <c r="D131" s="50"/>
    </row>
    <row r="133" spans="1:4" x14ac:dyDescent="0.25">
      <c r="A133" s="8">
        <v>6</v>
      </c>
      <c r="B133" s="20" t="s">
        <v>94</v>
      </c>
      <c r="C133" s="8" t="s">
        <v>44</v>
      </c>
      <c r="D133" s="43" t="s">
        <v>25</v>
      </c>
    </row>
    <row r="134" spans="1:4" x14ac:dyDescent="0.25">
      <c r="A134" s="7" t="s">
        <v>2</v>
      </c>
      <c r="B134" s="9" t="s">
        <v>95</v>
      </c>
      <c r="C134" s="13">
        <v>0.05</v>
      </c>
      <c r="D134" s="41">
        <f>D154*C134</f>
        <v>373.53700000000003</v>
      </c>
    </row>
    <row r="135" spans="1:4" x14ac:dyDescent="0.25">
      <c r="A135" s="7" t="s">
        <v>4</v>
      </c>
      <c r="B135" s="9" t="s">
        <v>96</v>
      </c>
      <c r="C135" s="13">
        <v>0.06</v>
      </c>
      <c r="D135" s="44">
        <f>(D154+D134)*C135</f>
        <v>470.65661999999998</v>
      </c>
    </row>
    <row r="136" spans="1:4" x14ac:dyDescent="0.25">
      <c r="A136" s="7" t="s">
        <v>6</v>
      </c>
      <c r="B136" s="9" t="s">
        <v>97</v>
      </c>
      <c r="C136" s="11">
        <f>SUM(C137:C142)</f>
        <v>8.6499999999999994E-2</v>
      </c>
      <c r="D136" s="44">
        <f>(D154+D134+D135)*C136/(1-C136)</f>
        <v>787.34729954022976</v>
      </c>
    </row>
    <row r="137" spans="1:4" x14ac:dyDescent="0.25">
      <c r="A137" s="7"/>
      <c r="B137" s="9" t="s">
        <v>98</v>
      </c>
      <c r="C137" s="13"/>
      <c r="D137" s="41"/>
    </row>
    <row r="138" spans="1:4" x14ac:dyDescent="0.25">
      <c r="A138" s="7"/>
      <c r="B138" s="9" t="s">
        <v>99</v>
      </c>
      <c r="C138" s="13">
        <v>6.4999999999999997E-3</v>
      </c>
      <c r="D138" s="41">
        <f>$D$156*C138</f>
        <v>59.164819999999999</v>
      </c>
    </row>
    <row r="139" spans="1:4" x14ac:dyDescent="0.25">
      <c r="A139" s="7"/>
      <c r="B139" s="9" t="s">
        <v>100</v>
      </c>
      <c r="C139" s="13">
        <v>0.03</v>
      </c>
      <c r="D139" s="41">
        <f>$D$156*C139</f>
        <v>273.0684</v>
      </c>
    </row>
    <row r="140" spans="1:4" x14ac:dyDescent="0.25">
      <c r="A140" s="7"/>
      <c r="B140" s="9" t="s">
        <v>101</v>
      </c>
      <c r="C140" s="7"/>
      <c r="D140" s="41"/>
    </row>
    <row r="141" spans="1:4" x14ac:dyDescent="0.25">
      <c r="A141" s="7"/>
      <c r="B141" s="9" t="s">
        <v>102</v>
      </c>
      <c r="C141" s="13"/>
      <c r="D141" s="41"/>
    </row>
    <row r="142" spans="1:4" x14ac:dyDescent="0.25">
      <c r="A142" s="7"/>
      <c r="B142" s="9" t="s">
        <v>103</v>
      </c>
      <c r="C142" s="13">
        <v>0.05</v>
      </c>
      <c r="D142" s="41">
        <f>$D$156*C142</f>
        <v>455.11400000000003</v>
      </c>
    </row>
    <row r="143" spans="1:4" ht="12.75" customHeight="1" x14ac:dyDescent="0.25">
      <c r="A143" s="49" t="s">
        <v>55</v>
      </c>
      <c r="B143" s="49"/>
      <c r="C143" s="21">
        <f>(1+C135)*(1+C134)/(1-C136)-1</f>
        <v>0.21839080459770144</v>
      </c>
      <c r="D143" s="43">
        <f>SUM(D134:D136)</f>
        <v>1631.5409195402299</v>
      </c>
    </row>
    <row r="146" spans="1:4" x14ac:dyDescent="0.25">
      <c r="A146" s="50" t="s">
        <v>104</v>
      </c>
      <c r="B146" s="50"/>
      <c r="C146" s="50"/>
      <c r="D146" s="50"/>
    </row>
    <row r="148" spans="1:4" ht="12.75" customHeight="1" x14ac:dyDescent="0.25">
      <c r="A148" s="8"/>
      <c r="B148" s="47" t="s">
        <v>105</v>
      </c>
      <c r="C148" s="47"/>
      <c r="D148" s="43" t="s">
        <v>25</v>
      </c>
    </row>
    <row r="149" spans="1:4" ht="12.75" customHeight="1" x14ac:dyDescent="0.25">
      <c r="A149" s="8" t="s">
        <v>2</v>
      </c>
      <c r="B149" s="48" t="s">
        <v>23</v>
      </c>
      <c r="C149" s="48"/>
      <c r="D149" s="41">
        <f>D33</f>
        <v>4092.46</v>
      </c>
    </row>
    <row r="150" spans="1:4" ht="12.75" customHeight="1" x14ac:dyDescent="0.25">
      <c r="A150" s="8" t="s">
        <v>4</v>
      </c>
      <c r="B150" s="48" t="s">
        <v>35</v>
      </c>
      <c r="C150" s="48"/>
      <c r="D150" s="41">
        <f>D76</f>
        <v>2924.34</v>
      </c>
    </row>
    <row r="151" spans="1:4" ht="12.75" customHeight="1" x14ac:dyDescent="0.25">
      <c r="A151" s="8" t="s">
        <v>6</v>
      </c>
      <c r="B151" s="48" t="s">
        <v>64</v>
      </c>
      <c r="C151" s="48"/>
      <c r="D151" s="41">
        <f>D88</f>
        <v>252.07</v>
      </c>
    </row>
    <row r="152" spans="1:4" ht="12.75" customHeight="1" x14ac:dyDescent="0.25">
      <c r="A152" s="8" t="s">
        <v>8</v>
      </c>
      <c r="B152" s="48" t="s">
        <v>72</v>
      </c>
      <c r="C152" s="48"/>
      <c r="D152" s="41">
        <f>D118</f>
        <v>140.34</v>
      </c>
    </row>
    <row r="153" spans="1:4" ht="12.75" customHeight="1" x14ac:dyDescent="0.25">
      <c r="A153" s="8" t="s">
        <v>30</v>
      </c>
      <c r="B153" s="48" t="s">
        <v>88</v>
      </c>
      <c r="C153" s="48"/>
      <c r="D153" s="41">
        <f>D128</f>
        <v>61.529999999999994</v>
      </c>
    </row>
    <row r="154" spans="1:4" ht="12.75" customHeight="1" x14ac:dyDescent="0.25">
      <c r="A154" s="47" t="s">
        <v>106</v>
      </c>
      <c r="B154" s="47"/>
      <c r="C154" s="47"/>
      <c r="D154" s="43">
        <f>SUM(D149:D153)</f>
        <v>7470.74</v>
      </c>
    </row>
    <row r="155" spans="1:4" ht="12.75" customHeight="1" x14ac:dyDescent="0.25">
      <c r="A155" s="8" t="s">
        <v>50</v>
      </c>
      <c r="B155" s="48" t="s">
        <v>107</v>
      </c>
      <c r="C155" s="48"/>
      <c r="D155" s="44">
        <f>D143</f>
        <v>1631.5409195402299</v>
      </c>
    </row>
    <row r="156" spans="1:4" ht="12.75" customHeight="1" x14ac:dyDescent="0.25">
      <c r="A156" s="47" t="s">
        <v>108</v>
      </c>
      <c r="B156" s="47"/>
      <c r="C156" s="47"/>
      <c r="D156" s="43">
        <f>ROUND(SUM(D154:D155),2)</f>
        <v>9102.2800000000007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31527777777777799" bottom="0.31527777777777799" header="0.31527777777777799" footer="0.31527777777777799"/>
  <pageSetup paperSize="9" scale="89" firstPageNumber="0" orientation="portrait" horizontalDpi="300" verticalDpi="300" r:id="rId1"/>
  <rowBreaks count="2" manualBreakCount="2">
    <brk id="59" max="16383" man="1"/>
    <brk id="1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3"/>
  <sheetViews>
    <sheetView zoomScale="90" zoomScaleNormal="90" workbookViewId="0">
      <selection activeCell="C5" sqref="C5"/>
    </sheetView>
  </sheetViews>
  <sheetFormatPr defaultColWidth="11.5703125" defaultRowHeight="15" x14ac:dyDescent="0.25"/>
  <cols>
    <col min="1" max="1" width="28.140625" style="22" customWidth="1"/>
    <col min="2" max="4" width="12.7109375" style="22" customWidth="1"/>
    <col min="5" max="1024" width="11.5703125" style="22"/>
  </cols>
  <sheetData>
    <row r="1" spans="1:4" ht="16.5" x14ac:dyDescent="0.25">
      <c r="A1" s="62" t="s">
        <v>109</v>
      </c>
      <c r="B1" s="62"/>
      <c r="C1" s="62"/>
      <c r="D1" s="62"/>
    </row>
    <row r="3" spans="1:4" x14ac:dyDescent="0.25">
      <c r="A3" s="23" t="s">
        <v>110</v>
      </c>
      <c r="B3" s="23" t="s">
        <v>111</v>
      </c>
      <c r="C3" s="23" t="s">
        <v>112</v>
      </c>
      <c r="D3" s="23" t="s">
        <v>113</v>
      </c>
    </row>
    <row r="4" spans="1:4" x14ac:dyDescent="0.25">
      <c r="A4" s="24" t="s">
        <v>114</v>
      </c>
      <c r="B4" s="25">
        <v>36</v>
      </c>
      <c r="C4" s="26">
        <v>300</v>
      </c>
      <c r="D4" s="26">
        <f>B4*C4</f>
        <v>10800</v>
      </c>
    </row>
    <row r="5" spans="1:4" ht="17.25" x14ac:dyDescent="0.25">
      <c r="A5" s="24" t="s">
        <v>132</v>
      </c>
      <c r="B5" s="25">
        <f>B4</f>
        <v>36</v>
      </c>
      <c r="C5" s="26">
        <v>15</v>
      </c>
      <c r="D5" s="26">
        <f>B5*C5</f>
        <v>540</v>
      </c>
    </row>
    <row r="6" spans="1:4" x14ac:dyDescent="0.25">
      <c r="A6" s="60" t="s">
        <v>115</v>
      </c>
      <c r="B6" s="60"/>
      <c r="C6" s="60"/>
      <c r="D6" s="27">
        <f>D4-D5</f>
        <v>10260</v>
      </c>
    </row>
    <row r="7" spans="1:4" x14ac:dyDescent="0.25">
      <c r="A7" s="63" t="s">
        <v>116</v>
      </c>
      <c r="B7" s="63"/>
      <c r="C7" s="63"/>
      <c r="D7" s="63"/>
    </row>
    <row r="8" spans="1:4" x14ac:dyDescent="0.25">
      <c r="A8" s="59" t="s">
        <v>117</v>
      </c>
      <c r="B8" s="59"/>
      <c r="C8" s="28">
        <f>arquivista!C134</f>
        <v>0.05</v>
      </c>
      <c r="D8" s="26">
        <f>ROUND(D6*C8,2)</f>
        <v>513</v>
      </c>
    </row>
    <row r="9" spans="1:4" x14ac:dyDescent="0.25">
      <c r="A9" s="59" t="s">
        <v>96</v>
      </c>
      <c r="B9" s="59"/>
      <c r="C9" s="28">
        <f>arquivista!C135</f>
        <v>0.06</v>
      </c>
      <c r="D9" s="26">
        <f>ROUND((D6+D8)*C9,2)</f>
        <v>646.38</v>
      </c>
    </row>
    <row r="10" spans="1:4" x14ac:dyDescent="0.25">
      <c r="A10" s="59" t="s">
        <v>97</v>
      </c>
      <c r="B10" s="59"/>
      <c r="C10" s="28">
        <f>arquivista!C136</f>
        <v>8.6499999999999994E-2</v>
      </c>
      <c r="D10" s="26">
        <f>ROUND(((D6+D8+D9)*C10)/(1-C10),2)</f>
        <v>1081.31</v>
      </c>
    </row>
    <row r="11" spans="1:4" x14ac:dyDescent="0.25">
      <c r="A11" s="60" t="s">
        <v>118</v>
      </c>
      <c r="B11" s="60"/>
      <c r="C11" s="60"/>
      <c r="D11" s="27">
        <f>SUM(D8:D10)</f>
        <v>2240.69</v>
      </c>
    </row>
    <row r="12" spans="1:4" x14ac:dyDescent="0.25">
      <c r="A12" s="61" t="s">
        <v>119</v>
      </c>
      <c r="B12" s="61"/>
      <c r="C12" s="61"/>
      <c r="D12" s="29">
        <f>D6+D11</f>
        <v>12500.69</v>
      </c>
    </row>
    <row r="13" spans="1:4" ht="17.25" x14ac:dyDescent="0.25">
      <c r="A13" s="22" t="s">
        <v>133</v>
      </c>
    </row>
  </sheetData>
  <mergeCells count="8">
    <mergeCell ref="A10:B10"/>
    <mergeCell ref="A11:C11"/>
    <mergeCell ref="A12:C12"/>
    <mergeCell ref="A1:D1"/>
    <mergeCell ref="A6:C6"/>
    <mergeCell ref="A7:D7"/>
    <mergeCell ref="A8:B8"/>
    <mergeCell ref="A9:B9"/>
  </mergeCells>
  <printOptions horizontalCentered="1"/>
  <pageMargins left="0.78749999999999998" right="0.78749999999999998" top="0.88611111111111096" bottom="1.0249999999999999" header="0.78749999999999998" footer="0.78749999999999998"/>
  <pageSetup paperSize="9" orientation="portrait" useFirstPageNumber="1" horizontalDpi="300" verticalDpi="300" r:id="rId1"/>
  <headerFooter>
    <oddFooter>&amp;L&amp;"Arial,Normal"&amp;10Estimativa em 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AMJ21"/>
  <sheetViews>
    <sheetView tabSelected="1" zoomScale="90" zoomScaleNormal="90" workbookViewId="0">
      <selection activeCell="D23" sqref="D23"/>
    </sheetView>
  </sheetViews>
  <sheetFormatPr defaultColWidth="11.5703125" defaultRowHeight="15" x14ac:dyDescent="0.25"/>
  <cols>
    <col min="1" max="1024" width="11.5703125" style="22"/>
  </cols>
  <sheetData>
    <row r="9" spans="1:6" x14ac:dyDescent="0.25">
      <c r="A9" s="65" t="s">
        <v>120</v>
      </c>
      <c r="B9" s="65"/>
      <c r="C9" s="65"/>
      <c r="D9" s="65"/>
      <c r="E9" s="65"/>
      <c r="F9" s="65"/>
    </row>
    <row r="11" spans="1:6" x14ac:dyDescent="0.25">
      <c r="A11" s="66" t="s">
        <v>121</v>
      </c>
      <c r="B11" s="66"/>
      <c r="C11" s="66"/>
      <c r="D11" s="66"/>
      <c r="E11" s="66"/>
      <c r="F11" s="66"/>
    </row>
    <row r="13" spans="1:6" s="31" customFormat="1" ht="42.75" x14ac:dyDescent="0.25">
      <c r="A13" s="30" t="s">
        <v>122</v>
      </c>
      <c r="B13" s="30" t="s">
        <v>123</v>
      </c>
      <c r="C13" s="30" t="s">
        <v>124</v>
      </c>
      <c r="D13" s="30" t="s">
        <v>125</v>
      </c>
      <c r="E13" s="30" t="s">
        <v>126</v>
      </c>
      <c r="F13" s="30" t="s">
        <v>127</v>
      </c>
    </row>
    <row r="14" spans="1:6" x14ac:dyDescent="0.25">
      <c r="A14" s="24">
        <v>1</v>
      </c>
      <c r="B14" s="24" t="str">
        <f>arquivista!A13</f>
        <v>Arquivista</v>
      </c>
      <c r="C14" s="32">
        <f>arquivista!D156</f>
        <v>9102.2800000000007</v>
      </c>
      <c r="D14" s="24">
        <v>2</v>
      </c>
      <c r="E14" s="26">
        <f>C14*D14</f>
        <v>18204.560000000001</v>
      </c>
      <c r="F14" s="26">
        <f>E14*12</f>
        <v>218454.72000000003</v>
      </c>
    </row>
    <row r="16" spans="1:6" x14ac:dyDescent="0.25">
      <c r="A16" s="66" t="s">
        <v>128</v>
      </c>
      <c r="B16" s="66"/>
      <c r="C16" s="66"/>
      <c r="D16" s="66"/>
      <c r="E16" s="66"/>
      <c r="F16" s="66"/>
    </row>
    <row r="18" spans="1:6" s="31" customFormat="1" ht="25.35" customHeight="1" x14ac:dyDescent="0.25">
      <c r="A18" s="30" t="s">
        <v>122</v>
      </c>
      <c r="B18" s="67" t="s">
        <v>129</v>
      </c>
      <c r="C18" s="67"/>
      <c r="D18" s="67"/>
      <c r="E18" s="67"/>
      <c r="F18" s="33" t="s">
        <v>127</v>
      </c>
    </row>
    <row r="19" spans="1:6" x14ac:dyDescent="0.25">
      <c r="A19" s="24">
        <v>2</v>
      </c>
      <c r="B19" s="59" t="str">
        <f>diárias!A4</f>
        <v>Com pernoite</v>
      </c>
      <c r="C19" s="59"/>
      <c r="D19" s="59"/>
      <c r="E19" s="59"/>
      <c r="F19" s="26">
        <f>diárias!D12</f>
        <v>12500.69</v>
      </c>
    </row>
    <row r="21" spans="1:6" x14ac:dyDescent="0.25">
      <c r="A21" s="64" t="s">
        <v>130</v>
      </c>
      <c r="B21" s="64"/>
      <c r="C21" s="64"/>
      <c r="D21" s="64"/>
      <c r="E21" s="64"/>
      <c r="F21" s="34">
        <f>F14+F19</f>
        <v>230955.41000000003</v>
      </c>
    </row>
  </sheetData>
  <mergeCells count="6">
    <mergeCell ref="A21:E21"/>
    <mergeCell ref="A9:F9"/>
    <mergeCell ref="A11:F11"/>
    <mergeCell ref="A16:F16"/>
    <mergeCell ref="B18:E18"/>
    <mergeCell ref="B19:E19"/>
  </mergeCells>
  <printOptions horizontalCentered="1"/>
  <pageMargins left="0.78749999999999998" right="0.78749999999999998" top="0.88611111111111096" bottom="1.0249999999999999" header="0.78749999999999998" footer="0.78749999999999998"/>
  <pageSetup paperSize="9" orientation="portrait" horizontalDpi="300" verticalDpi="300" r:id="rId1"/>
  <headerFooter>
    <oddFooter>&amp;L&amp;"Arial,Normal"&amp;10Estimativa em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arquivista</vt:lpstr>
      <vt:lpstr>diárias</vt:lpstr>
      <vt:lpstr>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Gilson Soares Da Conceicao</cp:lastModifiedBy>
  <cp:revision>5</cp:revision>
  <cp:lastPrinted>2023-06-02T14:13:22Z</cp:lastPrinted>
  <dcterms:created xsi:type="dcterms:W3CDTF">2019-01-29T18:54:26Z</dcterms:created>
  <dcterms:modified xsi:type="dcterms:W3CDTF">2023-06-29T16:57:14Z</dcterms:modified>
  <dc:language>pt-BR</dc:language>
</cp:coreProperties>
</file>