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6"/>
  </bookViews>
  <sheets>
    <sheet name="Item1" sheetId="1" r:id="rId1"/>
    <sheet name="Item2" sheetId="2" r:id="rId2"/>
    <sheet name="Item3" sheetId="3" state="hidden" r:id="rId3"/>
    <sheet name="Item4" sheetId="4" state="hidden" r:id="rId4"/>
    <sheet name="Item5" sheetId="5" state="hidden" r:id="rId5"/>
    <sheet name="TOTAL" sheetId="11" r:id="rId6"/>
    <sheet name="menores" sheetId="12" r:id="rId7"/>
  </sheets>
  <definedNames>
    <definedName name="_xlnm.Print_Area" localSheetId="6">menores!$A$1:$F$7</definedName>
    <definedName name="_xlnm.Print_Area" localSheetId="5">TOTAL!$A$1:$F$12</definedName>
    <definedName name="_xlnm.Print_Titles" localSheetId="6">menores!$1:$2</definedName>
    <definedName name="_xlnm.Print_Titles" localSheetId="5">TOTAL!$1:$9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" i="12" l="1"/>
  <c r="C6" i="12"/>
  <c r="B6" i="12"/>
  <c r="D4" i="12"/>
  <c r="C4" i="12"/>
  <c r="B4" i="12"/>
  <c r="D11" i="11"/>
  <c r="C11" i="11"/>
  <c r="B11" i="11"/>
  <c r="D10" i="11"/>
  <c r="C10" i="11"/>
  <c r="B10" i="11"/>
  <c r="H20" i="5"/>
  <c r="G20" i="5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I7" i="5"/>
  <c r="F3" i="5"/>
  <c r="H20" i="4"/>
  <c r="G20" i="4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I8" i="4"/>
  <c r="I7" i="4"/>
  <c r="F3" i="4"/>
  <c r="H20" i="3"/>
  <c r="G20" i="3" s="1"/>
  <c r="F20" i="3"/>
  <c r="D20" i="3"/>
  <c r="B20" i="3"/>
  <c r="A20" i="3" s="1"/>
  <c r="I17" i="3"/>
  <c r="I16" i="3"/>
  <c r="I15" i="3"/>
  <c r="I14" i="3"/>
  <c r="I13" i="3"/>
  <c r="I12" i="3"/>
  <c r="I11" i="3"/>
  <c r="I10" i="3"/>
  <c r="I9" i="3"/>
  <c r="I8" i="3"/>
  <c r="I7" i="3"/>
  <c r="F3" i="3"/>
  <c r="H20" i="2"/>
  <c r="G20" i="2" s="1"/>
  <c r="B5" i="12" s="1"/>
  <c r="F20" i="2"/>
  <c r="D20" i="2"/>
  <c r="B20" i="2"/>
  <c r="I17" i="2"/>
  <c r="F3" i="2"/>
  <c r="E6" i="12" s="1"/>
  <c r="H20" i="1"/>
  <c r="G20" i="1" s="1"/>
  <c r="B3" i="12" s="1"/>
  <c r="F20" i="1"/>
  <c r="D20" i="1"/>
  <c r="B20" i="1"/>
  <c r="I17" i="1"/>
  <c r="F3" i="1"/>
  <c r="E4" i="12" s="1"/>
  <c r="C20" i="4" l="1"/>
  <c r="C20" i="3"/>
  <c r="F6" i="12"/>
  <c r="F4" i="12"/>
  <c r="C20" i="5"/>
  <c r="A20" i="2"/>
  <c r="C20" i="2" s="1"/>
  <c r="A20" i="1"/>
  <c r="C20" i="1" s="1"/>
  <c r="A20" i="5"/>
  <c r="I15" i="2" l="1"/>
  <c r="I14" i="2"/>
  <c r="I13" i="2"/>
  <c r="I12" i="2"/>
  <c r="I11" i="2"/>
  <c r="I16" i="2"/>
  <c r="I10" i="2"/>
  <c r="I15" i="1"/>
  <c r="I16" i="1"/>
  <c r="I13" i="1"/>
  <c r="I14" i="1"/>
  <c r="I11" i="1"/>
  <c r="I12" i="1"/>
  <c r="I8" i="2"/>
  <c r="I9" i="2"/>
  <c r="I9" i="1"/>
  <c r="I10" i="1"/>
  <c r="I6" i="2"/>
  <c r="I7" i="2"/>
  <c r="I7" i="1"/>
  <c r="I8" i="1"/>
  <c r="I5" i="4"/>
  <c r="I6" i="4"/>
  <c r="I5" i="3"/>
  <c r="I6" i="3"/>
  <c r="I5" i="1"/>
  <c r="I6" i="1"/>
  <c r="I5" i="5"/>
  <c r="I6" i="5"/>
  <c r="I4" i="2"/>
  <c r="I5" i="2"/>
  <c r="I3" i="5"/>
  <c r="I4" i="5"/>
  <c r="I3" i="4"/>
  <c r="I4" i="4"/>
  <c r="I3" i="3"/>
  <c r="I4" i="3"/>
  <c r="E20" i="3" s="1"/>
  <c r="E3" i="3" s="1"/>
  <c r="I3" i="1"/>
  <c r="I4" i="1"/>
  <c r="I3" i="2"/>
  <c r="F7" i="12"/>
  <c r="E20" i="2" l="1"/>
  <c r="H22" i="2" s="1"/>
  <c r="H23" i="2" s="1"/>
  <c r="E20" i="1"/>
  <c r="H22" i="1" s="1"/>
  <c r="H23" i="1" s="1"/>
  <c r="E20" i="5"/>
  <c r="H22" i="5"/>
  <c r="H23" i="5" s="1"/>
  <c r="E3" i="5"/>
  <c r="E20" i="4"/>
  <c r="H22" i="4" s="1"/>
  <c r="H23" i="4" s="1"/>
  <c r="H22" i="3"/>
  <c r="H23" i="3" s="1"/>
  <c r="E3" i="4" l="1"/>
  <c r="E3" i="2"/>
  <c r="E11" i="11" s="1"/>
  <c r="F11" i="11" s="1"/>
  <c r="E3" i="1"/>
  <c r="E10" i="11" s="1"/>
  <c r="F10" i="11" s="1"/>
  <c r="F12" i="11" l="1"/>
</calcChain>
</file>

<file path=xl/sharedStrings.xml><?xml version="1.0" encoding="utf-8"?>
<sst xmlns="http://schemas.openxmlformats.org/spreadsheetml/2006/main" count="197" uniqueCount="69">
  <si>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</si>
  <si>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</si>
  <si>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</si>
  <si>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</si>
  <si>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</si>
  <si>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</si>
  <si>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</si>
  <si>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</si>
  <si>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</si>
  <si>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</si>
  <si>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</si>
  <si>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</si>
  <si>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</si>
  <si>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</si>
  <si>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</si>
  <si>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</si>
  <si>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</si>
  <si>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</si>
  <si>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</si>
  <si>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</si>
  <si>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</si>
  <si>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</si>
  <si>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</si>
  <si>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</si>
  <si>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</si>
  <si>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</si>
  <si>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</si>
  <si>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</si>
  <si>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</si>
  <si>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</si>
  <si>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</si>
  <si>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</si>
  <si>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</si>
  <si>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</si>
  <si>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</si>
  <si>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</si>
  <si>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</si>
  <si>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</si>
  <si>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</si>
  <si>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</si>
  <si>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</si>
  <si>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valor fixo mensal</t>
  </si>
  <si>
    <t xml:space="preserve">Monitoramento remoto de Redes, Serviços e Aplicações, conforme especificações e condições deste Termo de Referência e seus Anexos. </t>
  </si>
  <si>
    <t>Tarefas de demanda – para execução de projetos e atividades não rotineiras, conforme especificações e condições deste Termo de Referência e seus Anexos.</t>
  </si>
  <si>
    <t>HST - horas de serviço técnico</t>
  </si>
  <si>
    <t>SOLUTIS TECNOLOGIAS LTDA</t>
  </si>
  <si>
    <t>STEFANINI CONSULTORIA E ASSESSORIA EM INFORMATICA S.A.</t>
  </si>
  <si>
    <t>LANLINK SERVIÇOS DE INFORMÁTICA S.A.</t>
  </si>
  <si>
    <t>IOS INFORMÁTICA ORGANIZAÇÃO E SISTEMAS LTDA</t>
  </si>
  <si>
    <t>pacote</t>
  </si>
  <si>
    <t>Papel toalha
Cor branca, duas dobras, texturizado;
Dimensões: folhas com 22 cm x 22 cm;
Tipo interfolhado;
Macio e absorvente;
Pacote com 1000 folhas;
Variação permitida: ± 3.0 cm
PC = Pacote</t>
  </si>
  <si>
    <t>MAGAZINE LUIZA</t>
  </si>
  <si>
    <t>KALUNGA</t>
  </si>
  <si>
    <t>BICHO DO MATO</t>
  </si>
  <si>
    <t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t>
  </si>
  <si>
    <t>MC MERCAFÉ</t>
  </si>
  <si>
    <t>AMAZON</t>
  </si>
  <si>
    <t>AMERICANAS</t>
  </si>
  <si>
    <t>AZUL ATACAREJO</t>
  </si>
  <si>
    <t>G BARBOSA</t>
  </si>
  <si>
    <t>SUPERTEM</t>
  </si>
  <si>
    <t>SUPERMERCADO DULAR</t>
  </si>
  <si>
    <t>SUPERMERCADO BEIRA RIO</t>
  </si>
  <si>
    <t>ALTEMAR DE ARAÚJO FREIRE</t>
  </si>
  <si>
    <t>SUL BRASIL ATACADISTA</t>
  </si>
  <si>
    <t>ASM SOLUÇÕES INTEGRADAS</t>
  </si>
  <si>
    <t>MARIA BENETILDE DE OLIVEIRA</t>
  </si>
  <si>
    <t>JOSE MR JUNIOR LTDA</t>
  </si>
  <si>
    <t>JT INDÚSTRIA E COMÉRCIO DE CAFÉS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</si>
</sst>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6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3067050</xdr:colOff>
      <xdr:row>0</xdr:row>
      <xdr:rowOff>57150</xdr:rowOff>
    </xdr:from>
    <xdr:to>
      <xdr:col>2</xdr:col>
      <xdr:colOff>266700</xdr:colOff>
      <xdr:row>7</xdr:row>
      <xdr:rowOff>61381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57150"/>
          <a:ext cx="2990850" cy="1137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2" sqref="G12:G1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54</v>
      </c>
      <c r="C3" s="51" t="s">
        <v>49</v>
      </c>
      <c r="D3" s="52">
        <v>3750</v>
      </c>
      <c r="E3" s="53">
        <f>IF(C20&lt;=25%,D20,MIN(E20:F20))</f>
        <v>8.98</v>
      </c>
      <c r="F3" s="53">
        <f>MIN(H3:H17)</f>
        <v>6</v>
      </c>
      <c r="G3" s="6" t="s">
        <v>55</v>
      </c>
      <c r="H3" s="7">
        <v>8.99</v>
      </c>
      <c r="I3" s="8" t="str">
        <f t="shared" ref="I3:I17" si="0">IF(H3="","",(IF($C$20&lt;25%,"N/A",IF(H3&lt;=($D$20+$A$20),H3,"Descartado"))))</f>
        <v>N/A</v>
      </c>
    </row>
    <row r="4" spans="1:9">
      <c r="A4" s="49"/>
      <c r="B4" s="50"/>
      <c r="C4" s="51"/>
      <c r="D4" s="52"/>
      <c r="E4" s="53"/>
      <c r="F4" s="53"/>
      <c r="G4" s="6" t="s">
        <v>56</v>
      </c>
      <c r="H4" s="7">
        <v>10</v>
      </c>
      <c r="I4" s="8" t="str">
        <f t="shared" si="0"/>
        <v>N/A</v>
      </c>
    </row>
    <row r="5" spans="1:9">
      <c r="A5" s="49"/>
      <c r="B5" s="50"/>
      <c r="C5" s="51"/>
      <c r="D5" s="52"/>
      <c r="E5" s="53"/>
      <c r="F5" s="53"/>
      <c r="G5" s="6" t="s">
        <v>57</v>
      </c>
      <c r="H5" s="7">
        <v>13</v>
      </c>
      <c r="I5" s="8" t="str">
        <f t="shared" si="0"/>
        <v>N/A</v>
      </c>
    </row>
    <row r="6" spans="1:9">
      <c r="A6" s="49"/>
      <c r="B6" s="50"/>
      <c r="C6" s="51"/>
      <c r="D6" s="52"/>
      <c r="E6" s="53"/>
      <c r="F6" s="53"/>
      <c r="G6" s="6" t="s">
        <v>58</v>
      </c>
      <c r="H6" s="7">
        <v>9.19</v>
      </c>
      <c r="I6" s="8" t="str">
        <f t="shared" si="0"/>
        <v>N/A</v>
      </c>
    </row>
    <row r="7" spans="1:9">
      <c r="A7" s="49"/>
      <c r="B7" s="50"/>
      <c r="C7" s="51"/>
      <c r="D7" s="52"/>
      <c r="E7" s="53"/>
      <c r="F7" s="53"/>
      <c r="G7" s="6" t="s">
        <v>59</v>
      </c>
      <c r="H7" s="7">
        <v>8.39</v>
      </c>
      <c r="I7" s="8" t="str">
        <f t="shared" si="0"/>
        <v>N/A</v>
      </c>
    </row>
    <row r="8" spans="1:9">
      <c r="A8" s="49"/>
      <c r="B8" s="50"/>
      <c r="C8" s="51"/>
      <c r="D8" s="52"/>
      <c r="E8" s="53"/>
      <c r="F8" s="53"/>
      <c r="G8" s="6" t="s">
        <v>60</v>
      </c>
      <c r="H8" s="7">
        <v>11.99</v>
      </c>
      <c r="I8" s="8" t="str">
        <f t="shared" si="0"/>
        <v>N/A</v>
      </c>
    </row>
    <row r="9" spans="1:9">
      <c r="A9" s="49"/>
      <c r="B9" s="50"/>
      <c r="C9" s="51"/>
      <c r="D9" s="52"/>
      <c r="E9" s="53"/>
      <c r="F9" s="53"/>
      <c r="G9" s="6" t="s">
        <v>61</v>
      </c>
      <c r="H9" s="7">
        <v>10.99</v>
      </c>
      <c r="I9" s="8" t="str">
        <f t="shared" si="0"/>
        <v>N/A</v>
      </c>
    </row>
    <row r="10" spans="1:9">
      <c r="A10" s="49"/>
      <c r="B10" s="50"/>
      <c r="C10" s="51"/>
      <c r="D10" s="52"/>
      <c r="E10" s="53"/>
      <c r="F10" s="53"/>
      <c r="G10" s="6" t="s">
        <v>62</v>
      </c>
      <c r="H10" s="7">
        <v>9.2899999999999991</v>
      </c>
      <c r="I10" s="8" t="str">
        <f t="shared" si="0"/>
        <v>N/A</v>
      </c>
    </row>
    <row r="11" spans="1:9">
      <c r="A11" s="49"/>
      <c r="B11" s="50"/>
      <c r="C11" s="51"/>
      <c r="D11" s="52"/>
      <c r="E11" s="53"/>
      <c r="F11" s="53"/>
      <c r="G11" s="6" t="s">
        <v>68</v>
      </c>
      <c r="H11" s="7">
        <v>6</v>
      </c>
      <c r="I11" s="8" t="str">
        <f t="shared" si="0"/>
        <v>N/A</v>
      </c>
    </row>
    <row r="12" spans="1:9">
      <c r="A12" s="49"/>
      <c r="B12" s="50"/>
      <c r="C12" s="51"/>
      <c r="D12" s="52"/>
      <c r="E12" s="53"/>
      <c r="F12" s="53"/>
      <c r="G12" s="6" t="s">
        <v>63</v>
      </c>
      <c r="H12" s="7">
        <v>6.79</v>
      </c>
      <c r="I12" s="8" t="str">
        <f t="shared" si="0"/>
        <v>N/A</v>
      </c>
    </row>
    <row r="13" spans="1:9">
      <c r="A13" s="49"/>
      <c r="B13" s="50"/>
      <c r="C13" s="51"/>
      <c r="D13" s="52"/>
      <c r="E13" s="53"/>
      <c r="F13" s="53"/>
      <c r="G13" s="6" t="s">
        <v>64</v>
      </c>
      <c r="H13" s="7">
        <v>6.89</v>
      </c>
      <c r="I13" s="8" t="str">
        <f t="shared" si="0"/>
        <v>N/A</v>
      </c>
    </row>
    <row r="14" spans="1:9">
      <c r="A14" s="49"/>
      <c r="B14" s="50"/>
      <c r="C14" s="51"/>
      <c r="D14" s="52"/>
      <c r="E14" s="53"/>
      <c r="F14" s="53"/>
      <c r="G14" s="6" t="s">
        <v>65</v>
      </c>
      <c r="H14" s="7">
        <v>7.35</v>
      </c>
      <c r="I14" s="8" t="str">
        <f t="shared" si="0"/>
        <v>N/A</v>
      </c>
    </row>
    <row r="15" spans="1:9">
      <c r="A15" s="49"/>
      <c r="B15" s="50"/>
      <c r="C15" s="51"/>
      <c r="D15" s="52"/>
      <c r="E15" s="53"/>
      <c r="F15" s="53"/>
      <c r="G15" s="6" t="s">
        <v>66</v>
      </c>
      <c r="H15" s="7">
        <v>8.3000000000000007</v>
      </c>
      <c r="I15" s="8" t="str">
        <f t="shared" si="0"/>
        <v>N/A</v>
      </c>
    </row>
    <row r="16" spans="1:9">
      <c r="A16" s="49"/>
      <c r="B16" s="50"/>
      <c r="C16" s="51"/>
      <c r="D16" s="52"/>
      <c r="E16" s="53"/>
      <c r="F16" s="53"/>
      <c r="G16" s="6" t="s">
        <v>67</v>
      </c>
      <c r="H16" s="7">
        <v>8.6</v>
      </c>
      <c r="I16" s="8" t="str">
        <f t="shared" si="0"/>
        <v>N/A</v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2.0018745336188379</v>
      </c>
      <c r="B20" s="19">
        <f>COUNT(H3:H17)</f>
        <v>14</v>
      </c>
      <c r="C20" s="20">
        <f>IF(B20&lt;2,"N/A",(A20/D20))</f>
        <v>0.22292589461234275</v>
      </c>
      <c r="D20" s="21">
        <f>ROUND(AVERAGE(H3:H17),2)</f>
        <v>8.98</v>
      </c>
      <c r="E20" s="22" t="str">
        <f>IFERROR(ROUND(IF(B20&lt;2,"N/A",(IF(C20&lt;=25%,"N/A",AVERAGE(I3:I17)))),2),"N/A")</f>
        <v>N/A</v>
      </c>
      <c r="F20" s="22">
        <f>ROUND(MEDIAN(H3:H17),2)</f>
        <v>8.8000000000000007</v>
      </c>
      <c r="G20" s="23" t="str">
        <f>INDEX(G3:G17,MATCH(H20,H3:H17,0))</f>
        <v>JT INDÚSTRIA E COMÉRCIO DE CAFÉS</v>
      </c>
      <c r="H20" s="24">
        <f>MIN(H3:H17)</f>
        <v>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8.98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33675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2" sqref="G12:G1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54</v>
      </c>
      <c r="C3" s="51" t="s">
        <v>49</v>
      </c>
      <c r="D3" s="52">
        <v>11250</v>
      </c>
      <c r="E3" s="53">
        <f>IF(C20&lt;=25%,D20,MIN(E20:F20))</f>
        <v>8.98</v>
      </c>
      <c r="F3" s="53">
        <f>MIN(H3:H17)</f>
        <v>6</v>
      </c>
      <c r="G3" s="6" t="s">
        <v>55</v>
      </c>
      <c r="H3" s="7">
        <v>8.99</v>
      </c>
      <c r="I3" s="8" t="str">
        <f t="shared" ref="I3:I17" si="0">IF(H3="","",(IF($C$20&lt;25%,"N/A",IF(H3&lt;=($D$20+$A$20),H3,"Descartado"))))</f>
        <v>N/A</v>
      </c>
    </row>
    <row r="4" spans="1:9">
      <c r="A4" s="49"/>
      <c r="B4" s="50"/>
      <c r="C4" s="51"/>
      <c r="D4" s="52"/>
      <c r="E4" s="53"/>
      <c r="F4" s="53"/>
      <c r="G4" s="6" t="s">
        <v>56</v>
      </c>
      <c r="H4" s="7">
        <v>10</v>
      </c>
      <c r="I4" s="8" t="str">
        <f t="shared" si="0"/>
        <v>N/A</v>
      </c>
    </row>
    <row r="5" spans="1:9">
      <c r="A5" s="49"/>
      <c r="B5" s="50"/>
      <c r="C5" s="51"/>
      <c r="D5" s="52"/>
      <c r="E5" s="53"/>
      <c r="F5" s="53"/>
      <c r="G5" s="6" t="s">
        <v>57</v>
      </c>
      <c r="H5" s="7">
        <v>13</v>
      </c>
      <c r="I5" s="8" t="str">
        <f t="shared" si="0"/>
        <v>N/A</v>
      </c>
    </row>
    <row r="6" spans="1:9">
      <c r="A6" s="49"/>
      <c r="B6" s="50"/>
      <c r="C6" s="51"/>
      <c r="D6" s="52"/>
      <c r="E6" s="53"/>
      <c r="F6" s="53"/>
      <c r="G6" s="6" t="s">
        <v>58</v>
      </c>
      <c r="H6" s="7">
        <v>9.19</v>
      </c>
      <c r="I6" s="8" t="str">
        <f t="shared" si="0"/>
        <v>N/A</v>
      </c>
    </row>
    <row r="7" spans="1:9">
      <c r="A7" s="49"/>
      <c r="B7" s="50"/>
      <c r="C7" s="51"/>
      <c r="D7" s="52"/>
      <c r="E7" s="53"/>
      <c r="F7" s="53"/>
      <c r="G7" s="6" t="s">
        <v>59</v>
      </c>
      <c r="H7" s="7">
        <v>8.39</v>
      </c>
      <c r="I7" s="8" t="str">
        <f t="shared" si="0"/>
        <v>N/A</v>
      </c>
    </row>
    <row r="8" spans="1:9">
      <c r="A8" s="49"/>
      <c r="B8" s="50"/>
      <c r="C8" s="51"/>
      <c r="D8" s="52"/>
      <c r="E8" s="53"/>
      <c r="F8" s="53"/>
      <c r="G8" s="6" t="s">
        <v>60</v>
      </c>
      <c r="H8" s="7">
        <v>11.99</v>
      </c>
      <c r="I8" s="8" t="str">
        <f t="shared" si="0"/>
        <v>N/A</v>
      </c>
    </row>
    <row r="9" spans="1:9">
      <c r="A9" s="49"/>
      <c r="B9" s="50"/>
      <c r="C9" s="51"/>
      <c r="D9" s="52"/>
      <c r="E9" s="53"/>
      <c r="F9" s="53"/>
      <c r="G9" s="6" t="s">
        <v>61</v>
      </c>
      <c r="H9" s="7">
        <v>10.99</v>
      </c>
      <c r="I9" s="8" t="str">
        <f t="shared" si="0"/>
        <v>N/A</v>
      </c>
    </row>
    <row r="10" spans="1:9">
      <c r="A10" s="49"/>
      <c r="B10" s="50"/>
      <c r="C10" s="51"/>
      <c r="D10" s="52"/>
      <c r="E10" s="53"/>
      <c r="F10" s="53"/>
      <c r="G10" s="6" t="s">
        <v>62</v>
      </c>
      <c r="H10" s="7">
        <v>9.2899999999999991</v>
      </c>
      <c r="I10" s="8" t="str">
        <f t="shared" si="0"/>
        <v>N/A</v>
      </c>
    </row>
    <row r="11" spans="1:9">
      <c r="A11" s="49"/>
      <c r="B11" s="50"/>
      <c r="C11" s="51"/>
      <c r="D11" s="52"/>
      <c r="E11" s="53"/>
      <c r="F11" s="53"/>
      <c r="G11" s="6" t="s">
        <v>68</v>
      </c>
      <c r="H11" s="7">
        <v>6</v>
      </c>
      <c r="I11" s="8" t="str">
        <f t="shared" si="0"/>
        <v>N/A</v>
      </c>
    </row>
    <row r="12" spans="1:9">
      <c r="A12" s="49"/>
      <c r="B12" s="50"/>
      <c r="C12" s="51"/>
      <c r="D12" s="52"/>
      <c r="E12" s="53"/>
      <c r="F12" s="53"/>
      <c r="G12" s="6" t="s">
        <v>63</v>
      </c>
      <c r="H12" s="7">
        <v>6.79</v>
      </c>
      <c r="I12" s="8" t="str">
        <f t="shared" si="0"/>
        <v>N/A</v>
      </c>
    </row>
    <row r="13" spans="1:9">
      <c r="A13" s="49"/>
      <c r="B13" s="50"/>
      <c r="C13" s="51"/>
      <c r="D13" s="52"/>
      <c r="E13" s="53"/>
      <c r="F13" s="53"/>
      <c r="G13" s="6" t="s">
        <v>64</v>
      </c>
      <c r="H13" s="7">
        <v>6.89</v>
      </c>
      <c r="I13" s="8" t="str">
        <f t="shared" si="0"/>
        <v>N/A</v>
      </c>
    </row>
    <row r="14" spans="1:9">
      <c r="A14" s="49"/>
      <c r="B14" s="50"/>
      <c r="C14" s="51"/>
      <c r="D14" s="52"/>
      <c r="E14" s="53"/>
      <c r="F14" s="53"/>
      <c r="G14" s="6" t="s">
        <v>65</v>
      </c>
      <c r="H14" s="7">
        <v>7.35</v>
      </c>
      <c r="I14" s="8" t="str">
        <f t="shared" si="0"/>
        <v>N/A</v>
      </c>
    </row>
    <row r="15" spans="1:9">
      <c r="A15" s="49"/>
      <c r="B15" s="50"/>
      <c r="C15" s="51"/>
      <c r="D15" s="52"/>
      <c r="E15" s="53"/>
      <c r="F15" s="53"/>
      <c r="G15" s="6" t="s">
        <v>66</v>
      </c>
      <c r="H15" s="7">
        <v>8.3000000000000007</v>
      </c>
      <c r="I15" s="8" t="str">
        <f t="shared" si="0"/>
        <v>N/A</v>
      </c>
    </row>
    <row r="16" spans="1:9">
      <c r="A16" s="49"/>
      <c r="B16" s="50"/>
      <c r="C16" s="51"/>
      <c r="D16" s="52"/>
      <c r="E16" s="53"/>
      <c r="F16" s="53"/>
      <c r="G16" s="6" t="s">
        <v>67</v>
      </c>
      <c r="H16" s="7">
        <v>8.6</v>
      </c>
      <c r="I16" s="8" t="str">
        <f t="shared" si="0"/>
        <v>N/A</v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2.0018745336188379</v>
      </c>
      <c r="B20" s="19">
        <f>COUNT(H3:H17)</f>
        <v>14</v>
      </c>
      <c r="C20" s="20">
        <f>IF(B20&lt;2,"N/A",(A20/D20))</f>
        <v>0.22292589461234275</v>
      </c>
      <c r="D20" s="21">
        <f>ROUND(AVERAGE(H3:H17),2)</f>
        <v>8.98</v>
      </c>
      <c r="E20" s="22" t="str">
        <f>IFERROR(ROUND(IF(B20&lt;2,"N/A",(IF(C20&lt;=25%,"N/A",AVERAGE(I3:I17)))),2),"N/A")</f>
        <v>N/A</v>
      </c>
      <c r="F20" s="22">
        <f>ROUND(MEDIAN(H3:H17),2)</f>
        <v>8.8000000000000007</v>
      </c>
      <c r="G20" s="23" t="str">
        <f>INDEX(G3:G17,MATCH(H20,H3:H17,0))</f>
        <v>JT INDÚSTRIA E COMÉRCIO DE CAFÉS</v>
      </c>
      <c r="H20" s="24">
        <f>MIN(H3:H17)</f>
        <v>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8.98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101025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6" sqref="G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50</v>
      </c>
      <c r="C3" s="51" t="s">
        <v>49</v>
      </c>
      <c r="D3" s="52">
        <v>3000</v>
      </c>
      <c r="E3" s="53">
        <f>IF(C20&lt;=25%,D20,MIN(E20:F20))</f>
        <v>9.93</v>
      </c>
      <c r="F3" s="53">
        <f>MIN(H3:H17)</f>
        <v>8.99</v>
      </c>
      <c r="G3" s="6" t="s">
        <v>53</v>
      </c>
      <c r="H3" s="7">
        <v>8.99</v>
      </c>
      <c r="I3" s="8" t="str">
        <f t="shared" ref="I3:I17" si="0">IF(H3="","",(IF($C$20&lt;25%,"N/A",IF(H3&lt;=($D$20+$A$20),H3,"Descartado"))))</f>
        <v>N/A</v>
      </c>
    </row>
    <row r="4" spans="1:9">
      <c r="A4" s="49"/>
      <c r="B4" s="50"/>
      <c r="C4" s="51"/>
      <c r="D4" s="52"/>
      <c r="E4" s="53"/>
      <c r="F4" s="53"/>
      <c r="G4" s="6" t="s">
        <v>52</v>
      </c>
      <c r="H4" s="7">
        <v>9.3000000000000007</v>
      </c>
      <c r="I4" s="8" t="str">
        <f t="shared" si="0"/>
        <v>N/A</v>
      </c>
    </row>
    <row r="5" spans="1:9">
      <c r="A5" s="49"/>
      <c r="B5" s="50"/>
      <c r="C5" s="51"/>
      <c r="D5" s="52"/>
      <c r="E5" s="53"/>
      <c r="F5" s="53"/>
      <c r="G5" s="6" t="s">
        <v>51</v>
      </c>
      <c r="H5" s="7">
        <v>11.5</v>
      </c>
      <c r="I5" s="8" t="str">
        <f t="shared" si="0"/>
        <v>N/A</v>
      </c>
    </row>
    <row r="6" spans="1:9">
      <c r="A6" s="49"/>
      <c r="B6" s="50"/>
      <c r="C6" s="51"/>
      <c r="D6" s="52"/>
      <c r="E6" s="53"/>
      <c r="F6" s="53"/>
      <c r="G6" s="6"/>
      <c r="H6" s="7"/>
      <c r="I6" s="8" t="str">
        <f t="shared" si="0"/>
        <v/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1.3684662947986834</v>
      </c>
      <c r="B20" s="19">
        <f>COUNT(H3:H17)</f>
        <v>3</v>
      </c>
      <c r="C20" s="20">
        <f>IF(B20&lt;2,"N/A",(A20/D20))</f>
        <v>0.13781130864035079</v>
      </c>
      <c r="D20" s="21">
        <f>ROUND(AVERAGE(H3:H17),2)</f>
        <v>9.93</v>
      </c>
      <c r="E20" s="22" t="str">
        <f>IFERROR(ROUND(IF(B20&lt;2,"N/A",(IF(C20&lt;=25%,"N/A",AVERAGE(I3:I17)))),2),"N/A")</f>
        <v>N/A</v>
      </c>
      <c r="F20" s="22">
        <f>ROUND(MEDIAN(H3:H17),2)</f>
        <v>9.3000000000000007</v>
      </c>
      <c r="G20" s="23" t="str">
        <f>INDEX(G3:G17,MATCH(H20,H3:H17,0))</f>
        <v>BICHO DO MATO</v>
      </c>
      <c r="H20" s="24">
        <f>MIN(H3:H17)</f>
        <v>8.99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9.93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29790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42</v>
      </c>
      <c r="C3" s="51" t="s">
        <v>41</v>
      </c>
      <c r="D3" s="52">
        <v>30</v>
      </c>
      <c r="E3" s="53">
        <f>IF(C20&lt;=25%,D20,MIN(E20:F20))</f>
        <v>15510.75</v>
      </c>
      <c r="F3" s="53">
        <f>MIN(H3:H17)</f>
        <v>11024.38</v>
      </c>
      <c r="G3" s="6" t="s">
        <v>45</v>
      </c>
      <c r="H3" s="7">
        <v>60000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46</v>
      </c>
      <c r="H4" s="7">
        <v>19851.88</v>
      </c>
      <c r="I4" s="8">
        <f t="shared" si="0"/>
        <v>19851.88</v>
      </c>
    </row>
    <row r="5" spans="1:9">
      <c r="A5" s="49"/>
      <c r="B5" s="50"/>
      <c r="C5" s="51"/>
      <c r="D5" s="52"/>
      <c r="E5" s="53"/>
      <c r="F5" s="53"/>
      <c r="G5" s="6" t="s">
        <v>47</v>
      </c>
      <c r="H5" s="7">
        <v>11024.38</v>
      </c>
      <c r="I5" s="8">
        <f t="shared" si="0"/>
        <v>11024.38</v>
      </c>
    </row>
    <row r="6" spans="1:9">
      <c r="A6" s="49"/>
      <c r="B6" s="50"/>
      <c r="C6" s="51"/>
      <c r="D6" s="52"/>
      <c r="E6" s="53"/>
      <c r="F6" s="53"/>
      <c r="G6" s="6" t="s">
        <v>48</v>
      </c>
      <c r="H6" s="7">
        <v>15656</v>
      </c>
      <c r="I6" s="8">
        <f t="shared" si="0"/>
        <v>15656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22534.890168668819</v>
      </c>
      <c r="B20" s="19">
        <f>COUNT(H3:H17)</f>
        <v>4</v>
      </c>
      <c r="C20" s="20">
        <f>IF(B20&lt;2,"N/A",(A20/D20))</f>
        <v>0.84612439229382186</v>
      </c>
      <c r="D20" s="21">
        <f>ROUND(AVERAGE(H3:H17),2)</f>
        <v>26633.07</v>
      </c>
      <c r="E20" s="22">
        <f>IFERROR(ROUND(IF(B20&lt;2,"N/A",(IF(C20&lt;=25%,"N/A",AVERAGE(I3:I17)))),2),"N/A")</f>
        <v>15510.75</v>
      </c>
      <c r="F20" s="22">
        <f>ROUND(MEDIAN(H3:H17),2)</f>
        <v>17753.939999999999</v>
      </c>
      <c r="G20" s="23" t="str">
        <f>INDEX(G3:G17,MATCH(H20,H3:H17,0))</f>
        <v>LANLINK SERVIÇOS DE INFORMÁTICA S.A.</v>
      </c>
      <c r="H20" s="24">
        <f>MIN(H3:H17)</f>
        <v>11024.38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15510.75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465322.5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43</v>
      </c>
      <c r="C3" s="51" t="s">
        <v>44</v>
      </c>
      <c r="D3" s="52">
        <v>2400</v>
      </c>
      <c r="E3" s="53">
        <f>IF(C20&lt;=25%,D20,MIN(E20:F20))</f>
        <v>70.05</v>
      </c>
      <c r="F3" s="53">
        <f>MIN(H3:H17)</f>
        <v>53.35</v>
      </c>
      <c r="G3" s="6" t="s">
        <v>45</v>
      </c>
      <c r="H3" s="7">
        <v>180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46</v>
      </c>
      <c r="H4" s="7">
        <v>53.35</v>
      </c>
      <c r="I4" s="8">
        <f t="shared" si="0"/>
        <v>53.35</v>
      </c>
    </row>
    <row r="5" spans="1:9">
      <c r="A5" s="49"/>
      <c r="B5" s="50"/>
      <c r="C5" s="51"/>
      <c r="D5" s="52"/>
      <c r="E5" s="53"/>
      <c r="F5" s="53"/>
      <c r="G5" s="6" t="s">
        <v>47</v>
      </c>
      <c r="H5" s="7">
        <v>101.79</v>
      </c>
      <c r="I5" s="8">
        <f t="shared" si="0"/>
        <v>101.79</v>
      </c>
    </row>
    <row r="6" spans="1:9">
      <c r="A6" s="49"/>
      <c r="B6" s="50"/>
      <c r="C6" s="51"/>
      <c r="D6" s="52"/>
      <c r="E6" s="53"/>
      <c r="F6" s="53"/>
      <c r="G6" s="6" t="s">
        <v>48</v>
      </c>
      <c r="H6" s="7">
        <v>55</v>
      </c>
      <c r="I6" s="8">
        <f t="shared" si="0"/>
        <v>55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59.38608619309187</v>
      </c>
      <c r="B20" s="19">
        <f>COUNT(H3:H17)</f>
        <v>4</v>
      </c>
      <c r="C20" s="20">
        <f>IF(B20&lt;2,"N/A",(A20/D20))</f>
        <v>0.60883828371018933</v>
      </c>
      <c r="D20" s="21">
        <f>ROUND(AVERAGE(H3:H17),2)</f>
        <v>97.54</v>
      </c>
      <c r="E20" s="22">
        <f>IFERROR(ROUND(IF(B20&lt;2,"N/A",(IF(C20&lt;=25%,"N/A",AVERAGE(I3:I17)))),2),"N/A")</f>
        <v>70.05</v>
      </c>
      <c r="F20" s="22">
        <f>ROUND(MEDIAN(H3:H17),2)</f>
        <v>78.400000000000006</v>
      </c>
      <c r="G20" s="23" t="str">
        <f>INDEX(G3:G17,MATCH(H20,H3:H17,0))</f>
        <v>STEFANINI CONSULTORIA E ASSESSORIA EM INFORMATICA S.A.</v>
      </c>
      <c r="H20" s="24">
        <f>MIN(H3:H17)</f>
        <v>53.35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70.05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168120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I12"/>
  <sheetViews>
    <sheetView view="pageBreakPreview" topLeftCell="A5" zoomScaleNormal="100" zoomScaleSheetLayoutView="100" workbookViewId="0">
      <selection activeCell="B11" sqref="B11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8.5703125" style="34" bestFit="1" customWidth="1"/>
    <col min="7" max="13" width="9.140625" style="35"/>
    <col min="14" max="1023" width="9.140625" style="34"/>
    <col min="1024" max="1024" width="11.5703125" customWidth="1"/>
  </cols>
  <sheetData>
    <row r="8" spans="1:6" ht="15" customHeight="1">
      <c r="A8" s="54" t="s">
        <v>30</v>
      </c>
      <c r="B8" s="54"/>
      <c r="C8" s="54"/>
      <c r="D8" s="54"/>
      <c r="E8" s="54"/>
      <c r="F8" s="54"/>
    </row>
    <row r="9" spans="1:6" ht="25.5">
      <c r="A9" s="36" t="s">
        <v>31</v>
      </c>
      <c r="B9" s="36" t="s">
        <v>32</v>
      </c>
      <c r="C9" s="36" t="s">
        <v>33</v>
      </c>
      <c r="D9" s="36" t="s">
        <v>34</v>
      </c>
      <c r="E9" s="36" t="s">
        <v>35</v>
      </c>
      <c r="F9" s="36" t="s">
        <v>36</v>
      </c>
    </row>
    <row r="10" spans="1:6" ht="331.5">
      <c r="A10" s="37">
        <v>1</v>
      </c>
      <c r="B10" s="38" t="str">
        <f>Item1!B3</f>
        <v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v>
      </c>
      <c r="C10" s="37" t="str">
        <f>Item1!C3</f>
        <v>pacote</v>
      </c>
      <c r="D10" s="37">
        <f>Item1!D3</f>
        <v>3750</v>
      </c>
      <c r="E10" s="39">
        <f>Item1!E3</f>
        <v>8.98</v>
      </c>
      <c r="F10" s="39">
        <f>(ROUND(E10,2)*D10)</f>
        <v>33675</v>
      </c>
    </row>
    <row r="11" spans="1:6" ht="331.5">
      <c r="A11" s="37">
        <v>2</v>
      </c>
      <c r="B11" s="38" t="str">
        <f>Item2!B3</f>
        <v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v>
      </c>
      <c r="C11" s="37" t="str">
        <f>Item2!C3</f>
        <v>pacote</v>
      </c>
      <c r="D11" s="37">
        <f>Item2!D3</f>
        <v>11250</v>
      </c>
      <c r="E11" s="39">
        <f>Item2!E3</f>
        <v>8.98</v>
      </c>
      <c r="F11" s="39">
        <f>(ROUND(E11,2)*D11)</f>
        <v>101025</v>
      </c>
    </row>
    <row r="12" spans="1:6" ht="15" customHeight="1">
      <c r="A12" s="40"/>
      <c r="B12" s="40"/>
      <c r="C12" s="54" t="s">
        <v>37</v>
      </c>
      <c r="D12" s="54"/>
      <c r="E12" s="54"/>
      <c r="F12" s="41">
        <f>SUM(F10:F11)</f>
        <v>134700</v>
      </c>
    </row>
  </sheetData>
  <mergeCells count="2">
    <mergeCell ref="A8:F8"/>
    <mergeCell ref="C12:E12"/>
  </mergeCells>
  <pageMargins left="0.51181102362204722" right="0.51181102362204722" top="0.78740157480314965" bottom="0.78740157480314965" header="0.51181102362204722" footer="0.51181102362204722"/>
  <pageSetup paperSize="9" scale="89" firstPageNumber="0" fitToHeight="0" orientation="landscape" r:id="rId1"/>
  <headerFooter>
    <oddFooter>&amp;L&amp;"-,Negrito"&amp;12Estimativa em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"/>
  <sheetViews>
    <sheetView tabSelected="1" view="pageBreakPreview" zoomScaleNormal="100" workbookViewId="0">
      <selection activeCell="B5" sqref="B5:F5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7.42578125" style="34" bestFit="1" customWidth="1"/>
    <col min="7" max="14" width="9.140625" style="35"/>
    <col min="15" max="1024" width="9.140625" style="34"/>
  </cols>
  <sheetData>
    <row r="1" spans="1:6" s="35" customFormat="1" ht="15.75" customHeight="1">
      <c r="A1" s="54" t="s">
        <v>38</v>
      </c>
      <c r="B1" s="54"/>
      <c r="C1" s="54"/>
      <c r="D1" s="54"/>
      <c r="E1" s="54"/>
      <c r="F1" s="54"/>
    </row>
    <row r="2" spans="1:6" s="35" customFormat="1" ht="25.5">
      <c r="A2" s="36" t="s">
        <v>31</v>
      </c>
      <c r="B2" s="36" t="s">
        <v>32</v>
      </c>
      <c r="C2" s="36" t="s">
        <v>33</v>
      </c>
      <c r="D2" s="36" t="s">
        <v>34</v>
      </c>
      <c r="E2" s="36" t="s">
        <v>35</v>
      </c>
      <c r="F2" s="36" t="s">
        <v>36</v>
      </c>
    </row>
    <row r="3" spans="1:6" s="35" customFormat="1" ht="17.25">
      <c r="A3" s="43" t="s">
        <v>39</v>
      </c>
      <c r="B3" s="55" t="str">
        <f>Item1!G20</f>
        <v>JT INDÚSTRIA E COMÉRCIO DE CAFÉS</v>
      </c>
      <c r="C3" s="55"/>
      <c r="D3" s="55"/>
      <c r="E3" s="55"/>
      <c r="F3" s="55"/>
    </row>
    <row r="4" spans="1:6" s="35" customFormat="1" ht="331.5">
      <c r="A4" s="37">
        <v>1</v>
      </c>
      <c r="B4" s="38" t="str">
        <f>Item1!B3</f>
        <v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v>
      </c>
      <c r="C4" s="37" t="str">
        <f>Item1!C3</f>
        <v>pacote</v>
      </c>
      <c r="D4" s="37">
        <f>Item1!D3</f>
        <v>3750</v>
      </c>
      <c r="E4" s="39">
        <f>Item1!F3</f>
        <v>6</v>
      </c>
      <c r="F4" s="39">
        <f>(ROUND(E4,2)*D4)</f>
        <v>22500</v>
      </c>
    </row>
    <row r="5" spans="1:6" s="35" customFormat="1" ht="17.25">
      <c r="A5" s="43" t="s">
        <v>39</v>
      </c>
      <c r="B5" s="55" t="str">
        <f>Item2!G20</f>
        <v>JT INDÚSTRIA E COMÉRCIO DE CAFÉS</v>
      </c>
      <c r="C5" s="55"/>
      <c r="D5" s="55"/>
      <c r="E5" s="55"/>
      <c r="F5" s="55"/>
    </row>
    <row r="6" spans="1:6" ht="331.5">
      <c r="A6" s="37">
        <v>2</v>
      </c>
      <c r="B6" s="38" t="str">
        <f>Item2!B3</f>
        <v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v>
      </c>
      <c r="C6" s="37" t="str">
        <f>Item2!C3</f>
        <v>pacote</v>
      </c>
      <c r="D6" s="37">
        <f>Item2!D3</f>
        <v>11250</v>
      </c>
      <c r="E6" s="39">
        <f>Item2!F3</f>
        <v>6</v>
      </c>
      <c r="F6" s="39">
        <f>(ROUND(E6,2)*D6)</f>
        <v>67500</v>
      </c>
    </row>
    <row r="7" spans="1:6" ht="15.75">
      <c r="A7" s="40"/>
      <c r="B7" s="40"/>
      <c r="C7" s="54" t="s">
        <v>40</v>
      </c>
      <c r="D7" s="54"/>
      <c r="E7" s="54"/>
      <c r="F7" s="41">
        <f>SUM(F4:F6)</f>
        <v>90000</v>
      </c>
    </row>
  </sheetData>
  <mergeCells count="4">
    <mergeCell ref="C7:E7"/>
    <mergeCell ref="A1:F1"/>
    <mergeCell ref="B3:F3"/>
    <mergeCell ref="B5:F5"/>
  </mergeCells>
  <pageMargins left="0.51181102362204722" right="0.51181102362204722" top="0.78740157480314965" bottom="0.78740157480314965" header="0.51181102362204722" footer="0.51181102362204722"/>
  <pageSetup paperSize="9" scale="90" firstPageNumber="0" fitToHeight="0" orientation="landscape" r:id="rId1"/>
  <rowBreaks count="1" manualBreakCount="1">
    <brk id="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Item1</vt:lpstr>
      <vt:lpstr>Item2</vt:lpstr>
      <vt:lpstr>Item3</vt:lpstr>
      <vt:lpstr>Item4</vt:lpstr>
      <vt:lpstr>Item5</vt:lpstr>
      <vt:lpstr>TOTAL</vt:lpstr>
      <vt:lpstr>menores</vt:lpstr>
      <vt:lpstr>menores!Area_de_impressao</vt:lpstr>
      <vt:lpstr>TOTAL!Area_de_impressao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Carlos Alberto Rocha de Almeida</cp:lastModifiedBy>
  <cp:revision>1</cp:revision>
  <cp:lastPrinted>2023-05-22T18:08:37Z</cp:lastPrinted>
  <dcterms:created xsi:type="dcterms:W3CDTF">2019-01-16T20:04:04Z</dcterms:created>
  <dcterms:modified xsi:type="dcterms:W3CDTF">2023-05-22T18:23:04Z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