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857" firstSheet="28" activeTab="91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Item10" sheetId="41" r:id="rId10"/>
    <sheet name="Item11" sheetId="42" r:id="rId11"/>
    <sheet name="Item12" sheetId="43" r:id="rId12"/>
    <sheet name="Item13" sheetId="44" r:id="rId13"/>
    <sheet name="Item14" sheetId="45" r:id="rId14"/>
    <sheet name="Item15" sheetId="46" r:id="rId15"/>
    <sheet name="Item16" sheetId="47" r:id="rId16"/>
    <sheet name="Item17" sheetId="48" r:id="rId17"/>
    <sheet name="Item18" sheetId="50" r:id="rId18"/>
    <sheet name="Item19" sheetId="51" r:id="rId19"/>
    <sheet name="Item20" sheetId="52" r:id="rId20"/>
    <sheet name="Item21" sheetId="54" r:id="rId21"/>
    <sheet name="Item22" sheetId="55" r:id="rId22"/>
    <sheet name="Item23" sheetId="56" r:id="rId23"/>
    <sheet name="Item24" sheetId="57" r:id="rId24"/>
    <sheet name="Item25" sheetId="58" r:id="rId25"/>
    <sheet name="Item26" sheetId="59" r:id="rId26"/>
    <sheet name="Item27" sheetId="60" r:id="rId27"/>
    <sheet name="Item28" sheetId="61" r:id="rId28"/>
    <sheet name="Item29" sheetId="62" r:id="rId29"/>
    <sheet name="Item30" sheetId="63" r:id="rId30"/>
    <sheet name="Item31" sheetId="66" r:id="rId31"/>
    <sheet name="Item32" sheetId="67" r:id="rId32"/>
    <sheet name="Item33" sheetId="22" r:id="rId33"/>
    <sheet name="Item34" sheetId="23" r:id="rId34"/>
    <sheet name="Item35" sheetId="24" r:id="rId35"/>
    <sheet name="Item36" sheetId="26" r:id="rId36"/>
    <sheet name="Item37" sheetId="27" r:id="rId37"/>
    <sheet name="Item38" sheetId="29" r:id="rId38"/>
    <sheet name="Item39" sheetId="30" r:id="rId39"/>
    <sheet name="Item40" sheetId="31" r:id="rId40"/>
    <sheet name="Item41" sheetId="32" r:id="rId41"/>
    <sheet name="Item42" sheetId="33" r:id="rId42"/>
    <sheet name="Item43" sheetId="77" r:id="rId43"/>
    <sheet name="Item44" sheetId="78" r:id="rId44"/>
    <sheet name="Item45" sheetId="79" r:id="rId45"/>
    <sheet name="Item46" sheetId="80" r:id="rId46"/>
    <sheet name="Item47" sheetId="81" r:id="rId47"/>
    <sheet name="Item57" sheetId="82" state="hidden" r:id="rId48"/>
    <sheet name="Item58" sheetId="83" state="hidden" r:id="rId49"/>
    <sheet name="Item59" sheetId="84" state="hidden" r:id="rId50"/>
    <sheet name="Item60" sheetId="85" state="hidden" r:id="rId51"/>
    <sheet name="Item61" sheetId="86" state="hidden" r:id="rId52"/>
    <sheet name="Item62" sheetId="87" state="hidden" r:id="rId53"/>
    <sheet name="Item63" sheetId="88" state="hidden" r:id="rId54"/>
    <sheet name="Item64" sheetId="89" state="hidden" r:id="rId55"/>
    <sheet name="Item65" sheetId="90" state="hidden" r:id="rId56"/>
    <sheet name="Item66" sheetId="91" state="hidden" r:id="rId57"/>
    <sheet name="Item67" sheetId="92" state="hidden" r:id="rId58"/>
    <sheet name="Item68" sheetId="93" state="hidden" r:id="rId59"/>
    <sheet name="Item69" sheetId="94" state="hidden" r:id="rId60"/>
    <sheet name="Item70" sheetId="95" state="hidden" r:id="rId61"/>
    <sheet name="Item71" sheetId="96" state="hidden" r:id="rId62"/>
    <sheet name="Item72" sheetId="97" state="hidden" r:id="rId63"/>
    <sheet name="Item73" sheetId="98" state="hidden" r:id="rId64"/>
    <sheet name="Item74" sheetId="99" state="hidden" r:id="rId65"/>
    <sheet name="Item75" sheetId="100" state="hidden" r:id="rId66"/>
    <sheet name="Item76" sheetId="101" state="hidden" r:id="rId67"/>
    <sheet name="Item77" sheetId="102" state="hidden" r:id="rId68"/>
    <sheet name="Item78" sheetId="103" state="hidden" r:id="rId69"/>
    <sheet name="Item79" sheetId="104" state="hidden" r:id="rId70"/>
    <sheet name="Item80" sheetId="105" state="hidden" r:id="rId71"/>
    <sheet name="Item81" sheetId="106" state="hidden" r:id="rId72"/>
    <sheet name="Item82" sheetId="107" state="hidden" r:id="rId73"/>
    <sheet name="Item83" sheetId="108" state="hidden" r:id="rId74"/>
    <sheet name="Item84" sheetId="109" state="hidden" r:id="rId75"/>
    <sheet name="Item85" sheetId="110" state="hidden" r:id="rId76"/>
    <sheet name="Item86" sheetId="111" state="hidden" r:id="rId77"/>
    <sheet name="Item87" sheetId="112" state="hidden" r:id="rId78"/>
    <sheet name="Item88" sheetId="113" state="hidden" r:id="rId79"/>
    <sheet name="Item89" sheetId="114" state="hidden" r:id="rId80"/>
    <sheet name="Item90" sheetId="115" state="hidden" r:id="rId81"/>
    <sheet name="Item91" sheetId="116" state="hidden" r:id="rId82"/>
    <sheet name="Item92" sheetId="117" state="hidden" r:id="rId83"/>
    <sheet name="Item93" sheetId="118" state="hidden" r:id="rId84"/>
    <sheet name="Item94" sheetId="119" state="hidden" r:id="rId85"/>
    <sheet name="Item95" sheetId="120" state="hidden" r:id="rId86"/>
    <sheet name="Item96" sheetId="121" state="hidden" r:id="rId87"/>
    <sheet name="Item97" sheetId="122" state="hidden" r:id="rId88"/>
    <sheet name="Item98" sheetId="123" state="hidden" r:id="rId89"/>
    <sheet name="Item99" sheetId="124" state="hidden" r:id="rId90"/>
    <sheet name="Item100" sheetId="125" state="hidden" r:id="rId91"/>
    <sheet name="TOTAL" sheetId="5" r:id="rId92"/>
    <sheet name="menores" sheetId="6" state="hidden" r:id="rId93"/>
  </sheets>
  <definedNames>
    <definedName name="_xlnm.Print_Area" localSheetId="92">menores!$A$1:$F$109</definedName>
    <definedName name="_xlnm.Print_Area" localSheetId="91">TOTAL!$A$1:$F$50</definedName>
    <definedName name="_xlnm.Print_Titles" localSheetId="91">TOTAL!$1:$2</definedName>
  </definedNames>
  <calcPr calcId="145621" iterateDelta="1E-4"/>
</workbook>
</file>

<file path=xl/calcChain.xml><?xml version="1.0" encoding="utf-8"?>
<calcChain xmlns="http://schemas.openxmlformats.org/spreadsheetml/2006/main">
  <c r="D3" i="81" l="1"/>
  <c r="E49" i="5" l="1"/>
  <c r="E48" i="5"/>
  <c r="F48" i="5" s="1"/>
  <c r="E47" i="5"/>
  <c r="D49" i="5"/>
  <c r="D48" i="5"/>
  <c r="D47" i="5"/>
  <c r="C49" i="5"/>
  <c r="C48" i="5"/>
  <c r="C47" i="5"/>
  <c r="B49" i="5"/>
  <c r="B48" i="5"/>
  <c r="B47" i="5"/>
  <c r="F47" i="5"/>
  <c r="D3" i="80"/>
  <c r="D3" i="77"/>
  <c r="D3" i="79"/>
  <c r="D3" i="48"/>
  <c r="F49" i="5" l="1"/>
  <c r="E108" i="6"/>
  <c r="D108" i="6"/>
  <c r="C108" i="6"/>
  <c r="B108" i="6"/>
  <c r="D106" i="6"/>
  <c r="C106" i="6"/>
  <c r="B106" i="6"/>
  <c r="E104" i="6"/>
  <c r="F104" i="6" s="1"/>
  <c r="D104" i="6"/>
  <c r="C104" i="6"/>
  <c r="B104" i="6"/>
  <c r="B103" i="6"/>
  <c r="D102" i="6"/>
  <c r="C102" i="6"/>
  <c r="B102" i="6"/>
  <c r="D100" i="6"/>
  <c r="C100" i="6"/>
  <c r="B100" i="6"/>
  <c r="D98" i="6"/>
  <c r="C98" i="6"/>
  <c r="B98" i="6"/>
  <c r="D96" i="6"/>
  <c r="C96" i="6"/>
  <c r="B96" i="6"/>
  <c r="D94" i="6"/>
  <c r="C94" i="6"/>
  <c r="B94" i="6"/>
  <c r="E92" i="6"/>
  <c r="D92" i="6"/>
  <c r="C92" i="6"/>
  <c r="B92" i="6"/>
  <c r="B91" i="6"/>
  <c r="D90" i="6"/>
  <c r="C90" i="6"/>
  <c r="B90" i="6"/>
  <c r="D88" i="6"/>
  <c r="C88" i="6"/>
  <c r="B88" i="6"/>
  <c r="E86" i="6"/>
  <c r="D86" i="6"/>
  <c r="C86" i="6"/>
  <c r="B86" i="6"/>
  <c r="D84" i="6"/>
  <c r="C84" i="6"/>
  <c r="B84" i="6"/>
  <c r="F82" i="6"/>
  <c r="E82" i="6"/>
  <c r="D82" i="6"/>
  <c r="C82" i="6"/>
  <c r="B82" i="6"/>
  <c r="B81" i="6"/>
  <c r="D80" i="6"/>
  <c r="C80" i="6"/>
  <c r="B80" i="6"/>
  <c r="E78" i="6"/>
  <c r="D78" i="6"/>
  <c r="C78" i="6"/>
  <c r="B78" i="6"/>
  <c r="B77" i="6"/>
  <c r="E76" i="6"/>
  <c r="F76" i="6" s="1"/>
  <c r="D76" i="6"/>
  <c r="C76" i="6"/>
  <c r="B76" i="6"/>
  <c r="D74" i="6"/>
  <c r="C74" i="6"/>
  <c r="B74" i="6"/>
  <c r="D72" i="6"/>
  <c r="C72" i="6"/>
  <c r="B72" i="6"/>
  <c r="E70" i="6"/>
  <c r="D70" i="6"/>
  <c r="C70" i="6"/>
  <c r="B70" i="6"/>
  <c r="B69" i="6"/>
  <c r="E68" i="6"/>
  <c r="D68" i="6"/>
  <c r="C68" i="6"/>
  <c r="B68" i="6"/>
  <c r="D66" i="6"/>
  <c r="C66" i="6"/>
  <c r="B66" i="6"/>
  <c r="D64" i="6"/>
  <c r="C64" i="6"/>
  <c r="B64" i="6"/>
  <c r="D62" i="6"/>
  <c r="C62" i="6"/>
  <c r="B62" i="6"/>
  <c r="D60" i="6"/>
  <c r="C60" i="6"/>
  <c r="B60" i="6"/>
  <c r="D58" i="6"/>
  <c r="C58" i="6"/>
  <c r="B58" i="6"/>
  <c r="D56" i="6"/>
  <c r="C56" i="6"/>
  <c r="B56" i="6"/>
  <c r="D54" i="6"/>
  <c r="C54" i="6"/>
  <c r="B54" i="6"/>
  <c r="D52" i="6"/>
  <c r="C52" i="6"/>
  <c r="B52" i="6"/>
  <c r="D50" i="6"/>
  <c r="C50" i="6"/>
  <c r="B50" i="6"/>
  <c r="D48" i="6"/>
  <c r="C48" i="6"/>
  <c r="B48" i="6"/>
  <c r="E46" i="6"/>
  <c r="D46" i="6"/>
  <c r="C46" i="6"/>
  <c r="B46" i="6"/>
  <c r="B45" i="6"/>
  <c r="D44" i="6"/>
  <c r="C44" i="6"/>
  <c r="B44" i="6"/>
  <c r="D42" i="6"/>
  <c r="C42" i="6"/>
  <c r="B42" i="6"/>
  <c r="D40" i="6"/>
  <c r="C40" i="6"/>
  <c r="B40" i="6"/>
  <c r="E38" i="6"/>
  <c r="D38" i="6"/>
  <c r="C38" i="6"/>
  <c r="B38" i="6"/>
  <c r="D36" i="6"/>
  <c r="C36" i="6"/>
  <c r="B36" i="6"/>
  <c r="D34" i="6"/>
  <c r="C34" i="6"/>
  <c r="B34" i="6"/>
  <c r="D32" i="6"/>
  <c r="C32" i="6"/>
  <c r="B32" i="6"/>
  <c r="D30" i="6"/>
  <c r="C30" i="6"/>
  <c r="B30" i="6"/>
  <c r="D28" i="6"/>
  <c r="C28" i="6"/>
  <c r="B28" i="6"/>
  <c r="F26" i="6"/>
  <c r="E26" i="6"/>
  <c r="D26" i="6"/>
  <c r="C26" i="6"/>
  <c r="B26" i="6"/>
  <c r="B25" i="6"/>
  <c r="D24" i="6"/>
  <c r="C24" i="6"/>
  <c r="B24" i="6"/>
  <c r="D22" i="6"/>
  <c r="C22" i="6"/>
  <c r="B22" i="6"/>
  <c r="F20" i="6"/>
  <c r="E20" i="6"/>
  <c r="D20" i="6"/>
  <c r="C20" i="6"/>
  <c r="B20" i="6"/>
  <c r="B19" i="6"/>
  <c r="D18" i="6"/>
  <c r="C18" i="6"/>
  <c r="B18" i="6"/>
  <c r="D16" i="6"/>
  <c r="C16" i="6"/>
  <c r="B16" i="6"/>
  <c r="D14" i="6"/>
  <c r="C14" i="6"/>
  <c r="B14" i="6"/>
  <c r="D12" i="6"/>
  <c r="C12" i="6"/>
  <c r="B12" i="6"/>
  <c r="D10" i="6"/>
  <c r="C10" i="6"/>
  <c r="B10" i="6"/>
  <c r="D8" i="6"/>
  <c r="C8" i="6"/>
  <c r="B8" i="6"/>
  <c r="D6" i="6"/>
  <c r="C6" i="6"/>
  <c r="B6" i="6"/>
  <c r="D4" i="6"/>
  <c r="C4" i="6"/>
  <c r="B4" i="6"/>
  <c r="D46" i="5"/>
  <c r="C46" i="5"/>
  <c r="B46" i="5"/>
  <c r="D45" i="5"/>
  <c r="C45" i="5"/>
  <c r="B45" i="5"/>
  <c r="D44" i="5"/>
  <c r="C44" i="5"/>
  <c r="B44" i="5"/>
  <c r="D43" i="5"/>
  <c r="C43" i="5"/>
  <c r="B43" i="5"/>
  <c r="D42" i="5"/>
  <c r="C42" i="5"/>
  <c r="B42" i="5"/>
  <c r="D41" i="5"/>
  <c r="C41" i="5"/>
  <c r="B41" i="5"/>
  <c r="D40" i="5"/>
  <c r="C40" i="5"/>
  <c r="B40" i="5"/>
  <c r="D39" i="5"/>
  <c r="C39" i="5"/>
  <c r="B39" i="5"/>
  <c r="D38" i="5"/>
  <c r="C38" i="5"/>
  <c r="B38" i="5"/>
  <c r="D37" i="5"/>
  <c r="C37" i="5"/>
  <c r="B37" i="5"/>
  <c r="E36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E14" i="5"/>
  <c r="D14" i="5"/>
  <c r="C14" i="5"/>
  <c r="B14" i="5"/>
  <c r="D13" i="5"/>
  <c r="C13" i="5"/>
  <c r="B13" i="5"/>
  <c r="D12" i="5"/>
  <c r="C12" i="5"/>
  <c r="B12" i="5"/>
  <c r="E11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4" i="5"/>
  <c r="C4" i="5"/>
  <c r="B4" i="5"/>
  <c r="D3" i="5"/>
  <c r="C3" i="5"/>
  <c r="B3" i="5"/>
  <c r="H23" i="125"/>
  <c r="H22" i="125"/>
  <c r="H20" i="125"/>
  <c r="G20" i="125"/>
  <c r="F20" i="125"/>
  <c r="E20" i="125"/>
  <c r="D20" i="125"/>
  <c r="C20" i="125"/>
  <c r="B20" i="125"/>
  <c r="A20" i="125"/>
  <c r="I17" i="125"/>
  <c r="I16" i="125"/>
  <c r="I15" i="125"/>
  <c r="I14" i="125"/>
  <c r="I13" i="125"/>
  <c r="I12" i="125"/>
  <c r="I11" i="125"/>
  <c r="I10" i="125"/>
  <c r="I9" i="125"/>
  <c r="I8" i="125"/>
  <c r="I7" i="125"/>
  <c r="I6" i="125"/>
  <c r="I5" i="125"/>
  <c r="I4" i="125"/>
  <c r="I3" i="125"/>
  <c r="F3" i="125"/>
  <c r="E3" i="125"/>
  <c r="H23" i="124"/>
  <c r="H22" i="124"/>
  <c r="H20" i="124"/>
  <c r="G20" i="124"/>
  <c r="F20" i="124"/>
  <c r="E20" i="124"/>
  <c r="D20" i="124"/>
  <c r="C20" i="124"/>
  <c r="B20" i="124"/>
  <c r="A20" i="124"/>
  <c r="I17" i="124"/>
  <c r="I16" i="124"/>
  <c r="I15" i="124"/>
  <c r="I14" i="124"/>
  <c r="I13" i="124"/>
  <c r="I12" i="124"/>
  <c r="I11" i="124"/>
  <c r="I10" i="124"/>
  <c r="I9" i="124"/>
  <c r="I8" i="124"/>
  <c r="I7" i="124"/>
  <c r="I6" i="124"/>
  <c r="I5" i="124"/>
  <c r="I4" i="124"/>
  <c r="I3" i="124"/>
  <c r="F3" i="124"/>
  <c r="E3" i="124"/>
  <c r="H23" i="123"/>
  <c r="H22" i="123"/>
  <c r="H20" i="123"/>
  <c r="G20" i="123"/>
  <c r="F20" i="123"/>
  <c r="E20" i="123"/>
  <c r="D20" i="123"/>
  <c r="C20" i="123"/>
  <c r="B20" i="123"/>
  <c r="A20" i="123"/>
  <c r="I17" i="123"/>
  <c r="I16" i="123"/>
  <c r="I15" i="123"/>
  <c r="I14" i="123"/>
  <c r="I13" i="123"/>
  <c r="I12" i="123"/>
  <c r="I11" i="123"/>
  <c r="I10" i="123"/>
  <c r="I9" i="123"/>
  <c r="I8" i="123"/>
  <c r="I7" i="123"/>
  <c r="I6" i="123"/>
  <c r="I5" i="123"/>
  <c r="I4" i="123"/>
  <c r="I3" i="123"/>
  <c r="F3" i="123"/>
  <c r="E3" i="123"/>
  <c r="H23" i="122"/>
  <c r="H22" i="122"/>
  <c r="H20" i="122"/>
  <c r="G20" i="122"/>
  <c r="F20" i="122"/>
  <c r="E20" i="122"/>
  <c r="D20" i="122"/>
  <c r="C20" i="122"/>
  <c r="B20" i="122"/>
  <c r="A20" i="122"/>
  <c r="I17" i="122"/>
  <c r="I16" i="122"/>
  <c r="I15" i="122"/>
  <c r="I14" i="122"/>
  <c r="I13" i="122"/>
  <c r="I12" i="122"/>
  <c r="I11" i="122"/>
  <c r="I10" i="122"/>
  <c r="I9" i="122"/>
  <c r="I8" i="122"/>
  <c r="I7" i="122"/>
  <c r="I6" i="122"/>
  <c r="I5" i="122"/>
  <c r="I4" i="122"/>
  <c r="I3" i="122"/>
  <c r="F3" i="122"/>
  <c r="E3" i="122"/>
  <c r="H23" i="121"/>
  <c r="H22" i="121"/>
  <c r="H20" i="121"/>
  <c r="G20" i="121"/>
  <c r="F20" i="121"/>
  <c r="E20" i="121"/>
  <c r="D20" i="121"/>
  <c r="C20" i="121"/>
  <c r="B20" i="121"/>
  <c r="A20" i="121"/>
  <c r="I17" i="121"/>
  <c r="I16" i="121"/>
  <c r="I15" i="121"/>
  <c r="I14" i="121"/>
  <c r="I13" i="121"/>
  <c r="I12" i="121"/>
  <c r="I11" i="121"/>
  <c r="I10" i="121"/>
  <c r="I9" i="121"/>
  <c r="I8" i="121"/>
  <c r="I7" i="121"/>
  <c r="I6" i="121"/>
  <c r="I5" i="121"/>
  <c r="I4" i="121"/>
  <c r="I3" i="121"/>
  <c r="F3" i="121"/>
  <c r="E3" i="121"/>
  <c r="H23" i="120"/>
  <c r="H22" i="120"/>
  <c r="H20" i="120"/>
  <c r="G20" i="120"/>
  <c r="F20" i="120"/>
  <c r="E20" i="120"/>
  <c r="D20" i="120"/>
  <c r="C20" i="120"/>
  <c r="B20" i="120"/>
  <c r="A20" i="120"/>
  <c r="I17" i="120"/>
  <c r="I16" i="120"/>
  <c r="I15" i="120"/>
  <c r="I14" i="120"/>
  <c r="I13" i="120"/>
  <c r="I12" i="120"/>
  <c r="I11" i="120"/>
  <c r="I10" i="120"/>
  <c r="I9" i="120"/>
  <c r="I8" i="120"/>
  <c r="I7" i="120"/>
  <c r="I6" i="120"/>
  <c r="I5" i="120"/>
  <c r="I4" i="120"/>
  <c r="I3" i="120"/>
  <c r="F3" i="120"/>
  <c r="E3" i="120"/>
  <c r="H23" i="119"/>
  <c r="H22" i="119"/>
  <c r="H20" i="119"/>
  <c r="G20" i="119"/>
  <c r="F20" i="119"/>
  <c r="E20" i="119"/>
  <c r="D20" i="119"/>
  <c r="C20" i="119"/>
  <c r="B20" i="119"/>
  <c r="A20" i="119"/>
  <c r="I17" i="119"/>
  <c r="I16" i="119"/>
  <c r="I15" i="119"/>
  <c r="I14" i="119"/>
  <c r="I13" i="119"/>
  <c r="I12" i="119"/>
  <c r="I11" i="119"/>
  <c r="I10" i="119"/>
  <c r="I9" i="119"/>
  <c r="I8" i="119"/>
  <c r="I7" i="119"/>
  <c r="I6" i="119"/>
  <c r="I5" i="119"/>
  <c r="I4" i="119"/>
  <c r="I3" i="119"/>
  <c r="F3" i="119"/>
  <c r="E3" i="119"/>
  <c r="H23" i="118"/>
  <c r="H22" i="118"/>
  <c r="H20" i="118"/>
  <c r="G20" i="118"/>
  <c r="F20" i="118"/>
  <c r="E20" i="118"/>
  <c r="D20" i="118"/>
  <c r="C20" i="118"/>
  <c r="B20" i="118"/>
  <c r="A20" i="118"/>
  <c r="I17" i="118"/>
  <c r="I16" i="118"/>
  <c r="I15" i="118"/>
  <c r="I14" i="118"/>
  <c r="I13" i="118"/>
  <c r="I12" i="118"/>
  <c r="I11" i="118"/>
  <c r="I10" i="118"/>
  <c r="I9" i="118"/>
  <c r="I8" i="118"/>
  <c r="I7" i="118"/>
  <c r="I6" i="118"/>
  <c r="I5" i="118"/>
  <c r="I4" i="118"/>
  <c r="I3" i="118"/>
  <c r="F3" i="118"/>
  <c r="E3" i="118"/>
  <c r="H23" i="117"/>
  <c r="H22" i="117"/>
  <c r="H20" i="117"/>
  <c r="G20" i="117"/>
  <c r="F20" i="117"/>
  <c r="E20" i="117"/>
  <c r="D20" i="117"/>
  <c r="C20" i="117"/>
  <c r="B20" i="117"/>
  <c r="A20" i="117"/>
  <c r="I17" i="117"/>
  <c r="I16" i="117"/>
  <c r="I15" i="117"/>
  <c r="I14" i="117"/>
  <c r="I13" i="117"/>
  <c r="I12" i="117"/>
  <c r="I11" i="117"/>
  <c r="I10" i="117"/>
  <c r="I9" i="117"/>
  <c r="I8" i="117"/>
  <c r="I7" i="117"/>
  <c r="I6" i="117"/>
  <c r="I5" i="117"/>
  <c r="I4" i="117"/>
  <c r="I3" i="117"/>
  <c r="F3" i="117"/>
  <c r="E3" i="117"/>
  <c r="H23" i="116"/>
  <c r="H22" i="116"/>
  <c r="H20" i="116"/>
  <c r="G20" i="116"/>
  <c r="F20" i="116"/>
  <c r="E20" i="116"/>
  <c r="D20" i="116"/>
  <c r="C20" i="116"/>
  <c r="B20" i="116"/>
  <c r="A20" i="116"/>
  <c r="I17" i="116"/>
  <c r="I16" i="116"/>
  <c r="I15" i="116"/>
  <c r="I14" i="116"/>
  <c r="I13" i="116"/>
  <c r="I12" i="116"/>
  <c r="I11" i="116"/>
  <c r="I10" i="116"/>
  <c r="I9" i="116"/>
  <c r="I8" i="116"/>
  <c r="I7" i="116"/>
  <c r="I6" i="116"/>
  <c r="I5" i="116"/>
  <c r="I4" i="116"/>
  <c r="I3" i="116"/>
  <c r="F3" i="116"/>
  <c r="E3" i="116"/>
  <c r="H23" i="115"/>
  <c r="H22" i="115"/>
  <c r="H20" i="115"/>
  <c r="G20" i="115"/>
  <c r="F20" i="115"/>
  <c r="E20" i="115"/>
  <c r="D20" i="115"/>
  <c r="C20" i="115"/>
  <c r="B20" i="115"/>
  <c r="A20" i="115"/>
  <c r="I17" i="115"/>
  <c r="I16" i="115"/>
  <c r="I15" i="115"/>
  <c r="I14" i="115"/>
  <c r="I13" i="115"/>
  <c r="I12" i="115"/>
  <c r="I11" i="115"/>
  <c r="I10" i="115"/>
  <c r="I9" i="115"/>
  <c r="I8" i="115"/>
  <c r="I7" i="115"/>
  <c r="I6" i="115"/>
  <c r="I5" i="115"/>
  <c r="I4" i="115"/>
  <c r="I3" i="115"/>
  <c r="F3" i="115"/>
  <c r="E3" i="115"/>
  <c r="H23" i="114"/>
  <c r="H22" i="114"/>
  <c r="H20" i="114"/>
  <c r="G20" i="114"/>
  <c r="F20" i="114"/>
  <c r="E20" i="114"/>
  <c r="D20" i="114"/>
  <c r="C20" i="114"/>
  <c r="B20" i="114"/>
  <c r="A20" i="114"/>
  <c r="I17" i="114"/>
  <c r="I16" i="114"/>
  <c r="I15" i="114"/>
  <c r="I14" i="114"/>
  <c r="I13" i="114"/>
  <c r="I12" i="114"/>
  <c r="I11" i="114"/>
  <c r="I10" i="114"/>
  <c r="I9" i="114"/>
  <c r="I8" i="114"/>
  <c r="I7" i="114"/>
  <c r="I6" i="114"/>
  <c r="I5" i="114"/>
  <c r="I4" i="114"/>
  <c r="I3" i="114"/>
  <c r="F3" i="114"/>
  <c r="E3" i="114"/>
  <c r="H23" i="113"/>
  <c r="H22" i="113"/>
  <c r="H20" i="113"/>
  <c r="G20" i="113"/>
  <c r="F20" i="113"/>
  <c r="E20" i="113"/>
  <c r="D20" i="113"/>
  <c r="C20" i="113"/>
  <c r="B20" i="113"/>
  <c r="A20" i="113"/>
  <c r="I17" i="113"/>
  <c r="I16" i="113"/>
  <c r="I15" i="113"/>
  <c r="I14" i="113"/>
  <c r="I13" i="113"/>
  <c r="I12" i="113"/>
  <c r="I11" i="113"/>
  <c r="I10" i="113"/>
  <c r="I9" i="113"/>
  <c r="I8" i="113"/>
  <c r="I7" i="113"/>
  <c r="I6" i="113"/>
  <c r="I5" i="113"/>
  <c r="I4" i="113"/>
  <c r="I3" i="113"/>
  <c r="F3" i="113"/>
  <c r="E3" i="113"/>
  <c r="H23" i="112"/>
  <c r="H22" i="112"/>
  <c r="H20" i="112"/>
  <c r="G20" i="112"/>
  <c r="F20" i="112"/>
  <c r="E20" i="112"/>
  <c r="D20" i="112"/>
  <c r="C20" i="112"/>
  <c r="B20" i="112"/>
  <c r="A20" i="112"/>
  <c r="I17" i="112"/>
  <c r="I16" i="112"/>
  <c r="I15" i="112"/>
  <c r="I14" i="112"/>
  <c r="I13" i="112"/>
  <c r="I12" i="112"/>
  <c r="I11" i="112"/>
  <c r="I10" i="112"/>
  <c r="I9" i="112"/>
  <c r="I8" i="112"/>
  <c r="I7" i="112"/>
  <c r="I6" i="112"/>
  <c r="I5" i="112"/>
  <c r="I4" i="112"/>
  <c r="I3" i="112"/>
  <c r="F3" i="112"/>
  <c r="E3" i="112"/>
  <c r="H23" i="111"/>
  <c r="H22" i="111"/>
  <c r="H20" i="111"/>
  <c r="G20" i="111"/>
  <c r="F20" i="111"/>
  <c r="E20" i="111"/>
  <c r="D20" i="111"/>
  <c r="C20" i="111"/>
  <c r="B20" i="111"/>
  <c r="A20" i="111"/>
  <c r="I17" i="111"/>
  <c r="I16" i="111"/>
  <c r="I15" i="111"/>
  <c r="I14" i="111"/>
  <c r="I13" i="111"/>
  <c r="I12" i="111"/>
  <c r="I11" i="111"/>
  <c r="I10" i="111"/>
  <c r="I9" i="111"/>
  <c r="I8" i="111"/>
  <c r="I7" i="111"/>
  <c r="I6" i="111"/>
  <c r="I5" i="111"/>
  <c r="I4" i="111"/>
  <c r="I3" i="111"/>
  <c r="F3" i="111"/>
  <c r="E3" i="111"/>
  <c r="H23" i="110"/>
  <c r="H22" i="110"/>
  <c r="H20" i="110"/>
  <c r="G20" i="110"/>
  <c r="F20" i="110"/>
  <c r="E20" i="110"/>
  <c r="D20" i="110"/>
  <c r="C20" i="110"/>
  <c r="B20" i="110"/>
  <c r="A20" i="110"/>
  <c r="I17" i="110"/>
  <c r="I16" i="110"/>
  <c r="I15" i="110"/>
  <c r="I14" i="110"/>
  <c r="I13" i="110"/>
  <c r="I12" i="110"/>
  <c r="I11" i="110"/>
  <c r="I10" i="110"/>
  <c r="I9" i="110"/>
  <c r="I8" i="110"/>
  <c r="I7" i="110"/>
  <c r="I6" i="110"/>
  <c r="I5" i="110"/>
  <c r="I4" i="110"/>
  <c r="I3" i="110"/>
  <c r="F3" i="110"/>
  <c r="E3" i="110"/>
  <c r="H23" i="109"/>
  <c r="H22" i="109"/>
  <c r="H20" i="109"/>
  <c r="G20" i="109"/>
  <c r="F20" i="109"/>
  <c r="E20" i="109"/>
  <c r="D20" i="109"/>
  <c r="C20" i="109"/>
  <c r="B20" i="109"/>
  <c r="A20" i="109"/>
  <c r="I17" i="109"/>
  <c r="I16" i="109"/>
  <c r="I15" i="109"/>
  <c r="I14" i="109"/>
  <c r="I13" i="109"/>
  <c r="I12" i="109"/>
  <c r="I11" i="109"/>
  <c r="I10" i="109"/>
  <c r="I9" i="109"/>
  <c r="I8" i="109"/>
  <c r="I7" i="109"/>
  <c r="I6" i="109"/>
  <c r="I5" i="109"/>
  <c r="I4" i="109"/>
  <c r="I3" i="109"/>
  <c r="F3" i="109"/>
  <c r="E3" i="109"/>
  <c r="H23" i="108"/>
  <c r="H22" i="108"/>
  <c r="H20" i="108"/>
  <c r="G20" i="108"/>
  <c r="F20" i="108"/>
  <c r="E20" i="108"/>
  <c r="D20" i="108"/>
  <c r="C20" i="108"/>
  <c r="B20" i="108"/>
  <c r="A20" i="108"/>
  <c r="I17" i="108"/>
  <c r="I16" i="108"/>
  <c r="I15" i="108"/>
  <c r="I14" i="108"/>
  <c r="I13" i="108"/>
  <c r="I12" i="108"/>
  <c r="I11" i="108"/>
  <c r="I10" i="108"/>
  <c r="I9" i="108"/>
  <c r="I8" i="108"/>
  <c r="I7" i="108"/>
  <c r="I6" i="108"/>
  <c r="I5" i="108"/>
  <c r="I4" i="108"/>
  <c r="I3" i="108"/>
  <c r="F3" i="108"/>
  <c r="E3" i="108"/>
  <c r="H23" i="107"/>
  <c r="H22" i="107"/>
  <c r="H20" i="107"/>
  <c r="G20" i="107"/>
  <c r="F20" i="107"/>
  <c r="E20" i="107"/>
  <c r="D20" i="107"/>
  <c r="C20" i="107"/>
  <c r="B20" i="107"/>
  <c r="A20" i="107"/>
  <c r="I17" i="107"/>
  <c r="I16" i="107"/>
  <c r="I15" i="107"/>
  <c r="I14" i="107"/>
  <c r="I13" i="107"/>
  <c r="I12" i="107"/>
  <c r="I11" i="107"/>
  <c r="I10" i="107"/>
  <c r="I9" i="107"/>
  <c r="I8" i="107"/>
  <c r="I7" i="107"/>
  <c r="I6" i="107"/>
  <c r="I5" i="107"/>
  <c r="I4" i="107"/>
  <c r="I3" i="107"/>
  <c r="F3" i="107"/>
  <c r="E3" i="107"/>
  <c r="H23" i="106"/>
  <c r="H22" i="106"/>
  <c r="H20" i="106"/>
  <c r="G20" i="106"/>
  <c r="F20" i="106"/>
  <c r="E20" i="106"/>
  <c r="D20" i="106"/>
  <c r="C20" i="106"/>
  <c r="B20" i="106"/>
  <c r="A20" i="106"/>
  <c r="I17" i="106"/>
  <c r="I16" i="106"/>
  <c r="I15" i="106"/>
  <c r="I14" i="106"/>
  <c r="I13" i="106"/>
  <c r="I12" i="106"/>
  <c r="I11" i="106"/>
  <c r="I10" i="106"/>
  <c r="I9" i="106"/>
  <c r="I8" i="106"/>
  <c r="I7" i="106"/>
  <c r="I6" i="106"/>
  <c r="I5" i="106"/>
  <c r="I4" i="106"/>
  <c r="I3" i="106"/>
  <c r="F3" i="106"/>
  <c r="E3" i="106"/>
  <c r="H23" i="105"/>
  <c r="H22" i="105"/>
  <c r="H20" i="105"/>
  <c r="G20" i="105"/>
  <c r="F20" i="105"/>
  <c r="E20" i="105"/>
  <c r="D20" i="105"/>
  <c r="C20" i="105"/>
  <c r="B20" i="105"/>
  <c r="A20" i="105"/>
  <c r="I17" i="105"/>
  <c r="I16" i="105"/>
  <c r="I15" i="105"/>
  <c r="I14" i="105"/>
  <c r="I13" i="105"/>
  <c r="I12" i="105"/>
  <c r="I11" i="105"/>
  <c r="I10" i="105"/>
  <c r="I9" i="105"/>
  <c r="I8" i="105"/>
  <c r="I7" i="105"/>
  <c r="I6" i="105"/>
  <c r="I5" i="105"/>
  <c r="I4" i="105"/>
  <c r="I3" i="105"/>
  <c r="F3" i="105"/>
  <c r="E3" i="105"/>
  <c r="H23" i="104"/>
  <c r="H22" i="104"/>
  <c r="H20" i="104"/>
  <c r="G20" i="104"/>
  <c r="F20" i="104"/>
  <c r="E20" i="104"/>
  <c r="D20" i="104"/>
  <c r="C20" i="104"/>
  <c r="B20" i="104"/>
  <c r="A20" i="104"/>
  <c r="I17" i="104"/>
  <c r="I16" i="104"/>
  <c r="I15" i="104"/>
  <c r="I14" i="104"/>
  <c r="I13" i="104"/>
  <c r="I12" i="104"/>
  <c r="I11" i="104"/>
  <c r="I10" i="104"/>
  <c r="I9" i="104"/>
  <c r="I8" i="104"/>
  <c r="I7" i="104"/>
  <c r="I6" i="104"/>
  <c r="I5" i="104"/>
  <c r="I4" i="104"/>
  <c r="I3" i="104"/>
  <c r="F3" i="104"/>
  <c r="E3" i="104"/>
  <c r="H23" i="103"/>
  <c r="H22" i="103"/>
  <c r="H20" i="103"/>
  <c r="G20" i="103"/>
  <c r="F20" i="103"/>
  <c r="E20" i="103"/>
  <c r="D20" i="103"/>
  <c r="C20" i="103"/>
  <c r="B20" i="103"/>
  <c r="A20" i="103"/>
  <c r="I17" i="103"/>
  <c r="I16" i="103"/>
  <c r="I15" i="103"/>
  <c r="I14" i="103"/>
  <c r="I13" i="103"/>
  <c r="I12" i="103"/>
  <c r="I11" i="103"/>
  <c r="I10" i="103"/>
  <c r="I9" i="103"/>
  <c r="I8" i="103"/>
  <c r="I7" i="103"/>
  <c r="I6" i="103"/>
  <c r="I5" i="103"/>
  <c r="I4" i="103"/>
  <c r="I3" i="103"/>
  <c r="F3" i="103"/>
  <c r="E3" i="103"/>
  <c r="H23" i="102"/>
  <c r="H22" i="102"/>
  <c r="H20" i="102"/>
  <c r="G20" i="102"/>
  <c r="F20" i="102"/>
  <c r="E20" i="102"/>
  <c r="D20" i="102"/>
  <c r="C20" i="102"/>
  <c r="B20" i="102"/>
  <c r="A20" i="102"/>
  <c r="I17" i="102"/>
  <c r="I16" i="102"/>
  <c r="I15" i="102"/>
  <c r="I14" i="102"/>
  <c r="I13" i="102"/>
  <c r="I12" i="102"/>
  <c r="I11" i="102"/>
  <c r="I10" i="102"/>
  <c r="I9" i="102"/>
  <c r="I8" i="102"/>
  <c r="I7" i="102"/>
  <c r="I6" i="102"/>
  <c r="I5" i="102"/>
  <c r="I4" i="102"/>
  <c r="I3" i="102"/>
  <c r="F3" i="102"/>
  <c r="E3" i="102"/>
  <c r="H23" i="101"/>
  <c r="H22" i="101"/>
  <c r="H20" i="101"/>
  <c r="G20" i="101"/>
  <c r="F20" i="101"/>
  <c r="E20" i="101"/>
  <c r="D20" i="101"/>
  <c r="C20" i="101"/>
  <c r="B20" i="101"/>
  <c r="A20" i="101"/>
  <c r="I17" i="101"/>
  <c r="I16" i="101"/>
  <c r="I15" i="101"/>
  <c r="I14" i="101"/>
  <c r="I13" i="101"/>
  <c r="I12" i="101"/>
  <c r="I11" i="101"/>
  <c r="I10" i="101"/>
  <c r="I9" i="101"/>
  <c r="I8" i="101"/>
  <c r="I7" i="101"/>
  <c r="I6" i="101"/>
  <c r="I5" i="101"/>
  <c r="I4" i="101"/>
  <c r="I3" i="101"/>
  <c r="F3" i="101"/>
  <c r="E3" i="101"/>
  <c r="H23" i="100"/>
  <c r="H22" i="100"/>
  <c r="H20" i="100"/>
  <c r="G20" i="100"/>
  <c r="F20" i="100"/>
  <c r="E20" i="100"/>
  <c r="D20" i="100"/>
  <c r="C20" i="100"/>
  <c r="B20" i="100"/>
  <c r="A20" i="100"/>
  <c r="I17" i="100"/>
  <c r="I16" i="100"/>
  <c r="I15" i="100"/>
  <c r="I14" i="100"/>
  <c r="I13" i="100"/>
  <c r="I12" i="100"/>
  <c r="I11" i="100"/>
  <c r="I10" i="100"/>
  <c r="I9" i="100"/>
  <c r="I8" i="100"/>
  <c r="I7" i="100"/>
  <c r="I6" i="100"/>
  <c r="I5" i="100"/>
  <c r="I4" i="100"/>
  <c r="I3" i="100"/>
  <c r="F3" i="100"/>
  <c r="E3" i="100"/>
  <c r="H23" i="99"/>
  <c r="H22" i="99"/>
  <c r="H20" i="99"/>
  <c r="G20" i="99"/>
  <c r="F20" i="99"/>
  <c r="E20" i="99"/>
  <c r="D20" i="99"/>
  <c r="C20" i="99"/>
  <c r="B20" i="99"/>
  <c r="A20" i="99"/>
  <c r="I17" i="99"/>
  <c r="I16" i="99"/>
  <c r="I15" i="99"/>
  <c r="I14" i="99"/>
  <c r="I13" i="99"/>
  <c r="I12" i="99"/>
  <c r="I11" i="99"/>
  <c r="I10" i="99"/>
  <c r="I9" i="99"/>
  <c r="I8" i="99"/>
  <c r="I7" i="99"/>
  <c r="I6" i="99"/>
  <c r="I5" i="99"/>
  <c r="I4" i="99"/>
  <c r="I3" i="99"/>
  <c r="F3" i="99"/>
  <c r="E3" i="99"/>
  <c r="H23" i="98"/>
  <c r="H22" i="98"/>
  <c r="H20" i="98"/>
  <c r="G20" i="98"/>
  <c r="F20" i="98"/>
  <c r="E20" i="98"/>
  <c r="D20" i="98"/>
  <c r="C20" i="98"/>
  <c r="B20" i="98"/>
  <c r="A20" i="98"/>
  <c r="I17" i="98"/>
  <c r="I16" i="98"/>
  <c r="I15" i="98"/>
  <c r="I14" i="98"/>
  <c r="I13" i="98"/>
  <c r="I12" i="98"/>
  <c r="I11" i="98"/>
  <c r="I10" i="98"/>
  <c r="I9" i="98"/>
  <c r="I8" i="98"/>
  <c r="I7" i="98"/>
  <c r="I6" i="98"/>
  <c r="I5" i="98"/>
  <c r="I4" i="98"/>
  <c r="I3" i="98"/>
  <c r="F3" i="98"/>
  <c r="E3" i="98"/>
  <c r="H23" i="97"/>
  <c r="H22" i="97"/>
  <c r="H20" i="97"/>
  <c r="G20" i="97"/>
  <c r="F20" i="97"/>
  <c r="E20" i="97"/>
  <c r="D20" i="97"/>
  <c r="C20" i="97"/>
  <c r="B20" i="97"/>
  <c r="A20" i="97"/>
  <c r="I17" i="97"/>
  <c r="I16" i="97"/>
  <c r="I15" i="97"/>
  <c r="I14" i="97"/>
  <c r="I13" i="97"/>
  <c r="I12" i="97"/>
  <c r="I11" i="97"/>
  <c r="I10" i="97"/>
  <c r="I9" i="97"/>
  <c r="I8" i="97"/>
  <c r="I7" i="97"/>
  <c r="I6" i="97"/>
  <c r="I5" i="97"/>
  <c r="I4" i="97"/>
  <c r="I3" i="97"/>
  <c r="F3" i="97"/>
  <c r="E3" i="97"/>
  <c r="H23" i="96"/>
  <c r="H22" i="96"/>
  <c r="H20" i="96"/>
  <c r="G20" i="96"/>
  <c r="F20" i="96"/>
  <c r="E20" i="96"/>
  <c r="D20" i="96"/>
  <c r="C20" i="96"/>
  <c r="B20" i="96"/>
  <c r="A20" i="96"/>
  <c r="I17" i="96"/>
  <c r="I16" i="96"/>
  <c r="I15" i="96"/>
  <c r="I14" i="96"/>
  <c r="I13" i="96"/>
  <c r="I12" i="96"/>
  <c r="I11" i="96"/>
  <c r="I10" i="96"/>
  <c r="I9" i="96"/>
  <c r="I8" i="96"/>
  <c r="I7" i="96"/>
  <c r="I6" i="96"/>
  <c r="I5" i="96"/>
  <c r="I4" i="96"/>
  <c r="I3" i="96"/>
  <c r="F3" i="96"/>
  <c r="E3" i="96"/>
  <c r="H23" i="95"/>
  <c r="H22" i="95"/>
  <c r="H20" i="95"/>
  <c r="G20" i="95"/>
  <c r="F20" i="95"/>
  <c r="E20" i="95"/>
  <c r="D20" i="95"/>
  <c r="C20" i="95"/>
  <c r="B20" i="95"/>
  <c r="A20" i="95"/>
  <c r="I17" i="95"/>
  <c r="I16" i="95"/>
  <c r="I15" i="95"/>
  <c r="I14" i="95"/>
  <c r="I13" i="95"/>
  <c r="I12" i="95"/>
  <c r="I11" i="95"/>
  <c r="I10" i="95"/>
  <c r="I9" i="95"/>
  <c r="I8" i="95"/>
  <c r="I7" i="95"/>
  <c r="I6" i="95"/>
  <c r="I5" i="95"/>
  <c r="I4" i="95"/>
  <c r="I3" i="95"/>
  <c r="F3" i="95"/>
  <c r="E3" i="95"/>
  <c r="H23" i="94"/>
  <c r="H22" i="94"/>
  <c r="H20" i="94"/>
  <c r="G20" i="94"/>
  <c r="F20" i="94"/>
  <c r="E20" i="94"/>
  <c r="D20" i="94"/>
  <c r="C20" i="94"/>
  <c r="B20" i="94"/>
  <c r="A20" i="94"/>
  <c r="I17" i="94"/>
  <c r="I16" i="94"/>
  <c r="I15" i="94"/>
  <c r="I14" i="94"/>
  <c r="I13" i="94"/>
  <c r="I12" i="94"/>
  <c r="I11" i="94"/>
  <c r="I10" i="94"/>
  <c r="I9" i="94"/>
  <c r="I8" i="94"/>
  <c r="I7" i="94"/>
  <c r="I6" i="94"/>
  <c r="I5" i="94"/>
  <c r="I4" i="94"/>
  <c r="I3" i="94"/>
  <c r="F3" i="94"/>
  <c r="E3" i="94"/>
  <c r="H23" i="93"/>
  <c r="H22" i="93"/>
  <c r="H20" i="93"/>
  <c r="G20" i="93"/>
  <c r="F20" i="93"/>
  <c r="E20" i="93"/>
  <c r="D20" i="93"/>
  <c r="C20" i="93"/>
  <c r="B20" i="93"/>
  <c r="A20" i="93"/>
  <c r="I17" i="93"/>
  <c r="I16" i="93"/>
  <c r="I15" i="93"/>
  <c r="I14" i="93"/>
  <c r="I13" i="93"/>
  <c r="I12" i="93"/>
  <c r="I11" i="93"/>
  <c r="I10" i="93"/>
  <c r="I9" i="93"/>
  <c r="I8" i="93"/>
  <c r="I7" i="93"/>
  <c r="I6" i="93"/>
  <c r="I5" i="93"/>
  <c r="I4" i="93"/>
  <c r="I3" i="93"/>
  <c r="F3" i="93"/>
  <c r="E3" i="93"/>
  <c r="H23" i="92"/>
  <c r="H22" i="92"/>
  <c r="H20" i="92"/>
  <c r="G20" i="92"/>
  <c r="F20" i="92"/>
  <c r="E20" i="92"/>
  <c r="D20" i="92"/>
  <c r="C20" i="92"/>
  <c r="B20" i="92"/>
  <c r="A20" i="92"/>
  <c r="I17" i="92"/>
  <c r="I16" i="92"/>
  <c r="I15" i="92"/>
  <c r="I14" i="92"/>
  <c r="I13" i="92"/>
  <c r="I12" i="92"/>
  <c r="I11" i="92"/>
  <c r="I10" i="92"/>
  <c r="I9" i="92"/>
  <c r="I8" i="92"/>
  <c r="I7" i="92"/>
  <c r="I6" i="92"/>
  <c r="I5" i="92"/>
  <c r="I4" i="92"/>
  <c r="I3" i="92"/>
  <c r="F3" i="92"/>
  <c r="E3" i="92"/>
  <c r="H23" i="91"/>
  <c r="H22" i="91"/>
  <c r="H20" i="91"/>
  <c r="G20" i="91"/>
  <c r="F20" i="91"/>
  <c r="E20" i="91"/>
  <c r="D20" i="91"/>
  <c r="C20" i="91"/>
  <c r="B20" i="91"/>
  <c r="A20" i="91"/>
  <c r="I17" i="91"/>
  <c r="I16" i="91"/>
  <c r="I15" i="91"/>
  <c r="I14" i="91"/>
  <c r="I13" i="91"/>
  <c r="I12" i="91"/>
  <c r="I11" i="91"/>
  <c r="I10" i="91"/>
  <c r="I9" i="91"/>
  <c r="I8" i="91"/>
  <c r="I7" i="91"/>
  <c r="I6" i="91"/>
  <c r="I5" i="91"/>
  <c r="I4" i="91"/>
  <c r="I3" i="91"/>
  <c r="F3" i="91"/>
  <c r="E3" i="91"/>
  <c r="H23" i="90"/>
  <c r="H22" i="90"/>
  <c r="H20" i="90"/>
  <c r="G20" i="90"/>
  <c r="F20" i="90"/>
  <c r="E20" i="90"/>
  <c r="D20" i="90"/>
  <c r="C20" i="90"/>
  <c r="B20" i="90"/>
  <c r="A20" i="90"/>
  <c r="I17" i="90"/>
  <c r="I16" i="90"/>
  <c r="I15" i="90"/>
  <c r="I14" i="90"/>
  <c r="I13" i="90"/>
  <c r="I12" i="90"/>
  <c r="I11" i="90"/>
  <c r="I10" i="90"/>
  <c r="I9" i="90"/>
  <c r="I8" i="90"/>
  <c r="I7" i="90"/>
  <c r="I6" i="90"/>
  <c r="I5" i="90"/>
  <c r="I4" i="90"/>
  <c r="I3" i="90"/>
  <c r="F3" i="90"/>
  <c r="E3" i="90"/>
  <c r="H23" i="89"/>
  <c r="H22" i="89"/>
  <c r="H20" i="89"/>
  <c r="G20" i="89"/>
  <c r="F20" i="89"/>
  <c r="E20" i="89"/>
  <c r="D20" i="89"/>
  <c r="C20" i="89"/>
  <c r="B20" i="89"/>
  <c r="A20" i="89"/>
  <c r="I17" i="89"/>
  <c r="I16" i="89"/>
  <c r="I15" i="89"/>
  <c r="I14" i="89"/>
  <c r="I13" i="89"/>
  <c r="I12" i="89"/>
  <c r="I11" i="89"/>
  <c r="I10" i="89"/>
  <c r="I9" i="89"/>
  <c r="I8" i="89"/>
  <c r="I7" i="89"/>
  <c r="I6" i="89"/>
  <c r="I5" i="89"/>
  <c r="I4" i="89"/>
  <c r="I3" i="89"/>
  <c r="F3" i="89"/>
  <c r="E3" i="89"/>
  <c r="H23" i="88"/>
  <c r="H22" i="88"/>
  <c r="H20" i="88"/>
  <c r="G20" i="88"/>
  <c r="F20" i="88"/>
  <c r="E20" i="88"/>
  <c r="D20" i="88"/>
  <c r="C20" i="88"/>
  <c r="B20" i="88"/>
  <c r="A20" i="88"/>
  <c r="I17" i="88"/>
  <c r="I16" i="88"/>
  <c r="I15" i="88"/>
  <c r="I14" i="88"/>
  <c r="I13" i="88"/>
  <c r="I12" i="88"/>
  <c r="I11" i="88"/>
  <c r="I10" i="88"/>
  <c r="I9" i="88"/>
  <c r="I8" i="88"/>
  <c r="I7" i="88"/>
  <c r="I6" i="88"/>
  <c r="I5" i="88"/>
  <c r="I4" i="88"/>
  <c r="I3" i="88"/>
  <c r="F3" i="88"/>
  <c r="E3" i="88"/>
  <c r="H23" i="87"/>
  <c r="H22" i="87"/>
  <c r="H20" i="87"/>
  <c r="G20" i="87"/>
  <c r="F20" i="87"/>
  <c r="E20" i="87"/>
  <c r="D20" i="87"/>
  <c r="C20" i="87"/>
  <c r="B20" i="87"/>
  <c r="A20" i="87"/>
  <c r="I17" i="87"/>
  <c r="I16" i="87"/>
  <c r="I15" i="87"/>
  <c r="I14" i="87"/>
  <c r="I13" i="87"/>
  <c r="I12" i="87"/>
  <c r="I11" i="87"/>
  <c r="I10" i="87"/>
  <c r="I9" i="87"/>
  <c r="I8" i="87"/>
  <c r="I7" i="87"/>
  <c r="I6" i="87"/>
  <c r="I5" i="87"/>
  <c r="I4" i="87"/>
  <c r="I3" i="87"/>
  <c r="F3" i="87"/>
  <c r="E3" i="87"/>
  <c r="H23" i="86"/>
  <c r="H22" i="86"/>
  <c r="H20" i="86"/>
  <c r="G20" i="86"/>
  <c r="F20" i="86"/>
  <c r="E20" i="86"/>
  <c r="D20" i="86"/>
  <c r="C20" i="86"/>
  <c r="B20" i="86"/>
  <c r="A20" i="86"/>
  <c r="I17" i="86"/>
  <c r="I16" i="86"/>
  <c r="I15" i="86"/>
  <c r="I14" i="86"/>
  <c r="I13" i="86"/>
  <c r="I12" i="86"/>
  <c r="I11" i="86"/>
  <c r="I10" i="86"/>
  <c r="I9" i="86"/>
  <c r="I8" i="86"/>
  <c r="I7" i="86"/>
  <c r="I6" i="86"/>
  <c r="I5" i="86"/>
  <c r="I4" i="86"/>
  <c r="I3" i="86"/>
  <c r="F3" i="86"/>
  <c r="E3" i="86"/>
  <c r="H23" i="85"/>
  <c r="H22" i="85"/>
  <c r="H20" i="85"/>
  <c r="G20" i="85"/>
  <c r="F20" i="85"/>
  <c r="E20" i="85"/>
  <c r="D20" i="85"/>
  <c r="C20" i="85"/>
  <c r="B20" i="85"/>
  <c r="A20" i="85"/>
  <c r="I17" i="85"/>
  <c r="I16" i="85"/>
  <c r="I15" i="85"/>
  <c r="I14" i="85"/>
  <c r="I13" i="85"/>
  <c r="I12" i="85"/>
  <c r="I11" i="85"/>
  <c r="I10" i="85"/>
  <c r="I9" i="85"/>
  <c r="I8" i="85"/>
  <c r="I7" i="85"/>
  <c r="I6" i="85"/>
  <c r="I5" i="85"/>
  <c r="I4" i="85"/>
  <c r="I3" i="85"/>
  <c r="F3" i="85"/>
  <c r="E3" i="85"/>
  <c r="H23" i="84"/>
  <c r="H22" i="84"/>
  <c r="H20" i="84"/>
  <c r="G20" i="84"/>
  <c r="F20" i="84"/>
  <c r="E20" i="84"/>
  <c r="D20" i="84"/>
  <c r="C20" i="84"/>
  <c r="B20" i="84"/>
  <c r="A20" i="84"/>
  <c r="I17" i="84"/>
  <c r="I16" i="84"/>
  <c r="I15" i="84"/>
  <c r="I14" i="84"/>
  <c r="I13" i="84"/>
  <c r="I12" i="84"/>
  <c r="I11" i="84"/>
  <c r="I10" i="84"/>
  <c r="I9" i="84"/>
  <c r="I8" i="84"/>
  <c r="I7" i="84"/>
  <c r="I6" i="84"/>
  <c r="I5" i="84"/>
  <c r="I4" i="84"/>
  <c r="I3" i="84"/>
  <c r="F3" i="84"/>
  <c r="E3" i="84"/>
  <c r="H23" i="83"/>
  <c r="H22" i="83"/>
  <c r="H20" i="83"/>
  <c r="G20" i="83"/>
  <c r="F20" i="83"/>
  <c r="E20" i="83"/>
  <c r="D20" i="83"/>
  <c r="C20" i="83"/>
  <c r="B20" i="83"/>
  <c r="A20" i="83"/>
  <c r="I17" i="83"/>
  <c r="I16" i="83"/>
  <c r="I15" i="83"/>
  <c r="I14" i="83"/>
  <c r="I13" i="83"/>
  <c r="I12" i="83"/>
  <c r="I11" i="83"/>
  <c r="I10" i="83"/>
  <c r="I9" i="83"/>
  <c r="I8" i="83"/>
  <c r="I7" i="83"/>
  <c r="I6" i="83"/>
  <c r="I5" i="83"/>
  <c r="I4" i="83"/>
  <c r="I3" i="83"/>
  <c r="F3" i="83"/>
  <c r="E3" i="83"/>
  <c r="H23" i="82"/>
  <c r="H22" i="82"/>
  <c r="H20" i="82"/>
  <c r="G20" i="82"/>
  <c r="F20" i="82"/>
  <c r="E20" i="82"/>
  <c r="D20" i="82"/>
  <c r="C20" i="82"/>
  <c r="B20" i="82"/>
  <c r="A20" i="82"/>
  <c r="I17" i="82"/>
  <c r="I16" i="82"/>
  <c r="I15" i="82"/>
  <c r="I14" i="82"/>
  <c r="I13" i="82"/>
  <c r="I12" i="82"/>
  <c r="I11" i="82"/>
  <c r="I10" i="82"/>
  <c r="I9" i="82"/>
  <c r="I8" i="82"/>
  <c r="I7" i="82"/>
  <c r="I6" i="82"/>
  <c r="I5" i="82"/>
  <c r="I4" i="82"/>
  <c r="I3" i="82"/>
  <c r="F3" i="82"/>
  <c r="E3" i="82"/>
  <c r="H20" i="81"/>
  <c r="G20" i="81" s="1"/>
  <c r="F20" i="81"/>
  <c r="D20" i="81"/>
  <c r="B20" i="81"/>
  <c r="C20" i="81" s="1"/>
  <c r="I17" i="81"/>
  <c r="I16" i="81"/>
  <c r="I15" i="81"/>
  <c r="I14" i="81"/>
  <c r="I13" i="81"/>
  <c r="I12" i="81"/>
  <c r="I11" i="81"/>
  <c r="I10" i="81"/>
  <c r="I9" i="81"/>
  <c r="I8" i="81"/>
  <c r="I7" i="81"/>
  <c r="I6" i="81"/>
  <c r="I5" i="81"/>
  <c r="I4" i="81"/>
  <c r="F3" i="81"/>
  <c r="H20" i="80"/>
  <c r="G20" i="80"/>
  <c r="F20" i="80"/>
  <c r="D20" i="80"/>
  <c r="C20" i="80"/>
  <c r="E20" i="80" s="1"/>
  <c r="B20" i="80"/>
  <c r="A20" i="80"/>
  <c r="I17" i="80"/>
  <c r="I16" i="80"/>
  <c r="I15" i="80"/>
  <c r="I14" i="80"/>
  <c r="I13" i="80"/>
  <c r="I12" i="80"/>
  <c r="I11" i="80"/>
  <c r="I10" i="80"/>
  <c r="I9" i="80"/>
  <c r="I8" i="80"/>
  <c r="I5" i="80"/>
  <c r="I4" i="80"/>
  <c r="F3" i="80"/>
  <c r="H20" i="79"/>
  <c r="G20" i="79" s="1"/>
  <c r="F20" i="79"/>
  <c r="D20" i="79"/>
  <c r="B20" i="79"/>
  <c r="I17" i="79"/>
  <c r="I16" i="79"/>
  <c r="I15" i="79"/>
  <c r="I14" i="79"/>
  <c r="F3" i="79"/>
  <c r="H20" i="78"/>
  <c r="G20" i="78"/>
  <c r="B107" i="6" s="1"/>
  <c r="F20" i="78"/>
  <c r="E20" i="78"/>
  <c r="D20" i="78"/>
  <c r="B20" i="78"/>
  <c r="C20" i="78" s="1"/>
  <c r="A20" i="78"/>
  <c r="I17" i="78"/>
  <c r="I16" i="78"/>
  <c r="I15" i="78"/>
  <c r="I14" i="78"/>
  <c r="I13" i="78"/>
  <c r="I12" i="78"/>
  <c r="I11" i="78"/>
  <c r="I10" i="78"/>
  <c r="I9" i="78"/>
  <c r="I8" i="78"/>
  <c r="I7" i="78"/>
  <c r="I6" i="78"/>
  <c r="I5" i="78"/>
  <c r="I4" i="78"/>
  <c r="F3" i="78"/>
  <c r="H20" i="77"/>
  <c r="G20" i="77" s="1"/>
  <c r="B105" i="6" s="1"/>
  <c r="F20" i="77"/>
  <c r="D20" i="77"/>
  <c r="B20" i="77"/>
  <c r="A20" i="77" s="1"/>
  <c r="I17" i="77"/>
  <c r="I16" i="77"/>
  <c r="I15" i="77"/>
  <c r="I14" i="77"/>
  <c r="I13" i="77"/>
  <c r="I12" i="77"/>
  <c r="I11" i="77"/>
  <c r="I10" i="77"/>
  <c r="I9" i="77"/>
  <c r="F3" i="77"/>
  <c r="E106" i="6" s="1"/>
  <c r="F106" i="6" s="1"/>
  <c r="H20" i="33"/>
  <c r="G20" i="33" s="1"/>
  <c r="B101" i="6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I9" i="33"/>
  <c r="F3" i="33"/>
  <c r="E102" i="6" s="1"/>
  <c r="F102" i="6" s="1"/>
  <c r="H20" i="32"/>
  <c r="G20" i="32" s="1"/>
  <c r="B99" i="6" s="1"/>
  <c r="F20" i="32"/>
  <c r="D20" i="32"/>
  <c r="B20" i="32"/>
  <c r="A20" i="32" s="1"/>
  <c r="I17" i="32"/>
  <c r="I16" i="32"/>
  <c r="I15" i="32"/>
  <c r="I14" i="32"/>
  <c r="I13" i="32"/>
  <c r="I12" i="32"/>
  <c r="I11" i="32"/>
  <c r="I10" i="32"/>
  <c r="I9" i="32"/>
  <c r="F3" i="32"/>
  <c r="E100" i="6" s="1"/>
  <c r="F100" i="6" s="1"/>
  <c r="H20" i="31"/>
  <c r="G20" i="31" s="1"/>
  <c r="B97" i="6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I9" i="31"/>
  <c r="I8" i="31"/>
  <c r="F3" i="31"/>
  <c r="E98" i="6" s="1"/>
  <c r="F98" i="6" s="1"/>
  <c r="H20" i="30"/>
  <c r="G20" i="30" s="1"/>
  <c r="B95" i="6" s="1"/>
  <c r="F20" i="30"/>
  <c r="D20" i="30"/>
  <c r="B20" i="30"/>
  <c r="A20" i="30" s="1"/>
  <c r="I17" i="30"/>
  <c r="I16" i="30"/>
  <c r="I15" i="30"/>
  <c r="I14" i="30"/>
  <c r="I13" i="30"/>
  <c r="I12" i="30"/>
  <c r="I11" i="30"/>
  <c r="I10" i="30"/>
  <c r="I9" i="30"/>
  <c r="I8" i="30"/>
  <c r="I7" i="30"/>
  <c r="F3" i="30"/>
  <c r="E96" i="6" s="1"/>
  <c r="F96" i="6" s="1"/>
  <c r="H20" i="29"/>
  <c r="G20" i="29" s="1"/>
  <c r="B93" i="6" s="1"/>
  <c r="F20" i="29"/>
  <c r="D20" i="29"/>
  <c r="B20" i="29"/>
  <c r="A20" i="29" s="1"/>
  <c r="I17" i="29"/>
  <c r="I16" i="29"/>
  <c r="I15" i="29"/>
  <c r="I14" i="29"/>
  <c r="I13" i="29"/>
  <c r="I12" i="29"/>
  <c r="I11" i="29"/>
  <c r="I10" i="29"/>
  <c r="I9" i="29"/>
  <c r="F3" i="29"/>
  <c r="E94" i="6" s="1"/>
  <c r="F94" i="6" s="1"/>
  <c r="H20" i="27"/>
  <c r="G20" i="27" s="1"/>
  <c r="B89" i="6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F3" i="27"/>
  <c r="E90" i="6" s="1"/>
  <c r="F90" i="6" s="1"/>
  <c r="H20" i="26"/>
  <c r="G20" i="26" s="1"/>
  <c r="B87" i="6" s="1"/>
  <c r="F20" i="26"/>
  <c r="D20" i="26"/>
  <c r="B20" i="26"/>
  <c r="F3" i="26"/>
  <c r="E88" i="6" s="1"/>
  <c r="F88" i="6" s="1"/>
  <c r="B85" i="6"/>
  <c r="H20" i="24"/>
  <c r="G20" i="24" s="1"/>
  <c r="B83" i="6" s="1"/>
  <c r="F20" i="24"/>
  <c r="D20" i="24"/>
  <c r="B20" i="24"/>
  <c r="I17" i="24"/>
  <c r="I16" i="24"/>
  <c r="I15" i="24"/>
  <c r="I14" i="24"/>
  <c r="F3" i="24"/>
  <c r="E84" i="6" s="1"/>
  <c r="F84" i="6" s="1"/>
  <c r="H23" i="23"/>
  <c r="H22" i="23"/>
  <c r="H20" i="23"/>
  <c r="G20" i="23"/>
  <c r="F20" i="23"/>
  <c r="E20" i="23"/>
  <c r="D20" i="23"/>
  <c r="C20" i="23"/>
  <c r="B20" i="23"/>
  <c r="A20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F3" i="23"/>
  <c r="E3" i="23"/>
  <c r="H20" i="22"/>
  <c r="G20" i="22" s="1"/>
  <c r="B79" i="6" s="1"/>
  <c r="F20" i="22"/>
  <c r="D20" i="22"/>
  <c r="B20" i="22"/>
  <c r="A20" i="22" s="1"/>
  <c r="I17" i="22"/>
  <c r="I16" i="22"/>
  <c r="I15" i="22"/>
  <c r="I14" i="22"/>
  <c r="I13" i="22"/>
  <c r="I12" i="22"/>
  <c r="I11" i="22"/>
  <c r="I10" i="22"/>
  <c r="I9" i="22"/>
  <c r="I8" i="22"/>
  <c r="F3" i="22"/>
  <c r="E80" i="6" s="1"/>
  <c r="F80" i="6" s="1"/>
  <c r="B75" i="6"/>
  <c r="H20" i="67"/>
  <c r="G20" i="67" s="1"/>
  <c r="B73" i="6" s="1"/>
  <c r="F20" i="67"/>
  <c r="D20" i="67"/>
  <c r="B20" i="67"/>
  <c r="A20" i="67" s="1"/>
  <c r="I17" i="67"/>
  <c r="I16" i="67"/>
  <c r="I15" i="67"/>
  <c r="I14" i="67"/>
  <c r="I13" i="67"/>
  <c r="I12" i="67"/>
  <c r="I11" i="67"/>
  <c r="I10" i="67"/>
  <c r="I9" i="67"/>
  <c r="I8" i="67"/>
  <c r="F3" i="67"/>
  <c r="E74" i="6" s="1"/>
  <c r="F74" i="6" s="1"/>
  <c r="H20" i="66"/>
  <c r="G20" i="66"/>
  <c r="B71" i="6" s="1"/>
  <c r="F20" i="66"/>
  <c r="D20" i="66"/>
  <c r="B20" i="66"/>
  <c r="A20" i="66" s="1"/>
  <c r="I17" i="66"/>
  <c r="I16" i="66"/>
  <c r="I15" i="66"/>
  <c r="I14" i="66"/>
  <c r="I13" i="66"/>
  <c r="I12" i="66"/>
  <c r="I11" i="66"/>
  <c r="I10" i="66"/>
  <c r="I9" i="66"/>
  <c r="I8" i="66"/>
  <c r="F3" i="66"/>
  <c r="E72" i="6" s="1"/>
  <c r="F72" i="6" s="1"/>
  <c r="B67" i="6"/>
  <c r="H20" i="63"/>
  <c r="G20" i="63" s="1"/>
  <c r="B65" i="6" s="1"/>
  <c r="F20" i="63"/>
  <c r="D20" i="63"/>
  <c r="B20" i="63"/>
  <c r="A20" i="63" s="1"/>
  <c r="I17" i="63"/>
  <c r="I16" i="63"/>
  <c r="I15" i="63"/>
  <c r="I14" i="63"/>
  <c r="I13" i="63"/>
  <c r="I12" i="63"/>
  <c r="I11" i="63"/>
  <c r="I10" i="63"/>
  <c r="I9" i="63"/>
  <c r="I8" i="63"/>
  <c r="F3" i="63"/>
  <c r="E66" i="6" s="1"/>
  <c r="F66" i="6" s="1"/>
  <c r="H20" i="62"/>
  <c r="G20" i="62" s="1"/>
  <c r="B63" i="6" s="1"/>
  <c r="F20" i="62"/>
  <c r="D20" i="62"/>
  <c r="B20" i="62"/>
  <c r="A20" i="62" s="1"/>
  <c r="I17" i="62"/>
  <c r="I16" i="62"/>
  <c r="I15" i="62"/>
  <c r="I14" i="62"/>
  <c r="I13" i="62"/>
  <c r="I12" i="62"/>
  <c r="I11" i="62"/>
  <c r="I10" i="62"/>
  <c r="I9" i="62"/>
  <c r="I8" i="62"/>
  <c r="F3" i="62"/>
  <c r="E64" i="6" s="1"/>
  <c r="F64" i="6" s="1"/>
  <c r="H20" i="61"/>
  <c r="G20" i="61" s="1"/>
  <c r="B61" i="6" s="1"/>
  <c r="F20" i="61"/>
  <c r="D20" i="61"/>
  <c r="B20" i="61"/>
  <c r="I17" i="61"/>
  <c r="I16" i="61"/>
  <c r="I15" i="61"/>
  <c r="I14" i="61"/>
  <c r="I13" i="61"/>
  <c r="I12" i="61"/>
  <c r="I11" i="61"/>
  <c r="I10" i="61"/>
  <c r="F3" i="61"/>
  <c r="E62" i="6" s="1"/>
  <c r="F62" i="6" s="1"/>
  <c r="H20" i="60"/>
  <c r="G20" i="60" s="1"/>
  <c r="B59" i="6" s="1"/>
  <c r="F20" i="60"/>
  <c r="D20" i="60"/>
  <c r="B20" i="60"/>
  <c r="I17" i="60"/>
  <c r="I16" i="60"/>
  <c r="I15" i="60"/>
  <c r="I14" i="60"/>
  <c r="I13" i="60"/>
  <c r="I12" i="60"/>
  <c r="I11" i="60"/>
  <c r="I10" i="60"/>
  <c r="I9" i="60"/>
  <c r="I8" i="60"/>
  <c r="I7" i="60"/>
  <c r="F3" i="60"/>
  <c r="E60" i="6" s="1"/>
  <c r="F60" i="6" s="1"/>
  <c r="H20" i="59"/>
  <c r="G20" i="59" s="1"/>
  <c r="B57" i="6" s="1"/>
  <c r="F20" i="59"/>
  <c r="D20" i="59"/>
  <c r="B20" i="59"/>
  <c r="A20" i="59" s="1"/>
  <c r="I17" i="59"/>
  <c r="I16" i="59"/>
  <c r="I15" i="59"/>
  <c r="I14" i="59"/>
  <c r="I13" i="59"/>
  <c r="I12" i="59"/>
  <c r="I11" i="59"/>
  <c r="I10" i="59"/>
  <c r="I9" i="59"/>
  <c r="I8" i="59"/>
  <c r="F3" i="59"/>
  <c r="E58" i="6" s="1"/>
  <c r="F58" i="6" s="1"/>
  <c r="H20" i="58"/>
  <c r="G20" i="58" s="1"/>
  <c r="B55" i="6" s="1"/>
  <c r="F20" i="58"/>
  <c r="D20" i="58"/>
  <c r="B20" i="58"/>
  <c r="A20" i="58" s="1"/>
  <c r="I17" i="58"/>
  <c r="I16" i="58"/>
  <c r="I15" i="58"/>
  <c r="I14" i="58"/>
  <c r="I13" i="58"/>
  <c r="I12" i="58"/>
  <c r="I11" i="58"/>
  <c r="I10" i="58"/>
  <c r="I9" i="58"/>
  <c r="I8" i="58"/>
  <c r="I7" i="58"/>
  <c r="F3" i="58"/>
  <c r="E56" i="6" s="1"/>
  <c r="F56" i="6" s="1"/>
  <c r="H20" i="57"/>
  <c r="G20" i="57" s="1"/>
  <c r="B53" i="6" s="1"/>
  <c r="F20" i="57"/>
  <c r="D20" i="57"/>
  <c r="C20" i="57" s="1"/>
  <c r="B20" i="57"/>
  <c r="A20" i="57" s="1"/>
  <c r="I17" i="57"/>
  <c r="I16" i="57"/>
  <c r="I15" i="57"/>
  <c r="I14" i="57"/>
  <c r="I13" i="57"/>
  <c r="F3" i="57"/>
  <c r="E54" i="6" s="1"/>
  <c r="F54" i="6" s="1"/>
  <c r="H20" i="56"/>
  <c r="G20" i="56"/>
  <c r="B51" i="6" s="1"/>
  <c r="F20" i="56"/>
  <c r="E20" i="56"/>
  <c r="D20" i="56"/>
  <c r="C20" i="56"/>
  <c r="E3" i="56" s="1"/>
  <c r="E25" i="5" s="1"/>
  <c r="B20" i="56"/>
  <c r="A20" i="56"/>
  <c r="I17" i="56"/>
  <c r="I16" i="56"/>
  <c r="I15" i="56"/>
  <c r="I14" i="56"/>
  <c r="I13" i="56"/>
  <c r="I12" i="56"/>
  <c r="I11" i="56"/>
  <c r="I10" i="56"/>
  <c r="I9" i="56"/>
  <c r="I8" i="56"/>
  <c r="I7" i="56"/>
  <c r="I6" i="56"/>
  <c r="I5" i="56"/>
  <c r="I4" i="56"/>
  <c r="F3" i="56"/>
  <c r="E52" i="6" s="1"/>
  <c r="F52" i="6" s="1"/>
  <c r="H20" i="55"/>
  <c r="G20" i="55" s="1"/>
  <c r="B49" i="6" s="1"/>
  <c r="F20" i="55"/>
  <c r="D20" i="55"/>
  <c r="C20" i="55"/>
  <c r="I4" i="55" s="1"/>
  <c r="B20" i="55"/>
  <c r="A20" i="55" s="1"/>
  <c r="I17" i="55"/>
  <c r="I16" i="55"/>
  <c r="I15" i="55"/>
  <c r="I14" i="55"/>
  <c r="I13" i="55"/>
  <c r="I12" i="55"/>
  <c r="I11" i="55"/>
  <c r="I10" i="55"/>
  <c r="I9" i="55"/>
  <c r="I8" i="55"/>
  <c r="I7" i="55"/>
  <c r="F3" i="55"/>
  <c r="E50" i="6" s="1"/>
  <c r="F50" i="6" s="1"/>
  <c r="H20" i="54"/>
  <c r="G20" i="54" s="1"/>
  <c r="B47" i="6" s="1"/>
  <c r="F20" i="54"/>
  <c r="D20" i="54"/>
  <c r="B20" i="54"/>
  <c r="I17" i="54"/>
  <c r="I16" i="54"/>
  <c r="I15" i="54"/>
  <c r="I14" i="54"/>
  <c r="I13" i="54"/>
  <c r="F3" i="54"/>
  <c r="E48" i="6" s="1"/>
  <c r="F48" i="6" s="1"/>
  <c r="H20" i="52"/>
  <c r="G20" i="52" s="1"/>
  <c r="B43" i="6" s="1"/>
  <c r="F20" i="52"/>
  <c r="D20" i="52"/>
  <c r="B20" i="52"/>
  <c r="A20" i="52" s="1"/>
  <c r="I17" i="52"/>
  <c r="I16" i="52"/>
  <c r="I15" i="52"/>
  <c r="I14" i="52"/>
  <c r="I13" i="52"/>
  <c r="I12" i="52"/>
  <c r="I11" i="52"/>
  <c r="I10" i="52"/>
  <c r="I9" i="52"/>
  <c r="I8" i="52"/>
  <c r="F3" i="52"/>
  <c r="E44" i="6" s="1"/>
  <c r="F44" i="6" s="1"/>
  <c r="H20" i="51"/>
  <c r="G20" i="51" s="1"/>
  <c r="B41" i="6" s="1"/>
  <c r="F20" i="51"/>
  <c r="D20" i="51"/>
  <c r="B20" i="51"/>
  <c r="A20" i="51" s="1"/>
  <c r="I17" i="51"/>
  <c r="I16" i="51"/>
  <c r="I15" i="51"/>
  <c r="I14" i="51"/>
  <c r="F3" i="51"/>
  <c r="E42" i="6" s="1"/>
  <c r="F42" i="6" s="1"/>
  <c r="H20" i="50"/>
  <c r="G20" i="50" s="1"/>
  <c r="B39" i="6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F3" i="50"/>
  <c r="E40" i="6" s="1"/>
  <c r="F40" i="6" s="1"/>
  <c r="B37" i="6"/>
  <c r="H20" i="48"/>
  <c r="G20" i="48"/>
  <c r="B35" i="6" s="1"/>
  <c r="F20" i="48"/>
  <c r="D20" i="48"/>
  <c r="C20" i="48" s="1"/>
  <c r="B20" i="48"/>
  <c r="A20" i="48"/>
  <c r="I17" i="48"/>
  <c r="I16" i="48"/>
  <c r="I15" i="48"/>
  <c r="I14" i="48"/>
  <c r="F3" i="48"/>
  <c r="E36" i="6" s="1"/>
  <c r="F36" i="6" s="1"/>
  <c r="H20" i="47"/>
  <c r="G20" i="47" s="1"/>
  <c r="B33" i="6" s="1"/>
  <c r="F20" i="47"/>
  <c r="D20" i="47"/>
  <c r="B20" i="47"/>
  <c r="A20" i="47" s="1"/>
  <c r="I17" i="47"/>
  <c r="I16" i="47"/>
  <c r="I15" i="47"/>
  <c r="I14" i="47"/>
  <c r="I13" i="47"/>
  <c r="I12" i="47"/>
  <c r="I11" i="47"/>
  <c r="I10" i="47"/>
  <c r="F3" i="47"/>
  <c r="E34" i="6" s="1"/>
  <c r="F34" i="6" s="1"/>
  <c r="H20" i="46"/>
  <c r="G20" i="46" s="1"/>
  <c r="B31" i="6" s="1"/>
  <c r="F20" i="46"/>
  <c r="D20" i="46"/>
  <c r="B20" i="46"/>
  <c r="I17" i="46"/>
  <c r="I16" i="46"/>
  <c r="I15" i="46"/>
  <c r="I14" i="46"/>
  <c r="I13" i="46"/>
  <c r="I12" i="46"/>
  <c r="I11" i="46"/>
  <c r="I10" i="46"/>
  <c r="F3" i="46"/>
  <c r="E32" i="6" s="1"/>
  <c r="F32" i="6" s="1"/>
  <c r="H20" i="45"/>
  <c r="G20" i="45" s="1"/>
  <c r="B29" i="6" s="1"/>
  <c r="F20" i="45"/>
  <c r="D20" i="45"/>
  <c r="B20" i="45"/>
  <c r="A20" i="45" s="1"/>
  <c r="I17" i="45"/>
  <c r="I16" i="45"/>
  <c r="I15" i="45"/>
  <c r="I14" i="45"/>
  <c r="I13" i="45"/>
  <c r="I12" i="45"/>
  <c r="I11" i="45"/>
  <c r="I10" i="45"/>
  <c r="F3" i="45"/>
  <c r="E30" i="6" s="1"/>
  <c r="F30" i="6" s="1"/>
  <c r="H20" i="44"/>
  <c r="G20" i="44" s="1"/>
  <c r="B27" i="6" s="1"/>
  <c r="F20" i="44"/>
  <c r="D20" i="44"/>
  <c r="B20" i="44"/>
  <c r="A20" i="44" s="1"/>
  <c r="I17" i="44"/>
  <c r="I16" i="44"/>
  <c r="I15" i="44"/>
  <c r="I14" i="44"/>
  <c r="I13" i="44"/>
  <c r="I12" i="44"/>
  <c r="I11" i="44"/>
  <c r="I10" i="44"/>
  <c r="F3" i="44"/>
  <c r="E28" i="6" s="1"/>
  <c r="F28" i="6" s="1"/>
  <c r="H23" i="43"/>
  <c r="H22" i="43"/>
  <c r="H20" i="43"/>
  <c r="G20" i="43"/>
  <c r="F20" i="43"/>
  <c r="E20" i="43"/>
  <c r="D20" i="43"/>
  <c r="C20" i="43"/>
  <c r="B20" i="43"/>
  <c r="A20" i="43"/>
  <c r="I17" i="43"/>
  <c r="I16" i="43"/>
  <c r="I15" i="43"/>
  <c r="I14" i="43"/>
  <c r="I13" i="43"/>
  <c r="I12" i="43"/>
  <c r="I11" i="43"/>
  <c r="I10" i="43"/>
  <c r="I9" i="43"/>
  <c r="I8" i="43"/>
  <c r="I7" i="43"/>
  <c r="I6" i="43"/>
  <c r="I5" i="43"/>
  <c r="I4" i="43"/>
  <c r="I3" i="43"/>
  <c r="F3" i="43"/>
  <c r="E3" i="43"/>
  <c r="H20" i="42"/>
  <c r="G20" i="42" s="1"/>
  <c r="B23" i="6" s="1"/>
  <c r="F20" i="42"/>
  <c r="D20" i="42"/>
  <c r="B20" i="42"/>
  <c r="A20" i="42" s="1"/>
  <c r="I17" i="42"/>
  <c r="I16" i="42"/>
  <c r="I15" i="42"/>
  <c r="F3" i="42"/>
  <c r="E24" i="6" s="1"/>
  <c r="F24" i="6" s="1"/>
  <c r="H20" i="41"/>
  <c r="G20" i="41" s="1"/>
  <c r="B21" i="6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F3" i="41"/>
  <c r="E22" i="6" s="1"/>
  <c r="F22" i="6" s="1"/>
  <c r="H23" i="40"/>
  <c r="H22" i="40"/>
  <c r="H20" i="40"/>
  <c r="G20" i="40"/>
  <c r="F20" i="40"/>
  <c r="E20" i="40"/>
  <c r="D20" i="40"/>
  <c r="C20" i="40"/>
  <c r="B20" i="40"/>
  <c r="A20" i="40"/>
  <c r="I17" i="40"/>
  <c r="I16" i="40"/>
  <c r="I15" i="40"/>
  <c r="I14" i="40"/>
  <c r="I13" i="40"/>
  <c r="I12" i="40"/>
  <c r="I11" i="40"/>
  <c r="I10" i="40"/>
  <c r="I9" i="40"/>
  <c r="I8" i="40"/>
  <c r="I7" i="40"/>
  <c r="I6" i="40"/>
  <c r="I5" i="40"/>
  <c r="I4" i="40"/>
  <c r="I3" i="40"/>
  <c r="F3" i="40"/>
  <c r="E3" i="40"/>
  <c r="H20" i="39"/>
  <c r="G20" i="39"/>
  <c r="B17" i="6" s="1"/>
  <c r="F20" i="39"/>
  <c r="D20" i="39"/>
  <c r="B20" i="39"/>
  <c r="C20" i="39" s="1"/>
  <c r="A20" i="39"/>
  <c r="I17" i="39"/>
  <c r="I16" i="39"/>
  <c r="I15" i="39"/>
  <c r="I14" i="39"/>
  <c r="I13" i="39"/>
  <c r="I12" i="39"/>
  <c r="I11" i="39"/>
  <c r="F3" i="39"/>
  <c r="E18" i="6" s="1"/>
  <c r="F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F3" i="38"/>
  <c r="E16" i="6" s="1"/>
  <c r="F16" i="6" s="1"/>
  <c r="H20" i="75"/>
  <c r="G20" i="75" s="1"/>
  <c r="B13" i="6" s="1"/>
  <c r="F20" i="75"/>
  <c r="D20" i="75"/>
  <c r="B20" i="75"/>
  <c r="A20" i="75" s="1"/>
  <c r="I17" i="75"/>
  <c r="I16" i="75"/>
  <c r="I15" i="75"/>
  <c r="I14" i="75"/>
  <c r="I13" i="75"/>
  <c r="I12" i="75"/>
  <c r="I11" i="75"/>
  <c r="I10" i="75"/>
  <c r="I9" i="75"/>
  <c r="F3" i="75"/>
  <c r="E14" i="6" s="1"/>
  <c r="F14" i="6" s="1"/>
  <c r="H20" i="74"/>
  <c r="G20" i="74" s="1"/>
  <c r="B11" i="6" s="1"/>
  <c r="F20" i="74"/>
  <c r="D20" i="74"/>
  <c r="B20" i="74"/>
  <c r="A20" i="74" s="1"/>
  <c r="C20" i="74" s="1"/>
  <c r="I6" i="74" s="1"/>
  <c r="I17" i="74"/>
  <c r="I16" i="74"/>
  <c r="I15" i="74"/>
  <c r="I14" i="74"/>
  <c r="I13" i="74"/>
  <c r="I12" i="74"/>
  <c r="I11" i="74"/>
  <c r="I10" i="74"/>
  <c r="I9" i="74"/>
  <c r="I8" i="74"/>
  <c r="F3" i="74"/>
  <c r="E12" i="6" s="1"/>
  <c r="F12" i="6" s="1"/>
  <c r="H20" i="73"/>
  <c r="G20" i="73" s="1"/>
  <c r="B9" i="6" s="1"/>
  <c r="F20" i="73"/>
  <c r="D20" i="73"/>
  <c r="B20" i="73"/>
  <c r="A20" i="73" s="1"/>
  <c r="C20" i="73" s="1"/>
  <c r="I5" i="73" s="1"/>
  <c r="I17" i="73"/>
  <c r="I16" i="73"/>
  <c r="I15" i="73"/>
  <c r="I14" i="73"/>
  <c r="I13" i="73"/>
  <c r="I12" i="73"/>
  <c r="I11" i="73"/>
  <c r="I10" i="73"/>
  <c r="F3" i="73"/>
  <c r="E10" i="6" s="1"/>
  <c r="F10" i="6" s="1"/>
  <c r="H20" i="72"/>
  <c r="G20" i="72" s="1"/>
  <c r="B7" i="6" s="1"/>
  <c r="F20" i="72"/>
  <c r="D20" i="72"/>
  <c r="B20" i="72"/>
  <c r="A20" i="72" s="1"/>
  <c r="I17" i="72"/>
  <c r="I16" i="72"/>
  <c r="I15" i="72"/>
  <c r="I14" i="72"/>
  <c r="I13" i="72"/>
  <c r="I12" i="72"/>
  <c r="I11" i="72"/>
  <c r="I10" i="72"/>
  <c r="F3" i="72"/>
  <c r="E8" i="6" s="1"/>
  <c r="F8" i="6" s="1"/>
  <c r="H20" i="71"/>
  <c r="G20" i="71" s="1"/>
  <c r="B5" i="6" s="1"/>
  <c r="F20" i="71"/>
  <c r="D20" i="71"/>
  <c r="B20" i="71"/>
  <c r="A20" i="71" s="1"/>
  <c r="C20" i="71" s="1"/>
  <c r="I17" i="71"/>
  <c r="I16" i="71"/>
  <c r="I15" i="71"/>
  <c r="I14" i="71"/>
  <c r="F3" i="71"/>
  <c r="E6" i="6" s="1"/>
  <c r="H20" i="70"/>
  <c r="G20" i="70" s="1"/>
  <c r="B3" i="6" s="1"/>
  <c r="F20" i="70"/>
  <c r="D20" i="70"/>
  <c r="B20" i="70"/>
  <c r="A20" i="70" s="1"/>
  <c r="I17" i="70"/>
  <c r="I16" i="70"/>
  <c r="I15" i="70"/>
  <c r="I14" i="70"/>
  <c r="I13" i="70"/>
  <c r="I12" i="70"/>
  <c r="I11" i="70"/>
  <c r="I10" i="70"/>
  <c r="F3" i="70"/>
  <c r="E4" i="6" s="1"/>
  <c r="F4" i="6" s="1"/>
  <c r="E20" i="81" l="1"/>
  <c r="H22" i="81" s="1"/>
  <c r="H23" i="81" s="1"/>
  <c r="A20" i="81"/>
  <c r="I3" i="81" s="1"/>
  <c r="F108" i="6"/>
  <c r="I6" i="80"/>
  <c r="E3" i="80"/>
  <c r="I7" i="80"/>
  <c r="H22" i="80"/>
  <c r="H23" i="80" s="1"/>
  <c r="I3" i="80"/>
  <c r="C20" i="79"/>
  <c r="A20" i="79"/>
  <c r="F6" i="6"/>
  <c r="F109" i="6" s="1"/>
  <c r="F11" i="5"/>
  <c r="F14" i="5"/>
  <c r="F36" i="5"/>
  <c r="F25" i="5"/>
  <c r="F92" i="6"/>
  <c r="F86" i="6"/>
  <c r="F38" i="6"/>
  <c r="F78" i="6"/>
  <c r="F70" i="6"/>
  <c r="F68" i="6"/>
  <c r="F46" i="6"/>
  <c r="C20" i="33"/>
  <c r="C20" i="32"/>
  <c r="I8" i="32" s="1"/>
  <c r="C20" i="31"/>
  <c r="I7" i="31" s="1"/>
  <c r="C20" i="22"/>
  <c r="I7" i="22" s="1"/>
  <c r="C20" i="67"/>
  <c r="I7" i="67" s="1"/>
  <c r="C20" i="66"/>
  <c r="C20" i="63"/>
  <c r="I7" i="63" s="1"/>
  <c r="C20" i="62"/>
  <c r="I7" i="62" s="1"/>
  <c r="I6" i="55"/>
  <c r="I5" i="55"/>
  <c r="C20" i="52"/>
  <c r="I7" i="52" s="1"/>
  <c r="A20" i="50"/>
  <c r="C20" i="50" s="1"/>
  <c r="I7" i="50" s="1"/>
  <c r="C20" i="47"/>
  <c r="I5" i="47" s="1"/>
  <c r="I7" i="47"/>
  <c r="I8" i="47"/>
  <c r="I3" i="47"/>
  <c r="I4" i="47"/>
  <c r="A20" i="46"/>
  <c r="C20" i="46" s="1"/>
  <c r="I9" i="46" s="1"/>
  <c r="C20" i="45"/>
  <c r="I9" i="45" s="1"/>
  <c r="C20" i="44"/>
  <c r="I9" i="44" s="1"/>
  <c r="C20" i="41"/>
  <c r="I9" i="41" s="1"/>
  <c r="I7" i="74"/>
  <c r="I5" i="74"/>
  <c r="I4" i="74"/>
  <c r="I3" i="74"/>
  <c r="I9" i="73"/>
  <c r="I8" i="73"/>
  <c r="I7" i="73"/>
  <c r="I6" i="73"/>
  <c r="I4" i="73"/>
  <c r="I3" i="73"/>
  <c r="C20" i="72"/>
  <c r="I9" i="72" s="1"/>
  <c r="C20" i="70"/>
  <c r="C20" i="42"/>
  <c r="I4" i="42"/>
  <c r="I3" i="42"/>
  <c r="C20" i="58"/>
  <c r="I8" i="71"/>
  <c r="I13" i="71"/>
  <c r="I7" i="71"/>
  <c r="I12" i="71"/>
  <c r="I6" i="71"/>
  <c r="I11" i="71"/>
  <c r="I5" i="71"/>
  <c r="E20" i="71" s="1"/>
  <c r="I10" i="71"/>
  <c r="I4" i="71"/>
  <c r="I9" i="71"/>
  <c r="I3" i="71"/>
  <c r="I9" i="39"/>
  <c r="I3" i="39"/>
  <c r="I8" i="39"/>
  <c r="I6" i="39"/>
  <c r="I7" i="39"/>
  <c r="I5" i="39"/>
  <c r="I10" i="39"/>
  <c r="I4" i="39"/>
  <c r="E20" i="39" s="1"/>
  <c r="I11" i="57"/>
  <c r="I10" i="57"/>
  <c r="I7" i="57"/>
  <c r="I12" i="57"/>
  <c r="I6" i="57"/>
  <c r="I5" i="57"/>
  <c r="I4" i="57"/>
  <c r="I9" i="57"/>
  <c r="I8" i="57"/>
  <c r="I3" i="57"/>
  <c r="E20" i="57" s="1"/>
  <c r="C20" i="51"/>
  <c r="I3" i="51" s="1"/>
  <c r="C20" i="29"/>
  <c r="A20" i="38"/>
  <c r="C20" i="38"/>
  <c r="C20" i="75"/>
  <c r="I3" i="78"/>
  <c r="H22" i="78"/>
  <c r="H23" i="78" s="1"/>
  <c r="E3" i="78"/>
  <c r="E46" i="5" s="1"/>
  <c r="F46" i="5" s="1"/>
  <c r="F50" i="5" s="1"/>
  <c r="C20" i="77"/>
  <c r="C20" i="30"/>
  <c r="I3" i="29"/>
  <c r="A20" i="26"/>
  <c r="C20" i="26" s="1"/>
  <c r="I17" i="26" s="1"/>
  <c r="C20" i="27"/>
  <c r="A20" i="24"/>
  <c r="A20" i="61"/>
  <c r="A20" i="60"/>
  <c r="C20" i="59"/>
  <c r="H22" i="56"/>
  <c r="H23" i="56" s="1"/>
  <c r="I3" i="56"/>
  <c r="I3" i="55"/>
  <c r="E20" i="55" s="1"/>
  <c r="H22" i="55" s="1"/>
  <c r="H23" i="55" s="1"/>
  <c r="A20" i="54"/>
  <c r="I9" i="48"/>
  <c r="I3" i="48"/>
  <c r="E20" i="48" s="1"/>
  <c r="I11" i="48"/>
  <c r="I8" i="48"/>
  <c r="I5" i="48"/>
  <c r="I13" i="48"/>
  <c r="I7" i="48"/>
  <c r="I12" i="48"/>
  <c r="I6" i="48"/>
  <c r="I10" i="48"/>
  <c r="I4" i="48"/>
  <c r="E3" i="81" l="1"/>
  <c r="I9" i="79"/>
  <c r="I3" i="79"/>
  <c r="I7" i="79"/>
  <c r="I8" i="79"/>
  <c r="I5" i="79"/>
  <c r="I12" i="79"/>
  <c r="I6" i="79"/>
  <c r="I10" i="79"/>
  <c r="I4" i="79"/>
  <c r="E20" i="79" s="1"/>
  <c r="I13" i="79"/>
  <c r="I11" i="79"/>
  <c r="I7" i="33"/>
  <c r="I8" i="33"/>
  <c r="I5" i="33"/>
  <c r="I6" i="33"/>
  <c r="I3" i="33"/>
  <c r="I4" i="33"/>
  <c r="I6" i="32"/>
  <c r="I7" i="32"/>
  <c r="I4" i="32"/>
  <c r="I5" i="32"/>
  <c r="I3" i="32"/>
  <c r="I3" i="31"/>
  <c r="I6" i="31"/>
  <c r="I4" i="31"/>
  <c r="I5" i="31"/>
  <c r="I6" i="27"/>
  <c r="I7" i="27"/>
  <c r="I4" i="27"/>
  <c r="I5" i="27"/>
  <c r="I5" i="22"/>
  <c r="I6" i="22"/>
  <c r="I3" i="22"/>
  <c r="I4" i="22"/>
  <c r="I5" i="67"/>
  <c r="I6" i="67"/>
  <c r="I3" i="67"/>
  <c r="I4" i="67"/>
  <c r="I6" i="66"/>
  <c r="I7" i="66"/>
  <c r="I4" i="66"/>
  <c r="I5" i="66"/>
  <c r="I3" i="66"/>
  <c r="I3" i="63"/>
  <c r="E20" i="63" s="1"/>
  <c r="E3" i="63" s="1"/>
  <c r="E32" i="5" s="1"/>
  <c r="F32" i="5" s="1"/>
  <c r="I5" i="63"/>
  <c r="I6" i="63"/>
  <c r="I4" i="63"/>
  <c r="I5" i="62"/>
  <c r="I6" i="62"/>
  <c r="I4" i="62"/>
  <c r="I3" i="62"/>
  <c r="I6" i="59"/>
  <c r="I7" i="59"/>
  <c r="I4" i="59"/>
  <c r="I5" i="59"/>
  <c r="E3" i="55"/>
  <c r="E24" i="5" s="1"/>
  <c r="F24" i="5" s="1"/>
  <c r="I5" i="52"/>
  <c r="I6" i="52"/>
  <c r="I3" i="52"/>
  <c r="I4" i="52"/>
  <c r="I5" i="50"/>
  <c r="I6" i="50"/>
  <c r="I4" i="50"/>
  <c r="I3" i="50"/>
  <c r="I6" i="47"/>
  <c r="E20" i="47" s="1"/>
  <c r="I9" i="47"/>
  <c r="I7" i="46"/>
  <c r="I8" i="46"/>
  <c r="I5" i="46"/>
  <c r="I6" i="46"/>
  <c r="I4" i="46"/>
  <c r="I3" i="46"/>
  <c r="I7" i="45"/>
  <c r="I8" i="45"/>
  <c r="I5" i="45"/>
  <c r="I6" i="45"/>
  <c r="I4" i="45"/>
  <c r="I3" i="45"/>
  <c r="I7" i="44"/>
  <c r="I8" i="44"/>
  <c r="I5" i="44"/>
  <c r="I6" i="44"/>
  <c r="I4" i="44"/>
  <c r="I3" i="44"/>
  <c r="I7" i="41"/>
  <c r="I8" i="41"/>
  <c r="I5" i="41"/>
  <c r="I6" i="41"/>
  <c r="I3" i="41"/>
  <c r="I4" i="41"/>
  <c r="E20" i="74"/>
  <c r="E3" i="74" s="1"/>
  <c r="E7" i="5" s="1"/>
  <c r="F7" i="5" s="1"/>
  <c r="E20" i="73"/>
  <c r="H22" i="73" s="1"/>
  <c r="H23" i="73" s="1"/>
  <c r="I4" i="72"/>
  <c r="I7" i="72"/>
  <c r="I8" i="72"/>
  <c r="I5" i="72"/>
  <c r="I6" i="72"/>
  <c r="I3" i="72"/>
  <c r="I8" i="70"/>
  <c r="I9" i="70"/>
  <c r="I6" i="70"/>
  <c r="I7" i="70"/>
  <c r="I3" i="70"/>
  <c r="I5" i="70"/>
  <c r="I4" i="70"/>
  <c r="I14" i="42"/>
  <c r="I13" i="42"/>
  <c r="I7" i="42"/>
  <c r="I8" i="42"/>
  <c r="I12" i="42"/>
  <c r="I11" i="42"/>
  <c r="I9" i="42"/>
  <c r="I10" i="42"/>
  <c r="I6" i="42"/>
  <c r="I5" i="42"/>
  <c r="E20" i="42" s="1"/>
  <c r="E3" i="42" s="1"/>
  <c r="E13" i="5" s="1"/>
  <c r="F13" i="5" s="1"/>
  <c r="I6" i="30"/>
  <c r="I5" i="30"/>
  <c r="I4" i="30"/>
  <c r="I4" i="58"/>
  <c r="I6" i="58"/>
  <c r="I5" i="58"/>
  <c r="C20" i="60"/>
  <c r="I3" i="58"/>
  <c r="E20" i="58" s="1"/>
  <c r="E3" i="71"/>
  <c r="E4" i="5" s="1"/>
  <c r="F4" i="5" s="1"/>
  <c r="H22" i="71"/>
  <c r="H23" i="71" s="1"/>
  <c r="E3" i="39"/>
  <c r="E10" i="5" s="1"/>
  <c r="F10" i="5" s="1"/>
  <c r="H22" i="39"/>
  <c r="H23" i="39" s="1"/>
  <c r="H22" i="57"/>
  <c r="H23" i="57" s="1"/>
  <c r="E3" i="57"/>
  <c r="E26" i="5" s="1"/>
  <c r="F26" i="5" s="1"/>
  <c r="C20" i="61"/>
  <c r="I9" i="61" s="1"/>
  <c r="C20" i="24"/>
  <c r="I8" i="51"/>
  <c r="I13" i="51"/>
  <c r="I7" i="51"/>
  <c r="I12" i="51"/>
  <c r="I6" i="51"/>
  <c r="I11" i="51"/>
  <c r="I9" i="51"/>
  <c r="I5" i="51"/>
  <c r="I10" i="51"/>
  <c r="I4" i="51"/>
  <c r="I5" i="77"/>
  <c r="I4" i="77"/>
  <c r="I7" i="77"/>
  <c r="I8" i="77"/>
  <c r="I6" i="77"/>
  <c r="E20" i="77"/>
  <c r="I7" i="29"/>
  <c r="I6" i="29"/>
  <c r="I5" i="29"/>
  <c r="I4" i="29"/>
  <c r="I8" i="29"/>
  <c r="C20" i="54"/>
  <c r="I4" i="38"/>
  <c r="I3" i="38"/>
  <c r="I8" i="38"/>
  <c r="I7" i="38"/>
  <c r="I5" i="38"/>
  <c r="I6" i="38"/>
  <c r="I7" i="75"/>
  <c r="I6" i="75"/>
  <c r="I5" i="75"/>
  <c r="I4" i="75"/>
  <c r="I3" i="75"/>
  <c r="I8" i="75"/>
  <c r="I3" i="77"/>
  <c r="E3" i="77"/>
  <c r="E45" i="5" s="1"/>
  <c r="F45" i="5" s="1"/>
  <c r="H22" i="77"/>
  <c r="H23" i="77" s="1"/>
  <c r="I3" i="30"/>
  <c r="I11" i="26"/>
  <c r="I5" i="26"/>
  <c r="I16" i="26"/>
  <c r="I10" i="26"/>
  <c r="I4" i="26"/>
  <c r="I15" i="26"/>
  <c r="I9" i="26"/>
  <c r="I3" i="26"/>
  <c r="I14" i="26"/>
  <c r="I8" i="26"/>
  <c r="I13" i="26"/>
  <c r="I7" i="26"/>
  <c r="I12" i="26"/>
  <c r="I6" i="26"/>
  <c r="I3" i="27"/>
  <c r="I3" i="59"/>
  <c r="H22" i="48"/>
  <c r="H23" i="48" s="1"/>
  <c r="E3" i="48"/>
  <c r="E19" i="5" s="1"/>
  <c r="F19" i="5" s="1"/>
  <c r="H22" i="79" l="1"/>
  <c r="H23" i="79" s="1"/>
  <c r="E3" i="79"/>
  <c r="E20" i="33"/>
  <c r="E3" i="33" s="1"/>
  <c r="E44" i="5" s="1"/>
  <c r="F44" i="5" s="1"/>
  <c r="E20" i="32"/>
  <c r="H22" i="32" s="1"/>
  <c r="H23" i="32" s="1"/>
  <c r="E20" i="31"/>
  <c r="H22" i="31" s="1"/>
  <c r="H23" i="31" s="1"/>
  <c r="E20" i="27"/>
  <c r="E3" i="27" s="1"/>
  <c r="E39" i="5" s="1"/>
  <c r="F39" i="5" s="1"/>
  <c r="E20" i="22"/>
  <c r="E20" i="67"/>
  <c r="H22" i="67" s="1"/>
  <c r="H23" i="67" s="1"/>
  <c r="E20" i="66"/>
  <c r="H22" i="63"/>
  <c r="H23" i="63" s="1"/>
  <c r="E20" i="62"/>
  <c r="H22" i="62" s="1"/>
  <c r="H23" i="62" s="1"/>
  <c r="E20" i="59"/>
  <c r="H22" i="59" s="1"/>
  <c r="H23" i="59" s="1"/>
  <c r="E20" i="52"/>
  <c r="E3" i="52" s="1"/>
  <c r="E22" i="5" s="1"/>
  <c r="F22" i="5" s="1"/>
  <c r="E20" i="50"/>
  <c r="E3" i="50" s="1"/>
  <c r="E20" i="5" s="1"/>
  <c r="F20" i="5" s="1"/>
  <c r="E3" i="47"/>
  <c r="E18" i="5" s="1"/>
  <c r="F18" i="5" s="1"/>
  <c r="H22" i="47"/>
  <c r="H23" i="47" s="1"/>
  <c r="E20" i="46"/>
  <c r="E3" i="46" s="1"/>
  <c r="E17" i="5" s="1"/>
  <c r="F17" i="5" s="1"/>
  <c r="E20" i="45"/>
  <c r="H22" i="45" s="1"/>
  <c r="H23" i="45" s="1"/>
  <c r="E20" i="44"/>
  <c r="H22" i="44" s="1"/>
  <c r="H23" i="44" s="1"/>
  <c r="E20" i="41"/>
  <c r="E3" i="41" s="1"/>
  <c r="E12" i="5" s="1"/>
  <c r="F12" i="5" s="1"/>
  <c r="H22" i="74"/>
  <c r="H23" i="74" s="1"/>
  <c r="E3" i="73"/>
  <c r="E6" i="5" s="1"/>
  <c r="F6" i="5" s="1"/>
  <c r="E20" i="72"/>
  <c r="H22" i="72" s="1"/>
  <c r="H23" i="72" s="1"/>
  <c r="E20" i="70"/>
  <c r="E3" i="70" s="1"/>
  <c r="E3" i="5" s="1"/>
  <c r="F3" i="5" s="1"/>
  <c r="H22" i="42"/>
  <c r="H23" i="42" s="1"/>
  <c r="E20" i="30"/>
  <c r="H22" i="58"/>
  <c r="H23" i="58" s="1"/>
  <c r="E3" i="58"/>
  <c r="E27" i="5" s="1"/>
  <c r="F27" i="5" s="1"/>
  <c r="I4" i="60"/>
  <c r="I5" i="60"/>
  <c r="I6" i="60"/>
  <c r="I3" i="60"/>
  <c r="E20" i="60" s="1"/>
  <c r="I7" i="61"/>
  <c r="I8" i="61"/>
  <c r="I5" i="61"/>
  <c r="I6" i="61"/>
  <c r="I4" i="61"/>
  <c r="I3" i="61"/>
  <c r="I8" i="54"/>
  <c r="I7" i="54"/>
  <c r="I12" i="54"/>
  <c r="I11" i="54"/>
  <c r="I10" i="54"/>
  <c r="I9" i="54"/>
  <c r="E20" i="51"/>
  <c r="H22" i="51" s="1"/>
  <c r="H23" i="51" s="1"/>
  <c r="I12" i="24"/>
  <c r="I11" i="24"/>
  <c r="I5" i="24"/>
  <c r="I10" i="24"/>
  <c r="I4" i="24"/>
  <c r="I9" i="24"/>
  <c r="I8" i="24"/>
  <c r="I13" i="24"/>
  <c r="I7" i="24"/>
  <c r="I6" i="24"/>
  <c r="I3" i="24"/>
  <c r="E20" i="24" s="1"/>
  <c r="H22" i="24" s="1"/>
  <c r="H23" i="24" s="1"/>
  <c r="E20" i="29"/>
  <c r="I6" i="54"/>
  <c r="I5" i="54"/>
  <c r="I4" i="54"/>
  <c r="I3" i="54"/>
  <c r="E20" i="38"/>
  <c r="E20" i="75"/>
  <c r="E20" i="26"/>
  <c r="H22" i="26"/>
  <c r="H23" i="26" s="1"/>
  <c r="E3" i="26"/>
  <c r="E38" i="5" s="1"/>
  <c r="F38" i="5" s="1"/>
  <c r="H22" i="33" l="1"/>
  <c r="H23" i="33" s="1"/>
  <c r="E3" i="32"/>
  <c r="E43" i="5" s="1"/>
  <c r="F43" i="5" s="1"/>
  <c r="E3" i="31"/>
  <c r="E42" i="5" s="1"/>
  <c r="F42" i="5" s="1"/>
  <c r="H22" i="27"/>
  <c r="H23" i="27" s="1"/>
  <c r="H22" i="22"/>
  <c r="H23" i="22" s="1"/>
  <c r="E3" i="22"/>
  <c r="E35" i="5" s="1"/>
  <c r="F35" i="5" s="1"/>
  <c r="E3" i="67"/>
  <c r="E34" i="5" s="1"/>
  <c r="F34" i="5" s="1"/>
  <c r="E3" i="66"/>
  <c r="E33" i="5" s="1"/>
  <c r="F33" i="5" s="1"/>
  <c r="H22" i="66"/>
  <c r="H23" i="66" s="1"/>
  <c r="E3" i="62"/>
  <c r="E31" i="5" s="1"/>
  <c r="F31" i="5" s="1"/>
  <c r="E3" i="59"/>
  <c r="E28" i="5" s="1"/>
  <c r="F28" i="5" s="1"/>
  <c r="H22" i="52"/>
  <c r="H23" i="52" s="1"/>
  <c r="H22" i="50"/>
  <c r="H23" i="50" s="1"/>
  <c r="H22" i="46"/>
  <c r="H23" i="46" s="1"/>
  <c r="E3" i="45"/>
  <c r="E16" i="5" s="1"/>
  <c r="F16" i="5" s="1"/>
  <c r="E3" i="44"/>
  <c r="E15" i="5" s="1"/>
  <c r="F15" i="5" s="1"/>
  <c r="H22" i="41"/>
  <c r="H23" i="41" s="1"/>
  <c r="E3" i="72"/>
  <c r="E5" i="5" s="1"/>
  <c r="F5" i="5" s="1"/>
  <c r="H22" i="70"/>
  <c r="H23" i="70" s="1"/>
  <c r="H22" i="30"/>
  <c r="H23" i="30" s="1"/>
  <c r="E3" i="30"/>
  <c r="E41" i="5" s="1"/>
  <c r="F41" i="5" s="1"/>
  <c r="E3" i="60"/>
  <c r="E29" i="5" s="1"/>
  <c r="F29" i="5" s="1"/>
  <c r="H22" i="60"/>
  <c r="H23" i="60" s="1"/>
  <c r="E20" i="61"/>
  <c r="E3" i="61" s="1"/>
  <c r="E30" i="5" s="1"/>
  <c r="F30" i="5" s="1"/>
  <c r="E20" i="54"/>
  <c r="E3" i="54" s="1"/>
  <c r="E23" i="5" s="1"/>
  <c r="F23" i="5" s="1"/>
  <c r="E3" i="51"/>
  <c r="E21" i="5" s="1"/>
  <c r="F21" i="5" s="1"/>
  <c r="E3" i="24"/>
  <c r="E37" i="5" s="1"/>
  <c r="F37" i="5" s="1"/>
  <c r="H22" i="29"/>
  <c r="H23" i="29" s="1"/>
  <c r="E3" i="29"/>
  <c r="E40" i="5" s="1"/>
  <c r="F40" i="5" s="1"/>
  <c r="H22" i="38"/>
  <c r="H23" i="38" s="1"/>
  <c r="E3" i="38"/>
  <c r="E9" i="5" s="1"/>
  <c r="F9" i="5" s="1"/>
  <c r="E3" i="75"/>
  <c r="E8" i="5" s="1"/>
  <c r="F8" i="5" s="1"/>
  <c r="H22" i="75"/>
  <c r="H23" i="75" s="1"/>
  <c r="H22" i="61" l="1"/>
  <c r="H23" i="61" s="1"/>
  <c r="H22" i="54"/>
  <c r="H23" i="54" s="1"/>
</calcChain>
</file>

<file path=xl/sharedStrings.xml><?xml version="1.0" encoding="utf-8"?>
<sst xmlns="http://schemas.openxmlformats.org/spreadsheetml/2006/main" count="2852" uniqueCount="245">
  <si>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</si>
  <si>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</si>
  <si>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</si>
  <si>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</si>
  <si>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</si>
  <si>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</si>
  <si>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</si>
  <si>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</si>
  <si>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</si>
  <si>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</si>
  <si>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</si>
  <si>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</si>
  <si>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</si>
  <si>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</si>
  <si>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</si>
  <si>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</si>
  <si>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</si>
  <si>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</si>
  <si>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</si>
  <si>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</si>
  <si>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</si>
  <si>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</si>
  <si>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</si>
  <si>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</si>
  <si>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</si>
  <si>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</si>
  <si>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</si>
  <si>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</si>
  <si>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</si>
  <si>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</si>
  <si>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</si>
  <si>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</si>
  <si>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</si>
  <si>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</si>
  <si>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</si>
  <si>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</si>
  <si>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</si>
  <si>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</si>
  <si>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</si>
  <si>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</si>
  <si>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</si>
  <si>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</si>
  <si>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</si>
  <si>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</si>
  <si>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</si>
  <si>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</si>
  <si>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</si>
  <si>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</si>
  <si>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</si>
  <si>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</si>
  <si>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</si>
  <si>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</si>
  <si>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</si>
  <si>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</si>
  <si>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</si>
  <si>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</si>
  <si>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</si>
  <si>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</si>
  <si>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</si>
  <si>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</si>
  <si>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</si>
  <si>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</si>
  <si>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</si>
  <si>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</si>
  <si>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</si>
  <si>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</si>
  <si>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</si>
  <si>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</si>
  <si>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</si>
  <si>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</si>
  <si>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</si>
  <si>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</si>
  <si>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</si>
  <si>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</si>
  <si>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</si>
  <si>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</si>
  <si>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</si>
  <si>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</si>
  <si>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</si>
  <si>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</si>
  <si>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57</t>
  </si>
  <si>
    <t>ITEM 58</t>
  </si>
  <si>
    <t>ITEM 59</t>
  </si>
  <si>
    <t>ITEM 60</t>
  </si>
  <si>
    <t>ITEM 61</t>
  </si>
  <si>
    <t>ITEM 62</t>
  </si>
  <si>
    <t>ITEM 63</t>
  </si>
  <si>
    <t>ITEM 64</t>
  </si>
  <si>
    <t>ITEM 65</t>
  </si>
  <si>
    <t>ITEM 66</t>
  </si>
  <si>
    <t>ITEM 67</t>
  </si>
  <si>
    <t>ITEM 68</t>
  </si>
  <si>
    <t>ITEM 69</t>
  </si>
  <si>
    <t>ITEM 70</t>
  </si>
  <si>
    <t>ITEM 71</t>
  </si>
  <si>
    <t>ITEM 72</t>
  </si>
  <si>
    <t>ITEM 73</t>
  </si>
  <si>
    <t>ITEM 74</t>
  </si>
  <si>
    <t>ITEM 75</t>
  </si>
  <si>
    <t>ITEM 76</t>
  </si>
  <si>
    <t>ITEM 77</t>
  </si>
  <si>
    <t>ITEM 78</t>
  </si>
  <si>
    <t>ITEM 79</t>
  </si>
  <si>
    <t>ITEM 80</t>
  </si>
  <si>
    <t>ITEM 81</t>
  </si>
  <si>
    <t>ITEM 82</t>
  </si>
  <si>
    <t>ITEM 83</t>
  </si>
  <si>
    <t>ITEM 84</t>
  </si>
  <si>
    <t>ITEM 85</t>
  </si>
  <si>
    <t>ITEM 86</t>
  </si>
  <si>
    <t>ITEM 87</t>
  </si>
  <si>
    <t>ITEM 88</t>
  </si>
  <si>
    <t>ITEM 89</t>
  </si>
  <si>
    <t>ITEM 90</t>
  </si>
  <si>
    <t>ITEM 91</t>
  </si>
  <si>
    <t>ITEM 92</t>
  </si>
  <si>
    <t>ITEM 93</t>
  </si>
  <si>
    <t>ITEM 94</t>
  </si>
  <si>
    <t>ITEM 95</t>
  </si>
  <si>
    <t>ITEM 96</t>
  </si>
  <si>
    <t>ITEM 97</t>
  </si>
  <si>
    <t>ITEM 98</t>
  </si>
  <si>
    <t>ITEM 99</t>
  </si>
  <si>
    <t>ITEM 100</t>
  </si>
  <si>
    <t>Exemplar</t>
  </si>
  <si>
    <t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 com verniz localizado.
Porta livros:
• 4 X 0 cores (policromia);
• Para acondicionar dois exemplares do livro;
• Capa semi-dura;
• laminação fosca com verniz localizado.</t>
  </si>
  <si>
    <t>LIVRO
Miolo:
• dimensões: 15,5 mm X 22,5 mm (fechado);
• aproximadamente 800 páginas (400 folhas);
• 1 X 1 preta; papel offset 75 g, alta alvura;
• acabamento colado;
Capa:
• dimensões:15,5 cm X 22,5 cm (fechada);
• 4 X 0;
• papel 250 g, supremo, plastificada, com lombada.</t>
  </si>
  <si>
    <t>LIVRO
Miolo:
• dimensões: 210 mm X 297 mm (fechado);
• aproximadamente 200 páginas (100 folhas);
• 4 X 4; papel couche 120 g.
Capa:
• dimensões: 210 mm X 297 mm (fechada);
• 4 X 4;
• papel couche 220 g.</t>
  </si>
  <si>
    <t>LIVRO
Capa:
• dimensões: 420 mm X 2l0 mm (aberto);
• 1 dobra;
• impressão 4X0;
• papel reciclato 220 g.
Miolo:
• dimensões: 297 mm X 2l0 mm;
• Aproximadamente 60 páginas (30 folhas);
• impressão 4X4;
• papel reciclato 120 g.</t>
  </si>
  <si>
    <t>LIVRO
Miolo:
• dimensões: 210 mm X 297 mm;
• aproximadamente 32 páginas (16 folhas);
• 4 X 4;
• papel reciclato 120 g;
• acabamento com 2 grampos.
Capa:
• dimensões: 420 mm X 210 mm (aberta);
• 1 dobra;
• 4 X 0;
• papel reciclato 220 g.</t>
  </si>
  <si>
    <t>LIVRO
Miolo:
• dimensões: 155 mm X 215 mm (fechado);
• aproximadamente 150 páginas (75 folhas);
• l X 1 preta; papel offset 90 g, branco;
• acabamento colado.
Capa:
• dimensões 155 mm X 215 mm (fechada);
• 4 X 0 cores (policromia);
• papel 180 g, couche liso.</t>
  </si>
  <si>
    <t>LIVRO
Miolo:
• dimensões: 155 mm X 215 mm (fechado);
• aproximadamente 150 páginas (75 folhas);
• l X 1 preta; papel offset 90 g, branco;
• acabamento colado.
Capa:
• dimensões 155 mm X 215 mm (fechada);
• 4 X 0 cores (policromia);
• papel 180 g, couche liso, com lombada.</t>
  </si>
  <si>
    <t>LIVRO
Miolo:
• dimensões: 220 mm X 300 mm (fechado);
• aproximadamente 120 páginas (60 folhas);
• 4 X 4; papel couche fosco 150 g;
• acabamento costurado e colado, com fita.
Capa:
• dimensões: 225 mm X 305 mm (fechada);
• 4 X 4 cores (policromia);
• Laminação fosca com verniz localizado;
• capa dura, com guarda.</t>
  </si>
  <si>
    <t>LIVRO
Miolo:
• dimensões: 145 mm X 105 mm (fechado);
• aproximadamente 320 páginas (160 folhas);
• l X 1 preta; papel offset 75 g, alta alvura;
• acabamento costurado e colado.
Capa:
• dimensões: 150 mm X 110 mm (fechada);
• com lombada e com orelha;
• 4 X 0 cores (policromia);
• Capa semi-dura;
• laminação fosca com verniz localizado.
Porta livros:
• 4 X 0 cores (policromia);
• Para acodicionar dois exemplares do livro;
• Capa semi-dura;
• Laminação fosca com verniz  localizado.</t>
  </si>
  <si>
    <t>CARTILHA
Capa e Miolo:
• papel couche liso l50 gr, branco;
• impressão offset 4 X 4;
• acabamento com 2 grampos;
• dimensões: l80 mm X l80 mm (fechado) e l80 mm X 360 mm (aberto);
• aproximadamente 30 páginas.</t>
  </si>
  <si>
    <t>CARTILHA
Capa:
• Impressão 4 X 0;
• papel couche liso, 150 g;
• envernizada;
• dimensões: A4 (aberta);
• 1 dobra
• Encadernação tipo canoa, com 2 grampos.
Miolo:
• Impressão 4 X 4;
• papel couche liso, 115 g;
• dimensões: A4 (aberta);
• 1 dobra;
• 20 páginas.</t>
  </si>
  <si>
    <t>CARTILHA
Miolo:
• dimensões: 148,5 mm X 210 mm (fechado);
• aproximadamente 20 páginas (10 folhas);
• impressão: 1 X 1;
• papel offset 90 g, alta alvura;
• acabamento com 2 grampos.
Capa:
• dimensões: 148,5 mm X 210 mm (fechada);
• 4 X 0 cores (policromia);
• papel couche liso, 130 g.</t>
  </si>
  <si>
    <t>CARTILHA
Miolo:
• dimensões: 210 mm X 297 mm (fechado);
• aproximadamente 80 páginas (40 folhas);
• impressão: 4 X 4;
• papel offset 90 g, alta alvura;
• acabamento com 2 grampos.
Capa:
• dimensões: 210 mm X 297 mm (fechada);
• 4 X 0 cores (policromia);
• papel couche liso, 130 g.</t>
  </si>
  <si>
    <t>CARTILHA
Miolo:
• dimensões: 148,5 mm X 210 mm (fechado);
• aproximadamente 100 páginas (50 folhas);
• impressão: 4 X 4;
• papel offset 90 g, alta alvura;
• acabamento com 2 grampos.
Capa:
• dimensões: 148,5 mm X 210 mm (fechada);
• 4 X 0 cores (policromia);
• papel couche liso, 130 g.</t>
  </si>
  <si>
    <t>CARTILHA
Miolo:
• dimensões: 190 mm X 260 mm (fechado);
• aproximadamente 50 páginas (25 folhas);
• impressão: 1 X 1;
• papel offset 90 g, alta alvura;
• acabamento com 2 grampos.
Capa:
• dimensões: 190 mm X 260 mm (fechada);
• 4 X 0 cores (policromia);
• papel 130 g, papel couche liso.</t>
  </si>
  <si>
    <t>CARTILHA
Miolo:
• dimensões:170 mm X 240 mm (fechado);
• aproximadamente 70 páginas (35 folhas);
• impressão: 1 X 1;
• papel offset 90 g, alta alvura;
• acabamento com 2 grampos.
Capa:
• dimensões: 170 mm X 240 mm (fechada);
• 4 X 0 cores (policromia);
• papel 130 g, papel couche liso;</t>
  </si>
  <si>
    <t>CARTILHA
- tamanho A5 (1748 x 2480 px), na orientação vertical, contendo 30 páginas. Material grampeado.
Capa:
• papel couche liso 250 gr, laminação fosca;
• impressão offset 4 X 4;
Miolo (páginas internas):
• papel couche liso l70 gr, fosco;
• impressão offset 4 X 4;</t>
  </si>
  <si>
    <t>Unidade</t>
  </si>
  <si>
    <t>CARTÃO
• dimensões: 55 mm X 95 mm.
• lâmina em 1 X 0 cores em Opaline 180 g.</t>
  </si>
  <si>
    <t>CARTÃO
• dimensões: 55 mm X 95 mm.
• lâmina em 4 X 0 cores em Opaline 180 g.</t>
  </si>
  <si>
    <t>CARTÃO
• dimensões: 102 mm X 152 mm;
• lâminas em 4 X 0 cores em couche fosco 240 g;</t>
  </si>
  <si>
    <t>PASTA
• dimensões: 450 mm X 320 mm (aberto);
• 1 dobra e bolso interno;
• impresso 4 X 0;
• cartão supremo 250 g com plastificação.</t>
  </si>
  <si>
    <t>PASTA
• dimensões 325 mm X 474 mm (aberto);
• lâminas em 1 X 0 cores em OffSet 280 g;
• 1 dobra.</t>
  </si>
  <si>
    <t>Milheiro</t>
  </si>
  <si>
    <t>CARTAZ
• dimensões: 297 mm X 420 mm;
• lâminas em 4 X 0 cores em couche liso 120 g;</t>
  </si>
  <si>
    <t>CARTAZ
• dimensões: 297 mm X 420 mm;
• lâminas em 4 X 0 cores em couche liso 150 g;</t>
  </si>
  <si>
    <t>CARTAZ
• dimensões: 420 mm X 600 mm;
• lâminas em 4 X 0 cores em couche liso 150 g;</t>
  </si>
  <si>
    <t>CARTAZ
• dimensões: 285 mm X 410 mm;
• lâminas em 4 X 0 cores em couche liso 150 g;</t>
  </si>
  <si>
    <t>CARTAZ
• dimensões: 400 mm X 580 mm;
• lâminas em 4 X 0 cores em couche liso 150 g.</t>
  </si>
  <si>
    <t>CARTAZ
• dimensões: 210 mm X 297 mm;
• lâminas em 4 X 0 cores em couche liso 150 g.</t>
  </si>
  <si>
    <t>CONVITE
• dimensões: 287 mm X 410 mm;
• 2 dobras;
• lâminas em 4 X 4 cores em couche fosco 240g, com laminação fosca;
• com verniz localizado.</t>
  </si>
  <si>
    <t>CONVITE
• dimensões: 150 mm X 200 mm;
• lâminas em 4 X 0 cores em couche liso 240 g.</t>
  </si>
  <si>
    <t>ENVELOPE
• dimensões: 168 mm X 225 mm;
• lâminas em 1 X 0 cores, branco, com brasão em alto relevo 290 g.</t>
  </si>
  <si>
    <t>ENVELOPE
• dimensões: 105 mm X 158 mm;
• lâminas em 1 X 0 cores, branco, 290 g.</t>
  </si>
  <si>
    <t>FOLDER
• dimensões: 297 mm X 210 mm;
• 2 dobras;
• lâminas em 4 X 4 cores em offset 240 g.</t>
  </si>
  <si>
    <t>FOLDER
• dimensões: 297 mm X 210 mm;
• 2 dobras;
• lâminas em 4 X 4 cores em couche 180 g.</t>
  </si>
  <si>
    <t>FOLDER
• dimensões: 297 mm X 210 mm;
• 2 dobras;
• lâminas em 4 X 4 cores em reciclato 150 g.</t>
  </si>
  <si>
    <t>Marcador de Livro
• dimensões: 50 mm X 190 mm;
• lâminas em 4 X 4 cores em offset 240 g.com plastificação.</t>
  </si>
  <si>
    <t>Diploma
• dimensões: 350 mm X 245 mm;
• lâminas em 4 X 0 cores em Opaline 180 g.</t>
  </si>
  <si>
    <t>Bloco
Miolo:
• dimensões: 220 mm X 280 mm;
• aproximadamente 50 páginas (25 folhas);
• páginas em 1 X 0 cores em offset 75.
Capa:
• dimensões: 220 mm X 280 mm (fechado);
• 4 X 0 cores;
• cartão supremo 250 g.</t>
  </si>
  <si>
    <t>Bloco
Miolo:
• dimensões: 160 mm X 220 mm;
• aproximadamente 50 páginas (25 folhas);
• páginas em 1 X 0 cores em papel reciclato 90.
Capa:
• dimensões: 160 mm X 220 mm (fechado);
• 4 X 0 cores;
• papel reciclato 150g.</t>
  </si>
  <si>
    <t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a serem fornecidos pela SEINFO (NÃO SERÁ ACEITA INSCRIÇÃO EM SILK SCREEN).
OBS: 1: serão confeccionados 06 clichês com as assinaturas dos magistrados.
OBS.: 2: o clichê referente ao Brasão da República será fornecido pelo TRE-BA.
OBS. 3: O TRE-BA não se obriga a executar todo o quantitativo de coletâneas/exemplares indicados, sendo este uma estimativa da necessidade do Órgão para o exercício.</t>
  </si>
  <si>
    <t>Agenda
Miolo:
• papel reciclado, 75g;
• dimensões: 120 mm x 160 mm (BxH);
• aproximadamente 350 páginas (175 folhas), 4 x 4.
• Impressão em Offset.
Capa:
• papelão espessura 1.1/ nº 30 revestido externamente com papel reciclado 120 g;
• impressão 4 x 0 cores, e internamente com papel reciclado 90 g, 0 x 0 cores;
• dimensões: 125 mm x 165 mm (BxH);
• impressão em Offset;
• encadernação em espiral verde escuro.</t>
  </si>
  <si>
    <t>Calendário
Base:
• dimensões: 350 mm X 210 mm;
• corte/vinco, duas dobras;
• Impressão 4X0 em cartão supremo de 350 g.
Páginas
• aproximadamente 7 folhas (14 páginas):
• dimensões: 130mm X 210 mm;
• lâminas em 4 X 4 cores em papel couche de 115 g;
• acabamento em wire-o branca.</t>
  </si>
  <si>
    <t>Crachá
• dimensões 110 mm X 150 mm;
• lâminas em 4 X 0 cores em Couche fosco 300g.
• plastificado;
• cordão branco ou preto.</t>
  </si>
  <si>
    <t>Crachá
• dimensões 55 mm X 75 mm;
• lâminas em 4 X 0 cores em Couche fosco 300g.
• plastificado;
• cordão branco ou preto.</t>
  </si>
  <si>
    <t>Valor Total do Item</t>
  </si>
  <si>
    <t xml:space="preserve">IMPACTO COMERCIO DE PRODUTOS DE PAPELARIA E INFORMATICA LTDA </t>
  </si>
  <si>
    <t>USINA DE IDEIAS LTDA</t>
  </si>
  <si>
    <t xml:space="preserve">OCA SERVICOS DE PUBLICIDADE LTDA </t>
  </si>
  <si>
    <t xml:space="preserve">G C B AMORIM </t>
  </si>
  <si>
    <t xml:space="preserve">RB GRAFICA DIGITAL LTDA </t>
  </si>
  <si>
    <t xml:space="preserve">RMR GRAFICA LTDA </t>
  </si>
  <si>
    <t xml:space="preserve">FM INDUSTRIA GRAFICA E LOCACAO DE MAQUINAS E EQUIPAMENTOS LTDA </t>
  </si>
  <si>
    <t xml:space="preserve">M E T INDUSTRIA, COMERCIO E SERVICOS GRAFICOS LTDA </t>
  </si>
  <si>
    <t xml:space="preserve">SERIPRESS - COMERCIO E IMPRESSAO GRAFICA LTDA. </t>
  </si>
  <si>
    <t xml:space="preserve">AVOHAI EVENTOS LTDA </t>
  </si>
  <si>
    <t xml:space="preserve">DIGIFLEX GRAFICA E ETIQUETAS LTDA </t>
  </si>
  <si>
    <t xml:space="preserve">CARDOSO &amp; IORIS LTDA </t>
  </si>
  <si>
    <t xml:space="preserve">X PRESS SERVICOS DE COMUNICACAO MULTIMIDIA LTDA </t>
  </si>
  <si>
    <t xml:space="preserve">A D COMERCIO E SERVICOS DE IMPRESSAO LTDA </t>
  </si>
  <si>
    <t xml:space="preserve">PERSONAL LTDA </t>
  </si>
  <si>
    <t xml:space="preserve">H.C. BRANCO NETO </t>
  </si>
  <si>
    <t xml:space="preserve">2MJ MANAUS LTDA </t>
  </si>
  <si>
    <t xml:space="preserve">LITORANEA COMERCIO E SERVICOS LTDA </t>
  </si>
  <si>
    <t xml:space="preserve">GRAFICA A UNICA LTDA </t>
  </si>
  <si>
    <t xml:space="preserve">GRAFICA 3 COMUNICACAO E SERVICOS GRAFICOS LTDA </t>
  </si>
  <si>
    <t xml:space="preserve">ACDS COMERCIO E SERVICOS LTDA </t>
  </si>
  <si>
    <t xml:space="preserve">UNIVERSO DA SUBLIMACAO LTDA </t>
  </si>
  <si>
    <t xml:space="preserve">YGOR PEREIRA DE SANTANNA </t>
  </si>
  <si>
    <t xml:space="preserve">ASSOCIACAO DE MARKETING, CULTURA E CONSULTORIA EM MINAS </t>
  </si>
  <si>
    <t>GRÁFICA EDITORA FORMULÁRIOS CONTÍNUOS E ETIQUETAS F&amp;F LTDA</t>
  </si>
  <si>
    <t xml:space="preserve">GRAFICA &amp; EDITORA TRIUNFAL LTDA </t>
  </si>
  <si>
    <t xml:space="preserve">GRAFICA EDITORA FORMULARIOS CONTINUOS E ETIQUETAS F &amp; F LTDA </t>
  </si>
  <si>
    <t xml:space="preserve">AYER FELIPE DE FARIA NETO </t>
  </si>
  <si>
    <t xml:space="preserve">GRAFICA E EDITORA ALIANCA LTDA </t>
  </si>
  <si>
    <t xml:space="preserve">GREEN MULTI COMERCIAL E SERVICOS LTDA </t>
  </si>
  <si>
    <t xml:space="preserve">W &amp; A SOLUCOES TECNOLOGICAS LTDA </t>
  </si>
  <si>
    <t xml:space="preserve">GRAFICA PLANET COMERCIO E IMPRESSAO LTDA </t>
  </si>
  <si>
    <t xml:space="preserve">LUXPLACAS INDUSTRIA, COMERCIO &amp; SERVICOS LIMITADA </t>
  </si>
  <si>
    <t xml:space="preserve">AMAZONAS COMERCIO DE ADESIVOS E BRINDES LTDA </t>
  </si>
  <si>
    <t xml:space="preserve">START TECNOLOGIA LTDA </t>
  </si>
  <si>
    <t xml:space="preserve">CESAR V. M. SANTANA LTDA </t>
  </si>
  <si>
    <t xml:space="preserve">ARCOVERDE SOLUCOES GRAFICAS LTDA. </t>
  </si>
  <si>
    <t xml:space="preserve">JBCONSGRAF CONSTRUCOES E IMPRESSOES LTDA </t>
  </si>
  <si>
    <t xml:space="preserve">M7 DISTRIBUIDORA COMERCIO E SERVICOS LTDA </t>
  </si>
  <si>
    <t xml:space="preserve">GRAFICAZE LTDA </t>
  </si>
  <si>
    <t xml:space="preserve">FORBRAS RORAIMA LTDA </t>
  </si>
  <si>
    <t xml:space="preserve">B. M. J. COMERCIAL E SERVICOS LTDA </t>
  </si>
  <si>
    <t xml:space="preserve">ARTES GRAFICAS BEREZOVSKI LTDA </t>
  </si>
  <si>
    <t xml:space="preserve">POLIMPRESSOS SERVICOS GRAFICOS LTDA </t>
  </si>
  <si>
    <t xml:space="preserve">VINICIUS RONCAGLIO </t>
  </si>
  <si>
    <t xml:space="preserve">EMERSON RODRIGO TAMBORILLA SERVICOS </t>
  </si>
  <si>
    <t xml:space="preserve">HIAGO ROGERIO DA ROCHA </t>
  </si>
  <si>
    <t xml:space="preserve">ALAN DE OLIVEIRA 08122987990 </t>
  </si>
  <si>
    <t xml:space="preserve">SERVIGRAF MATERIAIS GRAFICOS LTDA </t>
  </si>
  <si>
    <t xml:space="preserve">FINALIZA EDITORA E INDUSTRIA GRAFICA LTDA </t>
  </si>
  <si>
    <t xml:space="preserve">KARWOSKI REPRESENTACOES LTDA </t>
  </si>
  <si>
    <t xml:space="preserve">SIMONI INDUSTRIA GRAFICA LTDA </t>
  </si>
  <si>
    <t xml:space="preserve">GRAFICA ALTA DEFINICAO LTDA </t>
  </si>
  <si>
    <t xml:space="preserve">GRAFICA E EDITORA KAYGANGUE LTDA </t>
  </si>
  <si>
    <t xml:space="preserve">TALENTO DIGITAL LTDA </t>
  </si>
  <si>
    <t xml:space="preserve">GRAFICA PORTO LTDA </t>
  </si>
  <si>
    <t xml:space="preserve">HOMEL INDUSTRIA GRAFICA E COMERCIO DE BRINDES LTDA </t>
  </si>
  <si>
    <t xml:space="preserve">COM GRAF GRAFICA E EDITORA LTDA </t>
  </si>
  <si>
    <t xml:space="preserve">REZENDE &amp; DINIZ NETO LTDA </t>
  </si>
  <si>
    <t xml:space="preserve">THANAPE EMPREENDIMENTOS COMERCIAIS LTDA </t>
  </si>
  <si>
    <t xml:space="preserve">RPR CRIACOES GRAFICAS LTDA </t>
  </si>
  <si>
    <t xml:space="preserve">SERIEMA INDUSTRIA GRAFICA E EDITORA LTDA </t>
  </si>
  <si>
    <t xml:space="preserve">G.M DE BARROS LTDA </t>
  </si>
  <si>
    <t xml:space="preserve">A S INDUSTRIA GRAFICA LTDA </t>
  </si>
  <si>
    <t>GRAFICA E EDITORA LICEU EIRELI</t>
  </si>
  <si>
    <t>AYER FELIPE DE FARIA NETO</t>
  </si>
  <si>
    <t>TAVARES &amp; TAVARES EMPREENDIMENTOS COMERCIAIS LTDA</t>
  </si>
  <si>
    <t>CSS EDITORA GRAFICA - EIRELI</t>
  </si>
  <si>
    <t>TGM GRAFICA E EDITORA EIRELI</t>
  </si>
  <si>
    <t>OPERA SOLUCOES E GESTAO EMPRESARIAL LTDA</t>
  </si>
  <si>
    <t>ITEM 45</t>
  </si>
  <si>
    <t>ITEM 46</t>
  </si>
  <si>
    <t>ITEM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</si>
</sst>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19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3" fontId="12" fillId="9" borderId="7" xfId="21" applyFont="1" applyFill="1" applyBorder="1" applyAlignment="1">
      <alignment horizontal="center" vertical="center" wrapText="1"/>
    </xf>
    <xf numFmtId="43" fontId="11" fillId="0" borderId="0" xfId="21" applyFont="1" applyAlignment="1">
      <alignment wrapText="1"/>
    </xf>
    <xf numFmtId="0" fontId="11" fillId="12" borderId="7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vertical="center" wrapText="1"/>
    </xf>
    <xf numFmtId="44" fontId="11" fillId="12" borderId="7" xfId="12" applyFont="1" applyFill="1" applyBorder="1" applyAlignment="1">
      <alignment vertical="center" wrapText="1"/>
    </xf>
    <xf numFmtId="0" fontId="11" fillId="12" borderId="10" xfId="0" applyFont="1" applyFill="1" applyBorder="1" applyAlignment="1">
      <alignment vertical="center" wrapText="1"/>
    </xf>
    <xf numFmtId="44" fontId="16" fillId="11" borderId="7" xfId="0" applyNumberFormat="1" applyFont="1" applyFill="1" applyBorder="1" applyAlignment="1">
      <alignment shrinkToFit="1"/>
    </xf>
    <xf numFmtId="3" fontId="12" fillId="9" borderId="7" xfId="0" applyNumberFormat="1" applyFont="1" applyFill="1" applyBorder="1" applyAlignment="1">
      <alignment horizontal="center" vertical="center" wrapText="1"/>
    </xf>
    <xf numFmtId="3" fontId="11" fillId="12" borderId="7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wrapText="1"/>
    </xf>
    <xf numFmtId="0" fontId="11" fillId="9" borderId="10" xfId="0" applyFont="1" applyFill="1" applyBorder="1" applyAlignment="1">
      <alignment vertical="center" wrapText="1"/>
    </xf>
    <xf numFmtId="3" fontId="11" fillId="9" borderId="7" xfId="0" applyNumberFormat="1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19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6" fillId="11" borderId="7" xfId="0" applyFont="1" applyFill="1" applyBorder="1" applyAlignment="1">
      <alignment horizont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styles" Target="styles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calcChain" Target="calcChain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6" sqref="G16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126</v>
      </c>
      <c r="C3" s="75" t="s">
        <v>124</v>
      </c>
      <c r="D3" s="78">
        <v>500</v>
      </c>
      <c r="E3" s="81">
        <f>IF(C20&lt;=25%,D20,MIN(E20:F20))</f>
        <v>30.41</v>
      </c>
      <c r="F3" s="81">
        <f>MIN(H3:H17)</f>
        <v>30.41</v>
      </c>
      <c r="G3" s="4" t="s">
        <v>196</v>
      </c>
      <c r="H3" s="13">
        <v>120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30.41</v>
      </c>
      <c r="I4" s="29">
        <f t="shared" ref="I4:I17" si="0">IF(H4="","",(IF($C$20&lt;25%,"N/A",IF(H4&lt;=($D$20+$A$20),H4,"Descartado"))))</f>
        <v>30.41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72.27</v>
      </c>
      <c r="I5" s="29">
        <f t="shared" si="0"/>
        <v>72.27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30.41</v>
      </c>
      <c r="I6" s="29">
        <f t="shared" si="0"/>
        <v>30.41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30.41</v>
      </c>
      <c r="I7" s="29">
        <f t="shared" si="0"/>
        <v>30.41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30.41</v>
      </c>
      <c r="I8" s="29">
        <f t="shared" si="0"/>
        <v>30.41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30.41</v>
      </c>
      <c r="I9" s="29">
        <f t="shared" si="0"/>
        <v>30.41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34.905072424396721</v>
      </c>
      <c r="B20" s="19">
        <f>COUNT(H3:H17)</f>
        <v>7</v>
      </c>
      <c r="C20" s="20">
        <f>IF(B20&lt;2,"N/A",(A20/D20))</f>
        <v>0.70959691856874818</v>
      </c>
      <c r="D20" s="21">
        <f>ROUND(AVERAGE(H3:H17),2)</f>
        <v>49.19</v>
      </c>
      <c r="E20" s="22">
        <f>IFERROR(ROUND(IF(B20&lt;2,"N/A",(IF(C20&lt;=25%,"N/A",AVERAGE(I3:I17)))),2),"N/A")</f>
        <v>37.39</v>
      </c>
      <c r="F20" s="22">
        <f>ROUND(MEDIAN(H3:H17),2)</f>
        <v>30.41</v>
      </c>
      <c r="G20" s="23" t="str">
        <f>INDEX(G3:G17,MATCH(H20,H3:H17,0))</f>
        <v>GRAFICA E EDITORA LICEU EIRELI</v>
      </c>
      <c r="H20" s="24">
        <f>MIN(H3:H17)</f>
        <v>30.41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30.41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15205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134</v>
      </c>
      <c r="C3" s="75" t="s">
        <v>124</v>
      </c>
      <c r="D3" s="78">
        <v>6000</v>
      </c>
      <c r="E3" s="81">
        <f>IF(C20&lt;=25%,D20,MIN(E20:F20))</f>
        <v>2.6</v>
      </c>
      <c r="F3" s="81">
        <f>MIN(H3:H17)</f>
        <v>2.58</v>
      </c>
      <c r="G3" s="4" t="s">
        <v>196</v>
      </c>
      <c r="H3" s="13">
        <v>25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2.6</v>
      </c>
      <c r="I4" s="29">
        <f t="shared" ref="I4:I17" si="0">IF(H4="","",(IF($C$20&lt;25%,"N/A",IF(H4&lt;=($D$20+$A$20),H4,"Descartado"))))</f>
        <v>2.6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3.61</v>
      </c>
      <c r="I5" s="29">
        <f t="shared" si="0"/>
        <v>3.61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2.6</v>
      </c>
      <c r="I6" s="29">
        <f t="shared" si="0"/>
        <v>2.6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2.6</v>
      </c>
      <c r="I7" s="29">
        <f t="shared" si="0"/>
        <v>2.6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2.6</v>
      </c>
      <c r="I8" s="29">
        <f t="shared" si="0"/>
        <v>2.6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2.58</v>
      </c>
      <c r="I9" s="29">
        <f t="shared" si="0"/>
        <v>2.58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8.4125351481612007</v>
      </c>
      <c r="B20" s="19">
        <f>COUNT(H3:H17)</f>
        <v>7</v>
      </c>
      <c r="C20" s="20">
        <f>IF(B20&lt;2,"N/A",(A20/D20))</f>
        <v>1.4162517084446464</v>
      </c>
      <c r="D20" s="21">
        <f>ROUND(AVERAGE(H3:H17),2)</f>
        <v>5.94</v>
      </c>
      <c r="E20" s="22">
        <f>IFERROR(ROUND(IF(B20&lt;2,"N/A",(IF(C20&lt;=25%,"N/A",AVERAGE(I3:I17)))),2),"N/A")</f>
        <v>2.77</v>
      </c>
      <c r="F20" s="22">
        <f>ROUND(MEDIAN(H3:H17),2)</f>
        <v>2.6</v>
      </c>
      <c r="G20" s="23" t="str">
        <f>INDEX(G3:G17,MATCH(H20,H3:H17,0))</f>
        <v>OPERA SOLUCOES E GESTAO EMPRESARIAL LTDA</v>
      </c>
      <c r="H20" s="24">
        <f>MIN(H3:H17)</f>
        <v>2.58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2.6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15600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7" sqref="G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135</v>
      </c>
      <c r="C3" s="75" t="s">
        <v>124</v>
      </c>
      <c r="D3" s="78">
        <v>6000</v>
      </c>
      <c r="E3" s="81">
        <f>IF(C20&lt;=25%,D20,MIN(E20:F20))</f>
        <v>2.48</v>
      </c>
      <c r="F3" s="81">
        <f>MIN(H3:H17)</f>
        <v>1.25</v>
      </c>
      <c r="G3" s="4" t="s">
        <v>196</v>
      </c>
      <c r="H3" s="13">
        <v>23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226</v>
      </c>
      <c r="H4" s="13">
        <v>9.3000000000000007</v>
      </c>
      <c r="I4" s="29">
        <f t="shared" ref="I4:I17" si="0">IF(H4="","",(IF($C$20&lt;25%,"N/A",IF(H4&lt;=($D$20+$A$20),H4,"Descartado"))))</f>
        <v>9.3000000000000007</v>
      </c>
    </row>
    <row r="5" spans="1:9">
      <c r="A5" s="71"/>
      <c r="B5" s="73"/>
      <c r="C5" s="76"/>
      <c r="D5" s="79"/>
      <c r="E5" s="82"/>
      <c r="F5" s="82"/>
      <c r="G5" s="4" t="s">
        <v>227</v>
      </c>
      <c r="H5" s="13">
        <v>14.5</v>
      </c>
      <c r="I5" s="29">
        <f t="shared" si="0"/>
        <v>14.5</v>
      </c>
    </row>
    <row r="6" spans="1:9">
      <c r="A6" s="71"/>
      <c r="B6" s="73"/>
      <c r="C6" s="76"/>
      <c r="D6" s="79"/>
      <c r="E6" s="82"/>
      <c r="F6" s="82"/>
      <c r="G6" s="4" t="s">
        <v>228</v>
      </c>
      <c r="H6" s="13">
        <v>6.5</v>
      </c>
      <c r="I6" s="29">
        <f t="shared" si="0"/>
        <v>6.5</v>
      </c>
    </row>
    <row r="7" spans="1:9">
      <c r="A7" s="71"/>
      <c r="B7" s="73"/>
      <c r="C7" s="76"/>
      <c r="D7" s="79"/>
      <c r="E7" s="82"/>
      <c r="F7" s="82"/>
      <c r="G7" s="4" t="s">
        <v>229</v>
      </c>
      <c r="H7" s="13">
        <v>1.25</v>
      </c>
      <c r="I7" s="29">
        <f t="shared" si="0"/>
        <v>1.25</v>
      </c>
    </row>
    <row r="8" spans="1:9">
      <c r="A8" s="71"/>
      <c r="B8" s="73"/>
      <c r="C8" s="76"/>
      <c r="D8" s="79"/>
      <c r="E8" s="82"/>
      <c r="F8" s="82"/>
      <c r="G8" s="4" t="s">
        <v>230</v>
      </c>
      <c r="H8" s="13">
        <v>2.25</v>
      </c>
      <c r="I8" s="29">
        <f t="shared" si="0"/>
        <v>2.25</v>
      </c>
    </row>
    <row r="9" spans="1:9">
      <c r="A9" s="71"/>
      <c r="B9" s="73"/>
      <c r="C9" s="76"/>
      <c r="D9" s="79"/>
      <c r="E9" s="82"/>
      <c r="F9" s="82"/>
      <c r="G9" s="4" t="s">
        <v>231</v>
      </c>
      <c r="H9" s="13">
        <v>2.4500000000000002</v>
      </c>
      <c r="I9" s="29">
        <f t="shared" si="0"/>
        <v>2.4500000000000002</v>
      </c>
    </row>
    <row r="10" spans="1:9">
      <c r="A10" s="71"/>
      <c r="B10" s="73"/>
      <c r="C10" s="76"/>
      <c r="D10" s="79"/>
      <c r="E10" s="82"/>
      <c r="F10" s="82"/>
      <c r="G10" s="4" t="s">
        <v>232</v>
      </c>
      <c r="H10" s="13">
        <v>1.85</v>
      </c>
      <c r="I10" s="29">
        <f t="shared" si="0"/>
        <v>1.85</v>
      </c>
    </row>
    <row r="11" spans="1:9">
      <c r="A11" s="71"/>
      <c r="B11" s="73"/>
      <c r="C11" s="76"/>
      <c r="D11" s="79"/>
      <c r="E11" s="82"/>
      <c r="F11" s="82"/>
      <c r="G11" s="4" t="s">
        <v>233</v>
      </c>
      <c r="H11" s="13">
        <v>2.5099999999999998</v>
      </c>
      <c r="I11" s="29">
        <f t="shared" si="0"/>
        <v>2.5099999999999998</v>
      </c>
    </row>
    <row r="12" spans="1:9">
      <c r="A12" s="71"/>
      <c r="B12" s="73"/>
      <c r="C12" s="76"/>
      <c r="D12" s="79"/>
      <c r="E12" s="82"/>
      <c r="F12" s="82"/>
      <c r="G12" s="4" t="s">
        <v>176</v>
      </c>
      <c r="H12" s="13">
        <v>1.6</v>
      </c>
      <c r="I12" s="29">
        <f t="shared" si="0"/>
        <v>1.6</v>
      </c>
    </row>
    <row r="13" spans="1:9">
      <c r="A13" s="71"/>
      <c r="B13" s="73"/>
      <c r="C13" s="76"/>
      <c r="D13" s="79"/>
      <c r="E13" s="82"/>
      <c r="F13" s="82"/>
      <c r="G13" s="4" t="s">
        <v>234</v>
      </c>
      <c r="H13" s="13">
        <v>20</v>
      </c>
      <c r="I13" s="29" t="str">
        <f t="shared" si="0"/>
        <v>Descartado</v>
      </c>
    </row>
    <row r="14" spans="1:9">
      <c r="A14" s="71"/>
      <c r="B14" s="73"/>
      <c r="C14" s="76"/>
      <c r="D14" s="79"/>
      <c r="E14" s="82"/>
      <c r="F14" s="82"/>
      <c r="G14" s="4" t="s">
        <v>235</v>
      </c>
      <c r="H14" s="13">
        <v>1.7</v>
      </c>
      <c r="I14" s="29">
        <f t="shared" si="0"/>
        <v>1.7</v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7.7831077282208376</v>
      </c>
      <c r="B20" s="19">
        <f>COUNT(H3:H17)</f>
        <v>12</v>
      </c>
      <c r="C20" s="20">
        <f>IF(B20&lt;2,"N/A",(A20/D20))</f>
        <v>1.0750148795885135</v>
      </c>
      <c r="D20" s="21">
        <f>ROUND(AVERAGE(H3:H17),2)</f>
        <v>7.24</v>
      </c>
      <c r="E20" s="22">
        <f>IFERROR(ROUND(IF(B20&lt;2,"N/A",(IF(C20&lt;=25%,"N/A",AVERAGE(I3:I17)))),2),"N/A")</f>
        <v>4.3899999999999997</v>
      </c>
      <c r="F20" s="22">
        <f>ROUND(MEDIAN(H3:H17),2)</f>
        <v>2.48</v>
      </c>
      <c r="G20" s="23" t="str">
        <f>INDEX(G3:G17,MATCH(H20,H3:H17,0))</f>
        <v xml:space="preserve">COM GRAF GRAFICA E EDITORA LTDA </v>
      </c>
      <c r="H20" s="24">
        <f>MIN(H3:H17)</f>
        <v>1.25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2.48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14880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136</v>
      </c>
      <c r="C3" s="75" t="s">
        <v>142</v>
      </c>
      <c r="D3" s="78">
        <v>2000</v>
      </c>
      <c r="E3" s="81">
        <f>IF(C20&lt;=25%,D20,MIN(E20:F20))</f>
        <v>6</v>
      </c>
      <c r="F3" s="81">
        <f>MIN(H3:H17)</f>
        <v>2.88</v>
      </c>
      <c r="G3" s="4" t="s">
        <v>172</v>
      </c>
      <c r="H3" s="13">
        <v>2.88</v>
      </c>
      <c r="I3" s="29">
        <f>IF(H3="","",(IF($C$20&lt;25%,"N/A",IF(H3&lt;=($D$20+$A$20),H3,"Descartado"))))</f>
        <v>2.88</v>
      </c>
    </row>
    <row r="4" spans="1:9">
      <c r="A4" s="71"/>
      <c r="B4" s="73"/>
      <c r="C4" s="76"/>
      <c r="D4" s="79"/>
      <c r="E4" s="82"/>
      <c r="F4" s="82"/>
      <c r="G4" s="4" t="s">
        <v>173</v>
      </c>
      <c r="H4" s="13">
        <v>2.9</v>
      </c>
      <c r="I4" s="29">
        <f t="shared" ref="I4:I17" si="0">IF(H4="","",(IF($C$20&lt;25%,"N/A",IF(H4&lt;=($D$20+$A$20),H4,"Descartado"))))</f>
        <v>2.9</v>
      </c>
    </row>
    <row r="5" spans="1:9">
      <c r="A5" s="71"/>
      <c r="B5" s="73"/>
      <c r="C5" s="76"/>
      <c r="D5" s="79"/>
      <c r="E5" s="82"/>
      <c r="F5" s="82"/>
      <c r="G5" s="4" t="s">
        <v>174</v>
      </c>
      <c r="H5" s="13">
        <v>3</v>
      </c>
      <c r="I5" s="29">
        <f t="shared" si="0"/>
        <v>3</v>
      </c>
    </row>
    <row r="6" spans="1:9">
      <c r="A6" s="71"/>
      <c r="B6" s="73"/>
      <c r="C6" s="76"/>
      <c r="D6" s="79"/>
      <c r="E6" s="82"/>
      <c r="F6" s="82"/>
      <c r="G6" s="4" t="s">
        <v>175</v>
      </c>
      <c r="H6" s="13">
        <v>4.45</v>
      </c>
      <c r="I6" s="29">
        <f t="shared" si="0"/>
        <v>4.45</v>
      </c>
    </row>
    <row r="7" spans="1:9">
      <c r="A7" s="71"/>
      <c r="B7" s="73"/>
      <c r="C7" s="76"/>
      <c r="D7" s="79"/>
      <c r="E7" s="82"/>
      <c r="F7" s="82"/>
      <c r="G7" s="4" t="s">
        <v>176</v>
      </c>
      <c r="H7" s="13">
        <v>4.58</v>
      </c>
      <c r="I7" s="29">
        <f t="shared" si="0"/>
        <v>4.58</v>
      </c>
    </row>
    <row r="8" spans="1:9">
      <c r="A8" s="71"/>
      <c r="B8" s="73"/>
      <c r="C8" s="76"/>
      <c r="D8" s="79"/>
      <c r="E8" s="82"/>
      <c r="F8" s="82"/>
      <c r="G8" s="4" t="s">
        <v>177</v>
      </c>
      <c r="H8" s="13">
        <v>5.27</v>
      </c>
      <c r="I8" s="29">
        <f t="shared" si="0"/>
        <v>5.27</v>
      </c>
    </row>
    <row r="9" spans="1:9">
      <c r="A9" s="71"/>
      <c r="B9" s="73"/>
      <c r="C9" s="76"/>
      <c r="D9" s="79"/>
      <c r="E9" s="82"/>
      <c r="F9" s="82"/>
      <c r="G9" s="4" t="s">
        <v>178</v>
      </c>
      <c r="H9" s="13">
        <v>5.95</v>
      </c>
      <c r="I9" s="29">
        <f t="shared" si="0"/>
        <v>5.95</v>
      </c>
    </row>
    <row r="10" spans="1:9">
      <c r="A10" s="71"/>
      <c r="B10" s="73"/>
      <c r="C10" s="76"/>
      <c r="D10" s="79"/>
      <c r="E10" s="82"/>
      <c r="F10" s="82"/>
      <c r="G10" s="4" t="s">
        <v>179</v>
      </c>
      <c r="H10" s="13">
        <v>6</v>
      </c>
      <c r="I10" s="29">
        <f t="shared" si="0"/>
        <v>6</v>
      </c>
    </row>
    <row r="11" spans="1:9">
      <c r="A11" s="71"/>
      <c r="B11" s="73"/>
      <c r="C11" s="76"/>
      <c r="D11" s="79"/>
      <c r="E11" s="82"/>
      <c r="F11" s="82"/>
      <c r="G11" s="4" t="s">
        <v>180</v>
      </c>
      <c r="H11" s="13">
        <v>8.5</v>
      </c>
      <c r="I11" s="29">
        <f t="shared" si="0"/>
        <v>8.5</v>
      </c>
    </row>
    <row r="12" spans="1:9">
      <c r="A12" s="71"/>
      <c r="B12" s="73"/>
      <c r="C12" s="76"/>
      <c r="D12" s="79"/>
      <c r="E12" s="82"/>
      <c r="F12" s="82"/>
      <c r="G12" s="4" t="s">
        <v>181</v>
      </c>
      <c r="H12" s="13">
        <v>10</v>
      </c>
      <c r="I12" s="29">
        <f t="shared" si="0"/>
        <v>10</v>
      </c>
    </row>
    <row r="13" spans="1:9">
      <c r="A13" s="71"/>
      <c r="B13" s="73"/>
      <c r="C13" s="76"/>
      <c r="D13" s="79"/>
      <c r="E13" s="82"/>
      <c r="F13" s="82"/>
      <c r="G13" s="4" t="s">
        <v>182</v>
      </c>
      <c r="H13" s="13">
        <v>10</v>
      </c>
      <c r="I13" s="29">
        <f t="shared" si="0"/>
        <v>10</v>
      </c>
    </row>
    <row r="14" spans="1:9">
      <c r="A14" s="71"/>
      <c r="B14" s="73"/>
      <c r="C14" s="76"/>
      <c r="D14" s="79"/>
      <c r="E14" s="82"/>
      <c r="F14" s="82"/>
      <c r="G14" s="4" t="s">
        <v>183</v>
      </c>
      <c r="H14" s="13">
        <v>10.0001</v>
      </c>
      <c r="I14" s="29">
        <f t="shared" si="0"/>
        <v>10.0001</v>
      </c>
    </row>
    <row r="15" spans="1:9">
      <c r="A15" s="71"/>
      <c r="B15" s="73"/>
      <c r="C15" s="76"/>
      <c r="D15" s="79"/>
      <c r="E15" s="82"/>
      <c r="F15" s="82"/>
      <c r="G15" s="4" t="s">
        <v>184</v>
      </c>
      <c r="H15" s="13">
        <v>11</v>
      </c>
      <c r="I15" s="29" t="str">
        <f t="shared" si="0"/>
        <v>Descartado</v>
      </c>
    </row>
    <row r="16" spans="1:9">
      <c r="A16" s="71"/>
      <c r="B16" s="73"/>
      <c r="C16" s="76"/>
      <c r="D16" s="79"/>
      <c r="E16" s="82"/>
      <c r="F16" s="82"/>
      <c r="G16" s="4" t="s">
        <v>185</v>
      </c>
      <c r="H16" s="13">
        <v>11</v>
      </c>
      <c r="I16" s="29" t="str">
        <f t="shared" si="0"/>
        <v>Descartado</v>
      </c>
    </row>
    <row r="17" spans="1:11">
      <c r="A17" s="71"/>
      <c r="B17" s="74"/>
      <c r="C17" s="77"/>
      <c r="D17" s="80"/>
      <c r="E17" s="83"/>
      <c r="F17" s="83"/>
      <c r="G17" s="4" t="s">
        <v>186</v>
      </c>
      <c r="H17" s="13">
        <v>11.25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3.2330939362577547</v>
      </c>
      <c r="B20" s="19">
        <f>COUNT(H3:H17)</f>
        <v>15</v>
      </c>
      <c r="C20" s="20">
        <f>IF(B20&lt;2,"N/A",(A20/D20))</f>
        <v>0.45408622700249363</v>
      </c>
      <c r="D20" s="21">
        <f>ROUND(AVERAGE(H3:H17),2)</f>
        <v>7.12</v>
      </c>
      <c r="E20" s="22">
        <f>IFERROR(ROUND(IF(B20&lt;2,"N/A",(IF(C20&lt;=25%,"N/A",AVERAGE(I3:I17)))),2),"N/A")</f>
        <v>6.13</v>
      </c>
      <c r="F20" s="22">
        <f>ROUND(MEDIAN(H3:H17),2)</f>
        <v>6</v>
      </c>
      <c r="G20" s="23" t="str">
        <f>INDEX(G3:G17,MATCH(H20,H3:H17,0))</f>
        <v xml:space="preserve">IMPACTO COMERCIO DE PRODUTOS DE PAPELARIA E INFORMATICA LTDA </v>
      </c>
      <c r="H20" s="24">
        <f>MIN(H3:H17)</f>
        <v>2.88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6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12000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137</v>
      </c>
      <c r="C3" s="75" t="s">
        <v>124</v>
      </c>
      <c r="D3" s="78">
        <v>600</v>
      </c>
      <c r="E3" s="81">
        <f>IF(C20&lt;=25%,D20,MIN(E20:F20))</f>
        <v>22.51</v>
      </c>
      <c r="F3" s="81">
        <f>MIN(H3:H17)</f>
        <v>20.65</v>
      </c>
      <c r="G3" s="4" t="s">
        <v>196</v>
      </c>
      <c r="H3" s="13">
        <v>40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23.31</v>
      </c>
      <c r="I4" s="29">
        <f t="shared" ref="I4:I17" si="0">IF(H4="","",(IF($C$20&lt;25%,"N/A",IF(H4&lt;=($D$20+$A$20),H4,"Descartado"))))</f>
        <v>23.31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20.65</v>
      </c>
      <c r="I5" s="29">
        <f t="shared" si="0"/>
        <v>20.65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23.31</v>
      </c>
      <c r="I6" s="29">
        <f t="shared" si="0"/>
        <v>23.31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23.31</v>
      </c>
      <c r="I7" s="29">
        <f t="shared" si="0"/>
        <v>23.31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23.31</v>
      </c>
      <c r="I8" s="29">
        <f t="shared" si="0"/>
        <v>23.31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21.17</v>
      </c>
      <c r="I9" s="29">
        <f t="shared" si="0"/>
        <v>21.17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6.7083938181242475</v>
      </c>
      <c r="B20" s="19">
        <f>COUNT(H3:H17)</f>
        <v>7</v>
      </c>
      <c r="C20" s="20">
        <f>IF(B20&lt;2,"N/A",(A20/D20))</f>
        <v>0.26822846134043371</v>
      </c>
      <c r="D20" s="21">
        <f>ROUND(AVERAGE(H3:H17),2)</f>
        <v>25.01</v>
      </c>
      <c r="E20" s="22">
        <f>IFERROR(ROUND(IF(B20&lt;2,"N/A",(IF(C20&lt;=25%,"N/A",AVERAGE(I3:I17)))),2),"N/A")</f>
        <v>22.51</v>
      </c>
      <c r="F20" s="22">
        <f>ROUND(MEDIAN(H3:H17),2)</f>
        <v>23.31</v>
      </c>
      <c r="G20" s="23" t="str">
        <f>INDEX(G3:G17,MATCH(H20,H3:H17,0))</f>
        <v>AYER FELIPE DE FARIA NETO</v>
      </c>
      <c r="H20" s="24">
        <f>MIN(H3:H17)</f>
        <v>20.65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22.51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13506.000000000002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138</v>
      </c>
      <c r="C3" s="75" t="s">
        <v>124</v>
      </c>
      <c r="D3" s="78">
        <v>400</v>
      </c>
      <c r="E3" s="81">
        <f>IF(C20&lt;=25%,D20,MIN(E20:F20))</f>
        <v>13.35</v>
      </c>
      <c r="F3" s="81">
        <f>MIN(H3:H17)</f>
        <v>13.35</v>
      </c>
      <c r="G3" s="4" t="s">
        <v>196</v>
      </c>
      <c r="H3" s="13">
        <v>50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13.35</v>
      </c>
      <c r="I4" s="29">
        <f t="shared" ref="I4:I17" si="0">IF(H4="","",(IF($C$20&lt;25%,"N/A",IF(H4&lt;=($D$20+$A$20),H4,"Descartado"))))</f>
        <v>13.35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15.49</v>
      </c>
      <c r="I5" s="29">
        <f t="shared" si="0"/>
        <v>15.49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13.35</v>
      </c>
      <c r="I6" s="29">
        <f t="shared" si="0"/>
        <v>13.35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13.35</v>
      </c>
      <c r="I7" s="29">
        <f t="shared" si="0"/>
        <v>13.35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13.35</v>
      </c>
      <c r="I8" s="29">
        <f t="shared" si="0"/>
        <v>13.35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13.35</v>
      </c>
      <c r="I9" s="29">
        <f t="shared" si="0"/>
        <v>13.35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13.7407549872286</v>
      </c>
      <c r="B20" s="19">
        <f>COUNT(H3:H17)</f>
        <v>7</v>
      </c>
      <c r="C20" s="20">
        <f>IF(B20&lt;2,"N/A",(A20/D20))</f>
        <v>0.72740894585646376</v>
      </c>
      <c r="D20" s="21">
        <f>ROUND(AVERAGE(H3:H17),2)</f>
        <v>18.89</v>
      </c>
      <c r="E20" s="22">
        <f>IFERROR(ROUND(IF(B20&lt;2,"N/A",(IF(C20&lt;=25%,"N/A",AVERAGE(I3:I17)))),2),"N/A")</f>
        <v>13.71</v>
      </c>
      <c r="F20" s="22">
        <f>ROUND(MEDIAN(H3:H17),2)</f>
        <v>13.35</v>
      </c>
      <c r="G20" s="23" t="str">
        <f>INDEX(G3:G17,MATCH(H20,H3:H17,0))</f>
        <v>GRAFICA E EDITORA LICEU EIRELI</v>
      </c>
      <c r="H20" s="24">
        <f>MIN(H3:H17)</f>
        <v>13.35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13.35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5340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139</v>
      </c>
      <c r="C3" s="75" t="s">
        <v>124</v>
      </c>
      <c r="D3" s="78">
        <v>400</v>
      </c>
      <c r="E3" s="81">
        <f>IF(C20&lt;=25%,D20,MIN(E20:F20))</f>
        <v>6.54</v>
      </c>
      <c r="F3" s="81">
        <f>MIN(H3:H17)</f>
        <v>6.4</v>
      </c>
      <c r="G3" s="4" t="s">
        <v>196</v>
      </c>
      <c r="H3" s="13">
        <v>60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6.54</v>
      </c>
      <c r="I4" s="29">
        <f t="shared" ref="I4:I17" si="0">IF(H4="","",(IF($C$20&lt;25%,"N/A",IF(H4&lt;=($D$20+$A$20),H4,"Descartado"))))</f>
        <v>6.54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9.2899999999999991</v>
      </c>
      <c r="I5" s="29">
        <f t="shared" si="0"/>
        <v>9.2899999999999991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6.54</v>
      </c>
      <c r="I6" s="29">
        <f t="shared" si="0"/>
        <v>6.54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6.54</v>
      </c>
      <c r="I7" s="29">
        <f t="shared" si="0"/>
        <v>6.54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6.54</v>
      </c>
      <c r="I8" s="29">
        <f t="shared" si="0"/>
        <v>6.54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6.4</v>
      </c>
      <c r="I9" s="29">
        <f t="shared" si="0"/>
        <v>6.4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20.068354026509827</v>
      </c>
      <c r="B20" s="19">
        <f>COUNT(H3:H17)</f>
        <v>7</v>
      </c>
      <c r="C20" s="20">
        <f>IF(B20&lt;2,"N/A",(A20/D20))</f>
        <v>1.3792683179731839</v>
      </c>
      <c r="D20" s="21">
        <f>ROUND(AVERAGE(H3:H17),2)</f>
        <v>14.55</v>
      </c>
      <c r="E20" s="22">
        <f>IFERROR(ROUND(IF(B20&lt;2,"N/A",(IF(C20&lt;=25%,"N/A",AVERAGE(I3:I17)))),2),"N/A")</f>
        <v>6.98</v>
      </c>
      <c r="F20" s="22">
        <f>ROUND(MEDIAN(H3:H17),2)</f>
        <v>6.54</v>
      </c>
      <c r="G20" s="23" t="str">
        <f>INDEX(G3:G17,MATCH(H20,H3:H17,0))</f>
        <v>OPERA SOLUCOES E GESTAO EMPRESARIAL LTDA</v>
      </c>
      <c r="H20" s="24">
        <f>MIN(H3:H17)</f>
        <v>6.4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6.54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2616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140</v>
      </c>
      <c r="C3" s="75" t="s">
        <v>124</v>
      </c>
      <c r="D3" s="78">
        <v>200</v>
      </c>
      <c r="E3" s="81">
        <f>IF(C20&lt;=25%,D20,MIN(E20:F20))</f>
        <v>12.51</v>
      </c>
      <c r="F3" s="81">
        <f>MIN(H3:H17)</f>
        <v>12.39</v>
      </c>
      <c r="G3" s="4" t="s">
        <v>196</v>
      </c>
      <c r="H3" s="13">
        <v>75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12.51</v>
      </c>
      <c r="I4" s="29">
        <f t="shared" ref="I4:I17" si="0">IF(H4="","",(IF($C$20&lt;25%,"N/A",IF(H4&lt;=($D$20+$A$20),H4,"Descartado"))))</f>
        <v>12.51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15.49</v>
      </c>
      <c r="I5" s="29">
        <f t="shared" si="0"/>
        <v>15.49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12.51</v>
      </c>
      <c r="I6" s="29">
        <f t="shared" si="0"/>
        <v>12.51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12.51</v>
      </c>
      <c r="I7" s="29">
        <f t="shared" si="0"/>
        <v>12.51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12.51</v>
      </c>
      <c r="I8" s="29">
        <f t="shared" si="0"/>
        <v>12.51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12.39</v>
      </c>
      <c r="I9" s="29">
        <f t="shared" si="0"/>
        <v>12.39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23.465598832576774</v>
      </c>
      <c r="B20" s="19">
        <f>COUNT(H3:H17)</f>
        <v>7</v>
      </c>
      <c r="C20" s="20">
        <f>IF(B20&lt;2,"N/A",(A20/D20))</f>
        <v>1.0739404500035137</v>
      </c>
      <c r="D20" s="21">
        <f>ROUND(AVERAGE(H3:H17),2)</f>
        <v>21.85</v>
      </c>
      <c r="E20" s="22">
        <f>IFERROR(ROUND(IF(B20&lt;2,"N/A",(IF(C20&lt;=25%,"N/A",AVERAGE(I3:I17)))),2),"N/A")</f>
        <v>12.99</v>
      </c>
      <c r="F20" s="22">
        <f>ROUND(MEDIAN(H3:H17),2)</f>
        <v>12.51</v>
      </c>
      <c r="G20" s="23" t="str">
        <f>INDEX(G3:G17,MATCH(H20,H3:H17,0))</f>
        <v>OPERA SOLUCOES E GESTAO EMPRESARIAL LTDA</v>
      </c>
      <c r="H20" s="24">
        <f>MIN(H3:H17)</f>
        <v>12.39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12.51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2502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141</v>
      </c>
      <c r="C3" s="75" t="s">
        <v>124</v>
      </c>
      <c r="D3" s="78">
        <f>10000*0.25</f>
        <v>2500</v>
      </c>
      <c r="E3" s="81">
        <f>IF(C20&lt;=25%,D20,MIN(E20:F20))</f>
        <v>11.85</v>
      </c>
      <c r="F3" s="81">
        <f>MIN(H3:H17)</f>
        <v>6.5</v>
      </c>
      <c r="G3" s="4" t="s">
        <v>189</v>
      </c>
      <c r="H3" s="13">
        <v>10.5</v>
      </c>
      <c r="I3" s="29">
        <f>IF(H3="","",(IF($C$20&lt;25%,"N/A",IF(H3&lt;=($D$20+$A$20),H3,"Descartado"))))</f>
        <v>10.5</v>
      </c>
    </row>
    <row r="4" spans="1:9">
      <c r="A4" s="71"/>
      <c r="B4" s="73"/>
      <c r="C4" s="76"/>
      <c r="D4" s="79"/>
      <c r="E4" s="82"/>
      <c r="F4" s="82"/>
      <c r="G4" s="4" t="s">
        <v>190</v>
      </c>
      <c r="H4" s="13">
        <v>12.39</v>
      </c>
      <c r="I4" s="29">
        <f t="shared" ref="I4:I17" si="0">IF(H4="","",(IF($C$20&lt;25%,"N/A",IF(H4&lt;=($D$20+$A$20),H4,"Descartado"))))</f>
        <v>12.39</v>
      </c>
    </row>
    <row r="5" spans="1:9">
      <c r="A5" s="71"/>
      <c r="B5" s="73"/>
      <c r="C5" s="76"/>
      <c r="D5" s="79"/>
      <c r="E5" s="82"/>
      <c r="F5" s="82"/>
      <c r="G5" s="4" t="s">
        <v>191</v>
      </c>
      <c r="H5" s="13">
        <v>6.5</v>
      </c>
      <c r="I5" s="29">
        <f t="shared" si="0"/>
        <v>6.5</v>
      </c>
    </row>
    <row r="6" spans="1:9">
      <c r="A6" s="71"/>
      <c r="B6" s="73"/>
      <c r="C6" s="76"/>
      <c r="D6" s="79"/>
      <c r="E6" s="82"/>
      <c r="F6" s="82"/>
      <c r="G6" s="4" t="s">
        <v>176</v>
      </c>
      <c r="H6" s="13">
        <v>9.77</v>
      </c>
      <c r="I6" s="29">
        <f t="shared" si="0"/>
        <v>9.77</v>
      </c>
    </row>
    <row r="7" spans="1:9">
      <c r="A7" s="71"/>
      <c r="B7" s="73"/>
      <c r="C7" s="76"/>
      <c r="D7" s="79"/>
      <c r="E7" s="82"/>
      <c r="F7" s="82"/>
      <c r="G7" s="4" t="s">
        <v>192</v>
      </c>
      <c r="H7" s="13">
        <v>13.77</v>
      </c>
      <c r="I7" s="29">
        <f t="shared" si="0"/>
        <v>13.77</v>
      </c>
    </row>
    <row r="8" spans="1:9">
      <c r="A8" s="71"/>
      <c r="B8" s="73"/>
      <c r="C8" s="76"/>
      <c r="D8" s="79"/>
      <c r="E8" s="82"/>
      <c r="F8" s="82"/>
      <c r="G8" s="4" t="s">
        <v>193</v>
      </c>
      <c r="H8" s="13">
        <v>10.5</v>
      </c>
      <c r="I8" s="29">
        <f t="shared" si="0"/>
        <v>10.5</v>
      </c>
    </row>
    <row r="9" spans="1:9">
      <c r="A9" s="71"/>
      <c r="B9" s="73"/>
      <c r="C9" s="76"/>
      <c r="D9" s="79"/>
      <c r="E9" s="82"/>
      <c r="F9" s="82"/>
      <c r="G9" s="4" t="s">
        <v>194</v>
      </c>
      <c r="H9" s="13">
        <v>13.77</v>
      </c>
      <c r="I9" s="29">
        <f t="shared" si="0"/>
        <v>13.77</v>
      </c>
    </row>
    <row r="10" spans="1:9">
      <c r="A10" s="71"/>
      <c r="B10" s="73"/>
      <c r="C10" s="76"/>
      <c r="D10" s="79"/>
      <c r="E10" s="82"/>
      <c r="F10" s="82"/>
      <c r="G10" s="4" t="s">
        <v>182</v>
      </c>
      <c r="H10" s="13">
        <v>13.77</v>
      </c>
      <c r="I10" s="29">
        <f t="shared" si="0"/>
        <v>13.77</v>
      </c>
    </row>
    <row r="11" spans="1:9">
      <c r="A11" s="71"/>
      <c r="B11" s="73"/>
      <c r="C11" s="76"/>
      <c r="D11" s="79"/>
      <c r="E11" s="82"/>
      <c r="F11" s="82"/>
      <c r="G11" s="4" t="s">
        <v>195</v>
      </c>
      <c r="H11" s="13">
        <v>13.77</v>
      </c>
      <c r="I11" s="29">
        <f t="shared" si="0"/>
        <v>13.77</v>
      </c>
    </row>
    <row r="12" spans="1:9">
      <c r="A12" s="71"/>
      <c r="B12" s="73"/>
      <c r="C12" s="76"/>
      <c r="D12" s="79"/>
      <c r="E12" s="82"/>
      <c r="F12" s="82"/>
      <c r="G12" s="4" t="s">
        <v>177</v>
      </c>
      <c r="H12" s="13">
        <v>13.77</v>
      </c>
      <c r="I12" s="29">
        <f t="shared" si="0"/>
        <v>13.77</v>
      </c>
    </row>
    <row r="13" spans="1:9">
      <c r="A13" s="71"/>
      <c r="B13" s="73"/>
      <c r="C13" s="76"/>
      <c r="D13" s="79"/>
      <c r="E13" s="82"/>
      <c r="F13" s="82"/>
      <c r="G13" s="4" t="s">
        <v>196</v>
      </c>
      <c r="H13" s="13">
        <v>65</v>
      </c>
      <c r="I13" s="29" t="str">
        <f t="shared" si="0"/>
        <v>Descartado</v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16.196704041816098</v>
      </c>
      <c r="B20" s="19">
        <f>COUNT(H3:H17)</f>
        <v>11</v>
      </c>
      <c r="C20" s="20">
        <f>IF(B20&lt;2,"N/A",(A20/D20))</f>
        <v>0.97102542217122889</v>
      </c>
      <c r="D20" s="21">
        <f>ROUND(AVERAGE(H3:H17),2)</f>
        <v>16.68</v>
      </c>
      <c r="E20" s="22">
        <f>IFERROR(ROUND(IF(B20&lt;2,"N/A",(IF(C20&lt;=25%,"N/A",AVERAGE(I3:I17)))),2),"N/A")</f>
        <v>11.85</v>
      </c>
      <c r="F20" s="22">
        <f>ROUND(MEDIAN(H3:H17),2)</f>
        <v>13.77</v>
      </c>
      <c r="G20" s="23" t="str">
        <f>INDEX(G3:G17,MATCH(H20,H3:H17,0))</f>
        <v xml:space="preserve">GRAFICA 3 COMUNICACAO E SERVICOS GRAFICOS LTDA </v>
      </c>
      <c r="H20" s="24">
        <f>MIN(H3:H17)</f>
        <v>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11.85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29625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143</v>
      </c>
      <c r="C3" s="75" t="s">
        <v>142</v>
      </c>
      <c r="D3" s="78">
        <v>8000</v>
      </c>
      <c r="E3" s="81">
        <f>IF(C20&lt;=25%,D20,MIN(E20:F20))</f>
        <v>0.13</v>
      </c>
      <c r="F3" s="81">
        <f>MIN(H3:H17)</f>
        <v>0.13</v>
      </c>
      <c r="G3" s="4" t="s">
        <v>196</v>
      </c>
      <c r="H3" s="13">
        <v>2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0.13</v>
      </c>
      <c r="I4" s="29">
        <f t="shared" ref="I4:I17" si="0">IF(H4="","",(IF($C$20&lt;25%,"N/A",IF(H4&lt;=($D$20+$A$20),H4,"Descartado"))))</f>
        <v>0.13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0.13</v>
      </c>
      <c r="I5" s="29">
        <f t="shared" si="0"/>
        <v>0.13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0.62</v>
      </c>
      <c r="I6" s="29">
        <f t="shared" si="0"/>
        <v>0.62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0.13</v>
      </c>
      <c r="I7" s="29">
        <f t="shared" si="0"/>
        <v>0.13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0.80979627067553228</v>
      </c>
      <c r="B20" s="19">
        <f>COUNT(H3:H17)</f>
        <v>5</v>
      </c>
      <c r="C20" s="20">
        <f>IF(B20&lt;2,"N/A",(A20/D20))</f>
        <v>1.3496604511258872</v>
      </c>
      <c r="D20" s="21">
        <f>ROUND(AVERAGE(H3:H17),2)</f>
        <v>0.6</v>
      </c>
      <c r="E20" s="22">
        <f>IFERROR(ROUND(IF(B20&lt;2,"N/A",(IF(C20&lt;=25%,"N/A",AVERAGE(I3:I17)))),2),"N/A")</f>
        <v>0.25</v>
      </c>
      <c r="F20" s="22">
        <f>ROUND(MEDIAN(H3:H17),2)</f>
        <v>0.13</v>
      </c>
      <c r="G20" s="23" t="str">
        <f>INDEX(G3:G17,MATCH(H20,H3:H17,0))</f>
        <v>GRAFICA E EDITORA LICEU EIRELI</v>
      </c>
      <c r="H20" s="24">
        <f>MIN(H3:H17)</f>
        <v>0.13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0.13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1040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J2" sqref="J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144</v>
      </c>
      <c r="C3" s="75" t="s">
        <v>142</v>
      </c>
      <c r="D3" s="78">
        <v>3000</v>
      </c>
      <c r="E3" s="81">
        <f>IF(C20&lt;=25%,D20,MIN(E20:F20))</f>
        <v>0.42</v>
      </c>
      <c r="F3" s="81">
        <f>MIN(H3:H17)</f>
        <v>0.22</v>
      </c>
      <c r="G3" s="4" t="s">
        <v>196</v>
      </c>
      <c r="H3" s="13">
        <v>2.5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207</v>
      </c>
      <c r="H4" s="13">
        <v>0.37</v>
      </c>
      <c r="I4" s="29">
        <f t="shared" ref="I4:I17" si="0">IF(H4="","",(IF($C$20&lt;25%,"N/A",IF(H4&lt;=($D$20+$A$20),H4,"Descartado"))))</f>
        <v>0.37</v>
      </c>
    </row>
    <row r="5" spans="1:9">
      <c r="A5" s="71"/>
      <c r="B5" s="73"/>
      <c r="C5" s="76"/>
      <c r="D5" s="79"/>
      <c r="E5" s="82"/>
      <c r="F5" s="82"/>
      <c r="G5" s="4" t="s">
        <v>208</v>
      </c>
      <c r="H5" s="13">
        <v>0.52990000000000004</v>
      </c>
      <c r="I5" s="29">
        <f t="shared" si="0"/>
        <v>0.52990000000000004</v>
      </c>
    </row>
    <row r="6" spans="1:9">
      <c r="A6" s="71"/>
      <c r="B6" s="73"/>
      <c r="C6" s="76"/>
      <c r="D6" s="79"/>
      <c r="E6" s="82"/>
      <c r="F6" s="82"/>
      <c r="G6" s="4" t="s">
        <v>209</v>
      </c>
      <c r="H6" s="13">
        <v>0.36</v>
      </c>
      <c r="I6" s="29">
        <f t="shared" si="0"/>
        <v>0.36</v>
      </c>
    </row>
    <row r="7" spans="1:9">
      <c r="A7" s="71"/>
      <c r="B7" s="73"/>
      <c r="C7" s="76"/>
      <c r="D7" s="79"/>
      <c r="E7" s="82"/>
      <c r="F7" s="82"/>
      <c r="G7" s="4" t="s">
        <v>182</v>
      </c>
      <c r="H7" s="13">
        <v>0.44</v>
      </c>
      <c r="I7" s="29">
        <f t="shared" si="0"/>
        <v>0.44</v>
      </c>
    </row>
    <row r="8" spans="1:9">
      <c r="A8" s="71"/>
      <c r="B8" s="73"/>
      <c r="C8" s="76"/>
      <c r="D8" s="79"/>
      <c r="E8" s="82"/>
      <c r="F8" s="82"/>
      <c r="G8" s="4" t="s">
        <v>210</v>
      </c>
      <c r="H8" s="13">
        <v>0.64</v>
      </c>
      <c r="I8" s="29">
        <f t="shared" si="0"/>
        <v>0.64</v>
      </c>
    </row>
    <row r="9" spans="1:9">
      <c r="A9" s="71"/>
      <c r="B9" s="73"/>
      <c r="C9" s="76"/>
      <c r="D9" s="79"/>
      <c r="E9" s="82"/>
      <c r="F9" s="82"/>
      <c r="G9" s="4" t="s">
        <v>183</v>
      </c>
      <c r="H9" s="13">
        <v>0.45</v>
      </c>
      <c r="I9" s="29">
        <f t="shared" si="0"/>
        <v>0.45</v>
      </c>
    </row>
    <row r="10" spans="1:9">
      <c r="A10" s="71"/>
      <c r="B10" s="73"/>
      <c r="C10" s="76"/>
      <c r="D10" s="79"/>
      <c r="E10" s="82"/>
      <c r="F10" s="82"/>
      <c r="G10" s="4" t="s">
        <v>206</v>
      </c>
      <c r="H10" s="13">
        <v>0.22</v>
      </c>
      <c r="I10" s="29">
        <f t="shared" si="0"/>
        <v>0.22</v>
      </c>
    </row>
    <row r="11" spans="1:9">
      <c r="A11" s="71"/>
      <c r="B11" s="73"/>
      <c r="C11" s="76"/>
      <c r="D11" s="79"/>
      <c r="E11" s="82"/>
      <c r="F11" s="82"/>
      <c r="G11" s="4" t="s">
        <v>211</v>
      </c>
      <c r="H11" s="13">
        <v>0.28999999999999998</v>
      </c>
      <c r="I11" s="29">
        <f t="shared" si="0"/>
        <v>0.28999999999999998</v>
      </c>
    </row>
    <row r="12" spans="1:9">
      <c r="A12" s="71"/>
      <c r="B12" s="73"/>
      <c r="C12" s="76"/>
      <c r="D12" s="79"/>
      <c r="E12" s="82"/>
      <c r="F12" s="82"/>
      <c r="G12" s="4" t="s">
        <v>212</v>
      </c>
      <c r="H12" s="13">
        <v>0.3</v>
      </c>
      <c r="I12" s="29">
        <f t="shared" si="0"/>
        <v>0.3</v>
      </c>
    </row>
    <row r="13" spans="1:9">
      <c r="A13" s="71"/>
      <c r="B13" s="73"/>
      <c r="C13" s="76"/>
      <c r="D13" s="79"/>
      <c r="E13" s="82"/>
      <c r="F13" s="82"/>
      <c r="G13" s="4" t="s">
        <v>213</v>
      </c>
      <c r="H13" s="13">
        <v>0.64</v>
      </c>
      <c r="I13" s="29">
        <f t="shared" si="0"/>
        <v>0.64</v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0.64073666481352831</v>
      </c>
      <c r="B20" s="19">
        <f>COUNT(H3:H17)</f>
        <v>11</v>
      </c>
      <c r="C20" s="20">
        <f>IF(B20&lt;2,"N/A",(A20/D20))</f>
        <v>1.0503879751041447</v>
      </c>
      <c r="D20" s="21">
        <f>ROUND(AVERAGE(H3:H17),2)</f>
        <v>0.61</v>
      </c>
      <c r="E20" s="22">
        <f>IFERROR(ROUND(IF(B20&lt;2,"N/A",(IF(C20&lt;=25%,"N/A",AVERAGE(I3:I17)))),2),"N/A")</f>
        <v>0.42</v>
      </c>
      <c r="F20" s="22">
        <f>ROUND(MEDIAN(H3:H17),2)</f>
        <v>0.44</v>
      </c>
      <c r="G20" s="23" t="str">
        <f>INDEX(G3:G17,MATCH(H20,H3:H17,0))</f>
        <v xml:space="preserve">START TECNOLOGIA LTDA </v>
      </c>
      <c r="H20" s="24">
        <f>MIN(H3:H17)</f>
        <v>0.22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0.42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1260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37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127</v>
      </c>
      <c r="C3" s="75" t="s">
        <v>124</v>
      </c>
      <c r="D3" s="78">
        <v>1000</v>
      </c>
      <c r="E3" s="81">
        <f>IF(C20&lt;=25%,D20,MIN(E20:F20))</f>
        <v>25.78</v>
      </c>
      <c r="F3" s="81">
        <f>MIN(H3:H17)</f>
        <v>17</v>
      </c>
      <c r="G3" s="4" t="s">
        <v>196</v>
      </c>
      <c r="H3" s="13">
        <v>150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214</v>
      </c>
      <c r="H4" s="13">
        <v>21.8</v>
      </c>
      <c r="I4" s="29">
        <f t="shared" ref="I4:I17" si="0">IF(H4="","",(IF($C$20&lt;25%,"N/A",IF(H4&lt;=($D$20+$A$20),H4,"Descartado"))))</f>
        <v>21.8</v>
      </c>
    </row>
    <row r="5" spans="1:9">
      <c r="A5" s="71"/>
      <c r="B5" s="73"/>
      <c r="C5" s="76"/>
      <c r="D5" s="79"/>
      <c r="E5" s="82"/>
      <c r="F5" s="82"/>
      <c r="G5" s="4" t="s">
        <v>181</v>
      </c>
      <c r="H5" s="13">
        <v>32</v>
      </c>
      <c r="I5" s="29">
        <f t="shared" si="0"/>
        <v>32</v>
      </c>
    </row>
    <row r="6" spans="1:9">
      <c r="A6" s="71"/>
      <c r="B6" s="73"/>
      <c r="C6" s="76"/>
      <c r="D6" s="79"/>
      <c r="E6" s="82"/>
      <c r="F6" s="82"/>
      <c r="G6" s="4" t="s">
        <v>221</v>
      </c>
      <c r="H6" s="13">
        <v>26</v>
      </c>
      <c r="I6" s="29">
        <f t="shared" si="0"/>
        <v>26</v>
      </c>
    </row>
    <row r="7" spans="1:9">
      <c r="A7" s="71"/>
      <c r="B7" s="73"/>
      <c r="C7" s="76"/>
      <c r="D7" s="79"/>
      <c r="E7" s="82"/>
      <c r="F7" s="82"/>
      <c r="G7" s="4" t="s">
        <v>224</v>
      </c>
      <c r="H7" s="13">
        <v>26.51</v>
      </c>
      <c r="I7" s="29">
        <f t="shared" si="0"/>
        <v>26.51</v>
      </c>
    </row>
    <row r="8" spans="1:9">
      <c r="A8" s="71"/>
      <c r="B8" s="73"/>
      <c r="C8" s="76"/>
      <c r="D8" s="79"/>
      <c r="E8" s="82"/>
      <c r="F8" s="82"/>
      <c r="G8" s="4" t="s">
        <v>215</v>
      </c>
      <c r="H8" s="13">
        <v>26.51</v>
      </c>
      <c r="I8" s="29">
        <f t="shared" si="0"/>
        <v>26.51</v>
      </c>
    </row>
    <row r="9" spans="1:9">
      <c r="A9" s="71"/>
      <c r="B9" s="73"/>
      <c r="C9" s="76"/>
      <c r="D9" s="79"/>
      <c r="E9" s="82"/>
      <c r="F9" s="82"/>
      <c r="G9" s="4" t="s">
        <v>176</v>
      </c>
      <c r="H9" s="13">
        <v>18.5</v>
      </c>
      <c r="I9" s="29">
        <f t="shared" si="0"/>
        <v>18.5</v>
      </c>
    </row>
    <row r="10" spans="1:9">
      <c r="A10" s="71"/>
      <c r="B10" s="73"/>
      <c r="C10" s="76"/>
      <c r="D10" s="79"/>
      <c r="E10" s="82"/>
      <c r="F10" s="82"/>
      <c r="G10" s="4" t="s">
        <v>199</v>
      </c>
      <c r="H10" s="13">
        <v>23.9</v>
      </c>
      <c r="I10" s="29">
        <f t="shared" si="0"/>
        <v>23.9</v>
      </c>
    </row>
    <row r="11" spans="1:9">
      <c r="A11" s="71"/>
      <c r="B11" s="73"/>
      <c r="C11" s="76"/>
      <c r="D11" s="79"/>
      <c r="E11" s="82"/>
      <c r="F11" s="82"/>
      <c r="G11" s="4" t="s">
        <v>218</v>
      </c>
      <c r="H11" s="13">
        <v>39.119999999999997</v>
      </c>
      <c r="I11" s="29">
        <f t="shared" si="0"/>
        <v>39.119999999999997</v>
      </c>
    </row>
    <row r="12" spans="1:9">
      <c r="A12" s="71"/>
      <c r="B12" s="73"/>
      <c r="C12" s="76"/>
      <c r="D12" s="79"/>
      <c r="E12" s="82"/>
      <c r="F12" s="82"/>
      <c r="G12" s="4" t="s">
        <v>222</v>
      </c>
      <c r="H12" s="13">
        <v>26.5</v>
      </c>
      <c r="I12" s="29">
        <f t="shared" si="0"/>
        <v>26.5</v>
      </c>
    </row>
    <row r="13" spans="1:9">
      <c r="A13" s="71"/>
      <c r="B13" s="73"/>
      <c r="C13" s="76"/>
      <c r="D13" s="79"/>
      <c r="E13" s="82"/>
      <c r="F13" s="82"/>
      <c r="G13" s="4" t="s">
        <v>225</v>
      </c>
      <c r="H13" s="13">
        <v>17</v>
      </c>
      <c r="I13" s="29">
        <f t="shared" si="0"/>
        <v>17</v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37.940295800830889</v>
      </c>
      <c r="B20" s="19">
        <f>COUNT(H3:H17)</f>
        <v>11</v>
      </c>
      <c r="C20" s="20">
        <f>IF(B20&lt;2,"N/A",(A20/D20))</f>
        <v>1.0232010733773163</v>
      </c>
      <c r="D20" s="21">
        <f>ROUND(AVERAGE(H3:H17),2)</f>
        <v>37.08</v>
      </c>
      <c r="E20" s="22">
        <f>IFERROR(ROUND(IF(B20&lt;2,"N/A",(IF(C20&lt;=25%,"N/A",AVERAGE(I3:I17)))),2),"N/A")</f>
        <v>25.78</v>
      </c>
      <c r="F20" s="22">
        <f>ROUND(MEDIAN(H3:H17),2)</f>
        <v>26.5</v>
      </c>
      <c r="G20" s="23" t="str">
        <f>INDEX(G3:G17,MATCH(H20,H3:H17,0))</f>
        <v xml:space="preserve">GRAFICA E EDITORA KAYGANGUE LTDA </v>
      </c>
      <c r="H20" s="24">
        <f>MIN(H3:H17)</f>
        <v>17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25.78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25780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J2" sqref="J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145</v>
      </c>
      <c r="C3" s="75" t="s">
        <v>124</v>
      </c>
      <c r="D3" s="78">
        <v>1000</v>
      </c>
      <c r="E3" s="81">
        <f>IF(C20&lt;=25%,D20,MIN(E20:F20))</f>
        <v>0.38</v>
      </c>
      <c r="F3" s="81">
        <f>MIN(H3:H17)</f>
        <v>0.38</v>
      </c>
      <c r="G3" s="4" t="s">
        <v>196</v>
      </c>
      <c r="H3" s="13">
        <v>3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0.38</v>
      </c>
      <c r="I4" s="29">
        <f t="shared" ref="I4:I17" si="0">IF(H4="","",(IF($C$20&lt;25%,"N/A",IF(H4&lt;=($D$20+$A$20),H4,"Descartado"))))</f>
        <v>0.38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0.38</v>
      </c>
      <c r="I5" s="29">
        <f t="shared" si="0"/>
        <v>0.38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0.52</v>
      </c>
      <c r="I6" s="29">
        <f t="shared" si="0"/>
        <v>0.52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0.38</v>
      </c>
      <c r="I7" s="29">
        <f t="shared" si="0"/>
        <v>0.38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1.1576355212241891</v>
      </c>
      <c r="B20" s="19">
        <f>COUNT(H3:H17)</f>
        <v>5</v>
      </c>
      <c r="C20" s="20">
        <f>IF(B20&lt;2,"N/A",(A20/D20))</f>
        <v>1.2447693776604183</v>
      </c>
      <c r="D20" s="21">
        <f>ROUND(AVERAGE(H3:H17),2)</f>
        <v>0.93</v>
      </c>
      <c r="E20" s="22">
        <f>IFERROR(ROUND(IF(B20&lt;2,"N/A",(IF(C20&lt;=25%,"N/A",AVERAGE(I3:I17)))),2),"N/A")</f>
        <v>0.42</v>
      </c>
      <c r="F20" s="22">
        <f>ROUND(MEDIAN(H3:H17),2)</f>
        <v>0.38</v>
      </c>
      <c r="G20" s="23" t="str">
        <f>INDEX(G3:G17,MATCH(H20,H3:H17,0))</f>
        <v>GRAFICA E EDITORA LICEU EIRELI</v>
      </c>
      <c r="H20" s="24">
        <f>MIN(H3:H17)</f>
        <v>0.38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0.38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380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146</v>
      </c>
      <c r="C3" s="75" t="s">
        <v>124</v>
      </c>
      <c r="D3" s="78">
        <v>4000</v>
      </c>
      <c r="E3" s="81">
        <f>IF(C20&lt;=25%,D20,MIN(E20:F20))</f>
        <v>3.65</v>
      </c>
      <c r="F3" s="81">
        <f>MIN(H3:H17)</f>
        <v>2.2999999999999998</v>
      </c>
      <c r="G3" s="4" t="s">
        <v>196</v>
      </c>
      <c r="H3" s="13">
        <v>9</v>
      </c>
      <c r="I3" s="29">
        <f>IF(H3="","",(IF($C$20&lt;25%,"N/A",IF(H3&lt;=($D$20+$A$20),H3,"Descartado"))))</f>
        <v>9</v>
      </c>
    </row>
    <row r="4" spans="1:9">
      <c r="A4" s="71"/>
      <c r="B4" s="73"/>
      <c r="C4" s="76"/>
      <c r="D4" s="79"/>
      <c r="E4" s="82"/>
      <c r="F4" s="82"/>
      <c r="G4" s="4" t="s">
        <v>189</v>
      </c>
      <c r="H4" s="13">
        <v>19.899999999999999</v>
      </c>
      <c r="I4" s="29" t="str">
        <f t="shared" ref="I4:I17" si="0">IF(H4="","",(IF($C$20&lt;25%,"N/A",IF(H4&lt;=($D$20+$A$20),H4,"Descartado"))))</f>
        <v>Descartado</v>
      </c>
    </row>
    <row r="5" spans="1:9">
      <c r="A5" s="71"/>
      <c r="B5" s="73"/>
      <c r="C5" s="76"/>
      <c r="D5" s="79"/>
      <c r="E5" s="82"/>
      <c r="F5" s="82"/>
      <c r="G5" s="4" t="s">
        <v>177</v>
      </c>
      <c r="H5" s="13">
        <v>15.9</v>
      </c>
      <c r="I5" s="29" t="str">
        <f t="shared" si="0"/>
        <v>Descartado</v>
      </c>
    </row>
    <row r="6" spans="1:9">
      <c r="A6" s="71"/>
      <c r="B6" s="73"/>
      <c r="C6" s="76"/>
      <c r="D6" s="79"/>
      <c r="E6" s="82"/>
      <c r="F6" s="82"/>
      <c r="G6" s="4" t="s">
        <v>201</v>
      </c>
      <c r="H6" s="13">
        <v>20.57</v>
      </c>
      <c r="I6" s="29" t="str">
        <f t="shared" si="0"/>
        <v>Descartado</v>
      </c>
    </row>
    <row r="7" spans="1:9">
      <c r="A7" s="71"/>
      <c r="B7" s="73"/>
      <c r="C7" s="76"/>
      <c r="D7" s="79"/>
      <c r="E7" s="82"/>
      <c r="F7" s="82"/>
      <c r="G7" s="4" t="s">
        <v>207</v>
      </c>
      <c r="H7" s="13">
        <v>2.2999999999999998</v>
      </c>
      <c r="I7" s="29">
        <f t="shared" si="0"/>
        <v>2.2999999999999998</v>
      </c>
    </row>
    <row r="8" spans="1:9">
      <c r="A8" s="71"/>
      <c r="B8" s="73"/>
      <c r="C8" s="76"/>
      <c r="D8" s="79"/>
      <c r="E8" s="82"/>
      <c r="F8" s="82"/>
      <c r="G8" s="4" t="s">
        <v>209</v>
      </c>
      <c r="H8" s="13">
        <v>3.5</v>
      </c>
      <c r="I8" s="29">
        <f t="shared" si="0"/>
        <v>3.5</v>
      </c>
    </row>
    <row r="9" spans="1:9">
      <c r="A9" s="71"/>
      <c r="B9" s="73"/>
      <c r="C9" s="76"/>
      <c r="D9" s="79"/>
      <c r="E9" s="82"/>
      <c r="F9" s="82"/>
      <c r="G9" s="4" t="s">
        <v>210</v>
      </c>
      <c r="H9" s="13">
        <v>3.09</v>
      </c>
      <c r="I9" s="29">
        <f t="shared" si="0"/>
        <v>3.09</v>
      </c>
    </row>
    <row r="10" spans="1:9">
      <c r="A10" s="71"/>
      <c r="B10" s="73"/>
      <c r="C10" s="76"/>
      <c r="D10" s="79"/>
      <c r="E10" s="82"/>
      <c r="F10" s="82"/>
      <c r="G10" s="4" t="s">
        <v>211</v>
      </c>
      <c r="H10" s="13">
        <v>2.99</v>
      </c>
      <c r="I10" s="29">
        <f t="shared" si="0"/>
        <v>2.99</v>
      </c>
    </row>
    <row r="11" spans="1:9">
      <c r="A11" s="71"/>
      <c r="B11" s="73"/>
      <c r="C11" s="76"/>
      <c r="D11" s="79"/>
      <c r="E11" s="82"/>
      <c r="F11" s="82"/>
      <c r="G11" s="4" t="s">
        <v>212</v>
      </c>
      <c r="H11" s="13">
        <v>2.99</v>
      </c>
      <c r="I11" s="29">
        <f t="shared" si="0"/>
        <v>2.99</v>
      </c>
    </row>
    <row r="12" spans="1:9">
      <c r="A12" s="71"/>
      <c r="B12" s="73"/>
      <c r="C12" s="76"/>
      <c r="D12" s="79"/>
      <c r="E12" s="82"/>
      <c r="F12" s="82"/>
      <c r="G12" s="4" t="s">
        <v>213</v>
      </c>
      <c r="H12" s="13">
        <v>3.8</v>
      </c>
      <c r="I12" s="29">
        <f t="shared" si="0"/>
        <v>3.8</v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7.4987483400009287</v>
      </c>
      <c r="B20" s="19">
        <f>COUNT(H3:H17)</f>
        <v>10</v>
      </c>
      <c r="C20" s="20">
        <f>IF(B20&lt;2,"N/A",(A20/D20))</f>
        <v>0.89270813571439622</v>
      </c>
      <c r="D20" s="21">
        <f>ROUND(AVERAGE(H3:H17),2)</f>
        <v>8.4</v>
      </c>
      <c r="E20" s="22">
        <f>IFERROR(ROUND(IF(B20&lt;2,"N/A",(IF(C20&lt;=25%,"N/A",AVERAGE(I3:I17)))),2),"N/A")</f>
        <v>3.95</v>
      </c>
      <c r="F20" s="22">
        <f>ROUND(MEDIAN(H3:H17),2)</f>
        <v>3.65</v>
      </c>
      <c r="G20" s="23" t="str">
        <f>INDEX(G3:G17,MATCH(H20,H3:H17,0))</f>
        <v xml:space="preserve">CESAR V. M. SANTANA LTDA </v>
      </c>
      <c r="H20" s="24">
        <f>MIN(H3:H17)</f>
        <v>2.2999999999999998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3.65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14600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147</v>
      </c>
      <c r="C3" s="75" t="s">
        <v>124</v>
      </c>
      <c r="D3" s="78">
        <v>10000</v>
      </c>
      <c r="E3" s="81">
        <f>IF(C20&lt;=25%,D20,MIN(E20:F20))</f>
        <v>1.1299999999999999</v>
      </c>
      <c r="F3" s="81">
        <f>MIN(H3:H17)</f>
        <v>1.1299999999999999</v>
      </c>
      <c r="G3" s="4" t="s">
        <v>196</v>
      </c>
      <c r="H3" s="13">
        <v>8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1.1299999999999999</v>
      </c>
      <c r="I4" s="29">
        <f t="shared" ref="I4:I17" si="0">IF(H4="","",(IF($C$20&lt;25%,"N/A",IF(H4&lt;=($D$20+$A$20),H4,"Descartado"))))</f>
        <v>1.1299999999999999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1.1299999999999999</v>
      </c>
      <c r="I5" s="29">
        <f t="shared" si="0"/>
        <v>1.1299999999999999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2.06</v>
      </c>
      <c r="I6" s="29">
        <f t="shared" si="0"/>
        <v>2.06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1.1299999999999999</v>
      </c>
      <c r="I7" s="29">
        <f t="shared" si="0"/>
        <v>1.1299999999999999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2.9955717317400361</v>
      </c>
      <c r="B20" s="19">
        <f>COUNT(H3:H17)</f>
        <v>5</v>
      </c>
      <c r="C20" s="20">
        <f>IF(B20&lt;2,"N/A",(A20/D20))</f>
        <v>1.1135954393085636</v>
      </c>
      <c r="D20" s="21">
        <f>ROUND(AVERAGE(H3:H17),2)</f>
        <v>2.69</v>
      </c>
      <c r="E20" s="22">
        <f>IFERROR(ROUND(IF(B20&lt;2,"N/A",(IF(C20&lt;=25%,"N/A",AVERAGE(I3:I17)))),2),"N/A")</f>
        <v>1.36</v>
      </c>
      <c r="F20" s="22">
        <f>ROUND(MEDIAN(H3:H17),2)</f>
        <v>1.1299999999999999</v>
      </c>
      <c r="G20" s="23" t="str">
        <f>INDEX(G3:G17,MATCH(H20,H3:H17,0))</f>
        <v>GRAFICA E EDITORA LICEU EIRELI</v>
      </c>
      <c r="H20" s="24">
        <f>MIN(H3:H17)</f>
        <v>1.1299999999999999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1.1299999999999999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11299.999999999998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149</v>
      </c>
      <c r="C3" s="75" t="s">
        <v>148</v>
      </c>
      <c r="D3" s="78">
        <v>500</v>
      </c>
      <c r="E3" s="81">
        <f>IF(C20&lt;=25%,D20,MIN(E20:F20))</f>
        <v>5</v>
      </c>
      <c r="F3" s="81">
        <f>MIN(H3:H17)</f>
        <v>5</v>
      </c>
      <c r="G3" s="4" t="s">
        <v>196</v>
      </c>
      <c r="H3" s="13">
        <v>5</v>
      </c>
      <c r="I3" s="29" t="e">
        <f>IF(H3="","",(IF($C$20&lt;25%,"N/A",IF(H3&lt;=($D$20+$A$20),H3,"Descartado"))))</f>
        <v>#VALUE!</v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</v>
      </c>
      <c r="E20" s="22" t="str">
        <f>IFERROR(ROUND(IF(B20&lt;2,"N/A",(IF(C20&lt;=25%,"N/A",AVERAGE(I3:I17)))),2),"N/A")</f>
        <v>N/A</v>
      </c>
      <c r="F20" s="22">
        <f>ROUND(MEDIAN(H3:H17),2)</f>
        <v>5</v>
      </c>
      <c r="G20" s="23" t="str">
        <f>INDEX(G3:G17,MATCH(H20,H3:H17,0))</f>
        <v>GRÁFICA EDITORA FORMULÁRIOS CONTÍNUOS E ETIQUETAS F&amp;F LTDA</v>
      </c>
      <c r="H20" s="24">
        <f>MIN(H3:H17)</f>
        <v>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2500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59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150</v>
      </c>
      <c r="C3" s="75" t="s">
        <v>124</v>
      </c>
      <c r="D3" s="78">
        <v>4000</v>
      </c>
      <c r="E3" s="81">
        <f>IF(C20&lt;=25%,D20,MIN(E20:F20))</f>
        <v>2.12</v>
      </c>
      <c r="F3" s="81">
        <f>MIN(H3:H17)</f>
        <v>0.99</v>
      </c>
      <c r="G3" s="4" t="s">
        <v>196</v>
      </c>
      <c r="H3" s="13">
        <v>6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214</v>
      </c>
      <c r="H4" s="13">
        <v>1.3</v>
      </c>
      <c r="I4" s="29">
        <f t="shared" ref="I4:I17" si="0">IF(H4="","",(IF($C$20&lt;25%,"N/A",IF(H4&lt;=($D$20+$A$20),H4,"Descartado"))))</f>
        <v>1.3</v>
      </c>
    </row>
    <row r="5" spans="1:9">
      <c r="A5" s="71"/>
      <c r="B5" s="73"/>
      <c r="C5" s="76"/>
      <c r="D5" s="79"/>
      <c r="E5" s="82"/>
      <c r="F5" s="82"/>
      <c r="G5" s="4" t="s">
        <v>215</v>
      </c>
      <c r="H5" s="13">
        <v>2.99</v>
      </c>
      <c r="I5" s="29">
        <f t="shared" si="0"/>
        <v>2.99</v>
      </c>
    </row>
    <row r="6" spans="1:9">
      <c r="A6" s="71"/>
      <c r="B6" s="73"/>
      <c r="C6" s="76"/>
      <c r="D6" s="79"/>
      <c r="E6" s="82"/>
      <c r="F6" s="82"/>
      <c r="G6" s="4" t="s">
        <v>176</v>
      </c>
      <c r="H6" s="13">
        <v>2.52</v>
      </c>
      <c r="I6" s="29">
        <f t="shared" si="0"/>
        <v>2.52</v>
      </c>
    </row>
    <row r="7" spans="1:9">
      <c r="A7" s="71"/>
      <c r="B7" s="73"/>
      <c r="C7" s="76"/>
      <c r="D7" s="79"/>
      <c r="E7" s="82"/>
      <c r="F7" s="82"/>
      <c r="G7" s="4" t="s">
        <v>199</v>
      </c>
      <c r="H7" s="13">
        <v>1.55</v>
      </c>
      <c r="I7" s="29">
        <f t="shared" si="0"/>
        <v>1.55</v>
      </c>
    </row>
    <row r="8" spans="1:9">
      <c r="A8" s="71"/>
      <c r="B8" s="73"/>
      <c r="C8" s="76"/>
      <c r="D8" s="79"/>
      <c r="E8" s="82"/>
      <c r="F8" s="82"/>
      <c r="G8" s="4" t="s">
        <v>216</v>
      </c>
      <c r="H8" s="13">
        <v>0.99</v>
      </c>
      <c r="I8" s="29">
        <f t="shared" si="0"/>
        <v>0.99</v>
      </c>
    </row>
    <row r="9" spans="1:9">
      <c r="A9" s="71"/>
      <c r="B9" s="73"/>
      <c r="C9" s="76"/>
      <c r="D9" s="79"/>
      <c r="E9" s="82"/>
      <c r="F9" s="82"/>
      <c r="G9" s="4" t="s">
        <v>217</v>
      </c>
      <c r="H9" s="13">
        <v>2.8</v>
      </c>
      <c r="I9" s="29">
        <f t="shared" si="0"/>
        <v>2.8</v>
      </c>
    </row>
    <row r="10" spans="1:9">
      <c r="A10" s="71"/>
      <c r="B10" s="73"/>
      <c r="C10" s="76"/>
      <c r="D10" s="79"/>
      <c r="E10" s="82"/>
      <c r="F10" s="82"/>
      <c r="G10" s="4" t="s">
        <v>218</v>
      </c>
      <c r="H10" s="13">
        <v>2.9</v>
      </c>
      <c r="I10" s="29">
        <f t="shared" si="0"/>
        <v>2.9</v>
      </c>
    </row>
    <row r="11" spans="1:9">
      <c r="A11" s="71"/>
      <c r="B11" s="73"/>
      <c r="C11" s="76"/>
      <c r="D11" s="79"/>
      <c r="E11" s="82"/>
      <c r="F11" s="82"/>
      <c r="G11" s="4" t="s">
        <v>219</v>
      </c>
      <c r="H11" s="13">
        <v>1</v>
      </c>
      <c r="I11" s="29">
        <f t="shared" si="0"/>
        <v>1</v>
      </c>
    </row>
    <row r="12" spans="1:9">
      <c r="A12" s="71"/>
      <c r="B12" s="73"/>
      <c r="C12" s="76"/>
      <c r="D12" s="79"/>
      <c r="E12" s="82"/>
      <c r="F12" s="82"/>
      <c r="G12" s="4" t="s">
        <v>220</v>
      </c>
      <c r="H12" s="13">
        <v>3</v>
      </c>
      <c r="I12" s="29">
        <f t="shared" si="0"/>
        <v>3</v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1.4855919134585163</v>
      </c>
      <c r="B20" s="19">
        <f>COUNT(H3:H17)</f>
        <v>10</v>
      </c>
      <c r="C20" s="20">
        <f>IF(B20&lt;2,"N/A",(A20/D20))</f>
        <v>0.59186928823048457</v>
      </c>
      <c r="D20" s="21">
        <f>ROUND(AVERAGE(H3:H17),2)</f>
        <v>2.5099999999999998</v>
      </c>
      <c r="E20" s="22">
        <f>IFERROR(ROUND(IF(B20&lt;2,"N/A",(IF(C20&lt;=25%,"N/A",AVERAGE(I3:I17)))),2),"N/A")</f>
        <v>2.12</v>
      </c>
      <c r="F20" s="22">
        <f>ROUND(MEDIAN(H3:H17),2)</f>
        <v>2.66</v>
      </c>
      <c r="G20" s="23" t="str">
        <f>INDEX(G3:G17,MATCH(H20,H3:H17,0))</f>
        <v xml:space="preserve">VINICIUS RONCAGLIO </v>
      </c>
      <c r="H20" s="24">
        <f>MIN(H3:H17)</f>
        <v>0.99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2.12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8480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151</v>
      </c>
      <c r="C3" s="75" t="s">
        <v>124</v>
      </c>
      <c r="D3" s="78">
        <v>1000</v>
      </c>
      <c r="E3" s="81">
        <f>IF(C20&lt;=25%,D20,MIN(E20:F20))</f>
        <v>1.54</v>
      </c>
      <c r="F3" s="81">
        <f>MIN(H3:H17)</f>
        <v>0.9</v>
      </c>
      <c r="G3" s="4" t="s">
        <v>196</v>
      </c>
      <c r="H3" s="13">
        <v>8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226</v>
      </c>
      <c r="H4" s="13">
        <v>0.9</v>
      </c>
      <c r="I4" s="29">
        <f t="shared" ref="I4:I17" si="0">IF(H4="","",(IF($C$20&lt;25%,"N/A",IF(H4&lt;=($D$20+$A$20),H4,"Descartado"))))</f>
        <v>0.9</v>
      </c>
    </row>
    <row r="5" spans="1:9">
      <c r="A5" s="71"/>
      <c r="B5" s="73"/>
      <c r="C5" s="76"/>
      <c r="D5" s="79"/>
      <c r="E5" s="82"/>
      <c r="F5" s="82"/>
      <c r="G5" s="4" t="s">
        <v>227</v>
      </c>
      <c r="H5" s="13">
        <v>1.86</v>
      </c>
      <c r="I5" s="29">
        <f t="shared" si="0"/>
        <v>1.86</v>
      </c>
    </row>
    <row r="6" spans="1:9">
      <c r="A6" s="71"/>
      <c r="B6" s="73"/>
      <c r="C6" s="76"/>
      <c r="D6" s="79"/>
      <c r="E6" s="82"/>
      <c r="F6" s="82"/>
      <c r="G6" s="4" t="s">
        <v>228</v>
      </c>
      <c r="H6" s="13">
        <v>1.86</v>
      </c>
      <c r="I6" s="29">
        <f t="shared" si="0"/>
        <v>1.86</v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3.2615487118851991</v>
      </c>
      <c r="B20" s="19">
        <f>COUNT(H3:H17)</f>
        <v>4</v>
      </c>
      <c r="C20" s="20">
        <f>IF(B20&lt;2,"N/A",(A20/D20))</f>
        <v>1.0321356683181009</v>
      </c>
      <c r="D20" s="21">
        <f>ROUND(AVERAGE(H3:H17),2)</f>
        <v>3.16</v>
      </c>
      <c r="E20" s="22">
        <f>IFERROR(ROUND(IF(B20&lt;2,"N/A",(IF(C20&lt;=25%,"N/A",AVERAGE(I3:I17)))),2),"N/A")</f>
        <v>1.54</v>
      </c>
      <c r="F20" s="22">
        <f>ROUND(MEDIAN(H3:H17),2)</f>
        <v>1.86</v>
      </c>
      <c r="G20" s="23" t="str">
        <f>INDEX(G3:G17,MATCH(H20,H3:H17,0))</f>
        <v xml:space="preserve">TALENTO DIGITAL LTDA </v>
      </c>
      <c r="H20" s="24">
        <f>MIN(H3:H17)</f>
        <v>0.9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1.54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1540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152</v>
      </c>
      <c r="C3" s="75" t="s">
        <v>124</v>
      </c>
      <c r="D3" s="78">
        <v>1000</v>
      </c>
      <c r="E3" s="81">
        <f>IF(C20&lt;=25%,D20,MIN(E20:F20))</f>
        <v>1.4</v>
      </c>
      <c r="F3" s="81">
        <f>MIN(H3:H17)</f>
        <v>1.4</v>
      </c>
      <c r="G3" s="4" t="s">
        <v>196</v>
      </c>
      <c r="H3" s="13">
        <v>6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1.4</v>
      </c>
      <c r="I4" s="29">
        <f t="shared" ref="I4:I17" si="0">IF(H4="","",(IF($C$20&lt;25%,"N/A",IF(H4&lt;=($D$20+$A$20),H4,"Descartado"))))</f>
        <v>1.4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1.4</v>
      </c>
      <c r="I5" s="29">
        <f t="shared" si="0"/>
        <v>1.4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2.06</v>
      </c>
      <c r="I6" s="29">
        <f t="shared" si="0"/>
        <v>2.06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1.4</v>
      </c>
      <c r="I7" s="29">
        <f t="shared" si="0"/>
        <v>1.4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2.0038762436837256</v>
      </c>
      <c r="B20" s="19">
        <f>COUNT(H3:H17)</f>
        <v>5</v>
      </c>
      <c r="C20" s="20">
        <f>IF(B20&lt;2,"N/A",(A20/D20))</f>
        <v>0.81790867089131658</v>
      </c>
      <c r="D20" s="21">
        <f>ROUND(AVERAGE(H3:H17),2)</f>
        <v>2.4500000000000002</v>
      </c>
      <c r="E20" s="22">
        <f>IFERROR(ROUND(IF(B20&lt;2,"N/A",(IF(C20&lt;=25%,"N/A",AVERAGE(I3:I17)))),2),"N/A")</f>
        <v>1.57</v>
      </c>
      <c r="F20" s="22">
        <f>ROUND(MEDIAN(H3:H17),2)</f>
        <v>1.4</v>
      </c>
      <c r="G20" s="23" t="str">
        <f>INDEX(G3:G17,MATCH(H20,H3:H17,0))</f>
        <v>GRAFICA E EDITORA LICEU EIRELI</v>
      </c>
      <c r="H20" s="24">
        <f>MIN(H3:H17)</f>
        <v>1.4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1.4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1400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153</v>
      </c>
      <c r="C3" s="75" t="s">
        <v>124</v>
      </c>
      <c r="D3" s="78">
        <v>1000</v>
      </c>
      <c r="E3" s="81">
        <f>IF(C20&lt;=25%,D20,MIN(E20:F20))</f>
        <v>1.54</v>
      </c>
      <c r="F3" s="81">
        <f>MIN(H3:H17)</f>
        <v>0.9</v>
      </c>
      <c r="G3" s="4" t="s">
        <v>196</v>
      </c>
      <c r="H3" s="13">
        <v>8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226</v>
      </c>
      <c r="H4" s="13">
        <v>0.9</v>
      </c>
      <c r="I4" s="29">
        <f t="shared" ref="I4:I17" si="0">IF(H4="","",(IF($C$20&lt;25%,"N/A",IF(H4&lt;=($D$20+$A$20),H4,"Descartado"))))</f>
        <v>0.9</v>
      </c>
    </row>
    <row r="5" spans="1:9">
      <c r="A5" s="71"/>
      <c r="B5" s="73"/>
      <c r="C5" s="76"/>
      <c r="D5" s="79"/>
      <c r="E5" s="82"/>
      <c r="F5" s="82"/>
      <c r="G5" s="4" t="s">
        <v>227</v>
      </c>
      <c r="H5" s="13">
        <v>1.86</v>
      </c>
      <c r="I5" s="29">
        <f t="shared" si="0"/>
        <v>1.86</v>
      </c>
    </row>
    <row r="6" spans="1:9">
      <c r="A6" s="71"/>
      <c r="B6" s="73"/>
      <c r="C6" s="76"/>
      <c r="D6" s="79"/>
      <c r="E6" s="82"/>
      <c r="F6" s="82"/>
      <c r="G6" s="4" t="s">
        <v>228</v>
      </c>
      <c r="H6" s="13">
        <v>1.86</v>
      </c>
      <c r="I6" s="29">
        <f t="shared" si="0"/>
        <v>1.86</v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3.2615487118851991</v>
      </c>
      <c r="B20" s="19">
        <f>COUNT(H3:H17)</f>
        <v>4</v>
      </c>
      <c r="C20" s="20">
        <f>IF(B20&lt;2,"N/A",(A20/D20))</f>
        <v>1.0321356683181009</v>
      </c>
      <c r="D20" s="21">
        <f>ROUND(AVERAGE(H3:H17),2)</f>
        <v>3.16</v>
      </c>
      <c r="E20" s="22">
        <f>IFERROR(ROUND(IF(B20&lt;2,"N/A",(IF(C20&lt;=25%,"N/A",AVERAGE(I3:I17)))),2),"N/A")</f>
        <v>1.54</v>
      </c>
      <c r="F20" s="22">
        <f>ROUND(MEDIAN(H3:H17),2)</f>
        <v>1.86</v>
      </c>
      <c r="G20" s="23" t="str">
        <f>INDEX(G3:G17,MATCH(H20,H3:H17,0))</f>
        <v xml:space="preserve">TALENTO DIGITAL LTDA </v>
      </c>
      <c r="H20" s="24">
        <f>MIN(H3:H17)</f>
        <v>0.9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1.54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1540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154</v>
      </c>
      <c r="C3" s="75" t="s">
        <v>124</v>
      </c>
      <c r="D3" s="78">
        <v>1000</v>
      </c>
      <c r="E3" s="81">
        <f>IF(C20&lt;=25%,D20,MIN(E20:F20))</f>
        <v>0.82</v>
      </c>
      <c r="F3" s="81">
        <f>MIN(H3:H17)</f>
        <v>0.6</v>
      </c>
      <c r="G3" s="4" t="s">
        <v>196</v>
      </c>
      <c r="H3" s="13">
        <v>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213</v>
      </c>
      <c r="H4" s="13">
        <v>0.86</v>
      </c>
      <c r="I4" s="29">
        <f t="shared" ref="I4:I17" si="0">IF(H4="","",(IF($C$20&lt;25%,"N/A",IF(H4&lt;=($D$20+$A$20),H4,"Descartado"))))</f>
        <v>0.86</v>
      </c>
    </row>
    <row r="5" spans="1:9">
      <c r="A5" s="71"/>
      <c r="B5" s="73"/>
      <c r="C5" s="76"/>
      <c r="D5" s="79"/>
      <c r="E5" s="82"/>
      <c r="F5" s="82"/>
      <c r="G5" s="4" t="s">
        <v>211</v>
      </c>
      <c r="H5" s="13">
        <v>0.86</v>
      </c>
      <c r="I5" s="29">
        <f t="shared" si="0"/>
        <v>0.86</v>
      </c>
    </row>
    <row r="6" spans="1:9">
      <c r="A6" s="71"/>
      <c r="B6" s="73"/>
      <c r="C6" s="76"/>
      <c r="D6" s="79"/>
      <c r="E6" s="82"/>
      <c r="F6" s="82"/>
      <c r="G6" s="4" t="s">
        <v>209</v>
      </c>
      <c r="H6" s="13">
        <v>0.6</v>
      </c>
      <c r="I6" s="29">
        <f t="shared" si="0"/>
        <v>0.6</v>
      </c>
    </row>
    <row r="7" spans="1:9">
      <c r="A7" s="71"/>
      <c r="B7" s="73"/>
      <c r="C7" s="76"/>
      <c r="D7" s="79"/>
      <c r="E7" s="82"/>
      <c r="F7" s="82"/>
      <c r="G7" s="4" t="s">
        <v>207</v>
      </c>
      <c r="H7" s="13">
        <v>0.6</v>
      </c>
      <c r="I7" s="29">
        <f t="shared" si="0"/>
        <v>0.6</v>
      </c>
    </row>
    <row r="8" spans="1:9">
      <c r="A8" s="71"/>
      <c r="B8" s="73"/>
      <c r="C8" s="76"/>
      <c r="D8" s="79"/>
      <c r="E8" s="82"/>
      <c r="F8" s="82"/>
      <c r="G8" s="4" t="s">
        <v>210</v>
      </c>
      <c r="H8" s="13">
        <v>1.1000000000000001</v>
      </c>
      <c r="I8" s="29">
        <f t="shared" si="0"/>
        <v>1.1000000000000001</v>
      </c>
    </row>
    <row r="9" spans="1:9">
      <c r="A9" s="71"/>
      <c r="B9" s="73"/>
      <c r="C9" s="76"/>
      <c r="D9" s="79"/>
      <c r="E9" s="82"/>
      <c r="F9" s="82"/>
      <c r="G9" s="4" t="s">
        <v>212</v>
      </c>
      <c r="H9" s="13">
        <v>0.89</v>
      </c>
      <c r="I9" s="29">
        <f t="shared" si="0"/>
        <v>0.89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1.5901557276239451</v>
      </c>
      <c r="B20" s="19">
        <f>COUNT(H3:H17)</f>
        <v>7</v>
      </c>
      <c r="C20" s="20">
        <f>IF(B20&lt;2,"N/A",(A20/D20))</f>
        <v>1.1198279771999613</v>
      </c>
      <c r="D20" s="21">
        <f>ROUND(AVERAGE(H3:H17),2)</f>
        <v>1.42</v>
      </c>
      <c r="E20" s="22">
        <f>IFERROR(ROUND(IF(B20&lt;2,"N/A",(IF(C20&lt;=25%,"N/A",AVERAGE(I3:I17)))),2),"N/A")</f>
        <v>0.82</v>
      </c>
      <c r="F20" s="22">
        <f>ROUND(MEDIAN(H3:H17),2)</f>
        <v>0.86</v>
      </c>
      <c r="G20" s="23" t="str">
        <f>INDEX(G3:G17,MATCH(H20,H3:H17,0))</f>
        <v xml:space="preserve">JBCONSGRAF CONSTRUCOES E IMPRESSOES LTDA </v>
      </c>
      <c r="H20" s="24">
        <f>MIN(H3:H17)</f>
        <v>0.6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0.82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820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155</v>
      </c>
      <c r="C3" s="75" t="s">
        <v>124</v>
      </c>
      <c r="D3" s="78">
        <v>5000</v>
      </c>
      <c r="E3" s="81">
        <f>IF(C20&lt;=25%,D20,MIN(E20:F20))</f>
        <v>2.0499999999999998</v>
      </c>
      <c r="F3" s="81">
        <f>MIN(H3:H17)</f>
        <v>2.0499999999999998</v>
      </c>
      <c r="G3" s="4" t="s">
        <v>196</v>
      </c>
      <c r="H3" s="13">
        <v>8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2.0499999999999998</v>
      </c>
      <c r="I4" s="29">
        <f t="shared" ref="I4:I17" si="0">IF(H4="","",(IF($C$20&lt;25%,"N/A",IF(H4&lt;=($D$20+$A$20),H4,"Descartado"))))</f>
        <v>2.0499999999999998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2.0499999999999998</v>
      </c>
      <c r="I5" s="29">
        <f t="shared" si="0"/>
        <v>2.0499999999999998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2.0499999999999998</v>
      </c>
      <c r="I6" s="29">
        <f t="shared" si="0"/>
        <v>2.0499999999999998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2.0499999999999998</v>
      </c>
      <c r="I7" s="29">
        <f t="shared" si="0"/>
        <v>2.0499999999999998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2.6609208932247488</v>
      </c>
      <c r="B20" s="19">
        <f>COUNT(H3:H17)</f>
        <v>5</v>
      </c>
      <c r="C20" s="20">
        <f>IF(B20&lt;2,"N/A",(A20/D20))</f>
        <v>0.8212718806249224</v>
      </c>
      <c r="D20" s="21">
        <f>ROUND(AVERAGE(H3:H17),2)</f>
        <v>3.24</v>
      </c>
      <c r="E20" s="22">
        <f>IFERROR(ROUND(IF(B20&lt;2,"N/A",(IF(C20&lt;=25%,"N/A",AVERAGE(I3:I17)))),2),"N/A")</f>
        <v>2.0499999999999998</v>
      </c>
      <c r="F20" s="22">
        <f>ROUND(MEDIAN(H3:H17),2)</f>
        <v>2.0499999999999998</v>
      </c>
      <c r="G20" s="23" t="str">
        <f>INDEX(G3:G17,MATCH(H20,H3:H17,0))</f>
        <v>GRAFICA E EDITORA LICEU EIRELI</v>
      </c>
      <c r="H20" s="24">
        <f>MIN(H3:H17)</f>
        <v>2.0499999999999998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2.0499999999999998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10250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38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125</v>
      </c>
      <c r="C3" s="75" t="s">
        <v>124</v>
      </c>
      <c r="D3" s="78">
        <v>1000</v>
      </c>
      <c r="E3" s="81">
        <f>IF(C20&lt;=25%,D20,MIN(E20:F20))</f>
        <v>25.66</v>
      </c>
      <c r="F3" s="81">
        <f>MIN(H3:H17)</f>
        <v>25.66</v>
      </c>
      <c r="G3" s="4" t="s">
        <v>196</v>
      </c>
      <c r="H3" s="13">
        <v>390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25.66</v>
      </c>
      <c r="I4" s="29">
        <f t="shared" ref="I4:I17" si="0">IF(H4="","",(IF($C$20&lt;25%,"N/A",IF(H4&lt;=($D$20+$A$20),H4,"Descartado"))))</f>
        <v>25.66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46.46</v>
      </c>
      <c r="I5" s="29">
        <f t="shared" si="0"/>
        <v>46.46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25.66</v>
      </c>
      <c r="I6" s="29">
        <f t="shared" si="0"/>
        <v>25.66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25.66</v>
      </c>
      <c r="I7" s="29">
        <f t="shared" si="0"/>
        <v>25.66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25.66</v>
      </c>
      <c r="I8" s="29">
        <f t="shared" si="0"/>
        <v>25.66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25.66</v>
      </c>
      <c r="I9" s="29">
        <f t="shared" si="0"/>
        <v>25.66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136.61739323136467</v>
      </c>
      <c r="B20" s="19">
        <f>COUNT(H3:H17)</f>
        <v>7</v>
      </c>
      <c r="C20" s="20">
        <f>IF(B20&lt;2,"N/A",(A20/D20))</f>
        <v>1.6933241600317881</v>
      </c>
      <c r="D20" s="21">
        <f>ROUND(AVERAGE(H3:H17),2)</f>
        <v>80.680000000000007</v>
      </c>
      <c r="E20" s="22">
        <f>IFERROR(ROUND(IF(B20&lt;2,"N/A",(IF(C20&lt;=25%,"N/A",AVERAGE(I3:I17)))),2),"N/A")</f>
        <v>29.13</v>
      </c>
      <c r="F20" s="22">
        <f>ROUND(MEDIAN(H3:H17),2)</f>
        <v>25.66</v>
      </c>
      <c r="G20" s="23" t="str">
        <f>INDEX(G3:G17,MATCH(H20,H3:H17,0))</f>
        <v>GRAFICA E EDITORA LICEU EIRELI</v>
      </c>
      <c r="H20" s="24">
        <f>MIN(H3:H17)</f>
        <v>25.66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25.66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25660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J2" sqref="J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156</v>
      </c>
      <c r="C3" s="75" t="s">
        <v>124</v>
      </c>
      <c r="D3" s="78">
        <v>3000</v>
      </c>
      <c r="E3" s="81">
        <f>IF(C20&lt;=25%,D20,MIN(E20:F20))</f>
        <v>1.03</v>
      </c>
      <c r="F3" s="81">
        <f>MIN(H3:H17)</f>
        <v>1.03</v>
      </c>
      <c r="G3" s="4" t="s">
        <v>196</v>
      </c>
      <c r="H3" s="13">
        <v>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1.03</v>
      </c>
      <c r="I4" s="29">
        <f t="shared" ref="I4:I17" si="0">IF(H4="","",(IF($C$20&lt;25%,"N/A",IF(H4&lt;=($D$20+$A$20),H4,"Descartado"))))</f>
        <v>1.03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1.03</v>
      </c>
      <c r="I5" s="29">
        <f t="shared" si="0"/>
        <v>1.03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1.03</v>
      </c>
      <c r="I6" s="29">
        <f t="shared" si="0"/>
        <v>1.03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1.03</v>
      </c>
      <c r="I7" s="29">
        <f t="shared" si="0"/>
        <v>1.03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1.7754379741348332</v>
      </c>
      <c r="B20" s="19">
        <f>COUNT(H3:H17)</f>
        <v>5</v>
      </c>
      <c r="C20" s="20">
        <f>IF(B20&lt;2,"N/A",(A20/D20))</f>
        <v>0.97551537040375447</v>
      </c>
      <c r="D20" s="21">
        <f>ROUND(AVERAGE(H3:H17),2)</f>
        <v>1.82</v>
      </c>
      <c r="E20" s="22">
        <f>IFERROR(ROUND(IF(B20&lt;2,"N/A",(IF(C20&lt;=25%,"N/A",AVERAGE(I3:I17)))),2),"N/A")</f>
        <v>1.03</v>
      </c>
      <c r="F20" s="22">
        <f>ROUND(MEDIAN(H3:H17),2)</f>
        <v>1.03</v>
      </c>
      <c r="G20" s="23" t="str">
        <f>INDEX(G3:G17,MATCH(H20,H3:H17,0))</f>
        <v>GRAFICA E EDITORA LICEU EIRELI</v>
      </c>
      <c r="H20" s="24">
        <f>MIN(H3:H17)</f>
        <v>1.03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1.03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3090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J2" sqref="J2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157</v>
      </c>
      <c r="C3" s="75" t="s">
        <v>124</v>
      </c>
      <c r="D3" s="78">
        <v>3000</v>
      </c>
      <c r="E3" s="81">
        <f>IF(C20&lt;=25%,D20,MIN(E20:F20))</f>
        <v>1.31</v>
      </c>
      <c r="F3" s="81">
        <f>MIN(H3:H17)</f>
        <v>1.31</v>
      </c>
      <c r="G3" s="4" t="s">
        <v>196</v>
      </c>
      <c r="H3" s="13">
        <v>5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1.31</v>
      </c>
      <c r="I4" s="29">
        <f t="shared" ref="I4:I17" si="0">IF(H4="","",(IF($C$20&lt;25%,"N/A",IF(H4&lt;=($D$20+$A$20),H4,"Descartado"))))</f>
        <v>1.31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1.31</v>
      </c>
      <c r="I5" s="29">
        <f t="shared" si="0"/>
        <v>1.31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1.31</v>
      </c>
      <c r="I6" s="29">
        <f t="shared" si="0"/>
        <v>1.31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1.31</v>
      </c>
      <c r="I7" s="29">
        <f t="shared" si="0"/>
        <v>1.31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1.6502181673948444</v>
      </c>
      <c r="B20" s="19">
        <f>COUNT(H3:H17)</f>
        <v>5</v>
      </c>
      <c r="C20" s="20">
        <f>IF(B20&lt;2,"N/A",(A20/D20))</f>
        <v>0.80498447189992417</v>
      </c>
      <c r="D20" s="21">
        <f>ROUND(AVERAGE(H3:H17),2)</f>
        <v>2.0499999999999998</v>
      </c>
      <c r="E20" s="22">
        <f>IFERROR(ROUND(IF(B20&lt;2,"N/A",(IF(C20&lt;=25%,"N/A",AVERAGE(I3:I17)))),2),"N/A")</f>
        <v>1.31</v>
      </c>
      <c r="F20" s="22">
        <f>ROUND(MEDIAN(H3:H17),2)</f>
        <v>1.31</v>
      </c>
      <c r="G20" s="23" t="str">
        <f>INDEX(G3:G17,MATCH(H20,H3:H17,0))</f>
        <v>GRAFICA E EDITORA LICEU EIRELI</v>
      </c>
      <c r="H20" s="24">
        <f>MIN(H3:H17)</f>
        <v>1.31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1.31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3930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158</v>
      </c>
      <c r="C3" s="75" t="s">
        <v>124</v>
      </c>
      <c r="D3" s="78">
        <v>1500</v>
      </c>
      <c r="E3" s="81">
        <f>IF(C20&lt;=25%,D20,MIN(E20:F20))</f>
        <v>0.89</v>
      </c>
      <c r="F3" s="81">
        <f>MIN(H3:H17)</f>
        <v>0.89</v>
      </c>
      <c r="G3" s="4" t="s">
        <v>196</v>
      </c>
      <c r="H3" s="13">
        <v>4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0.89</v>
      </c>
      <c r="I4" s="29">
        <f t="shared" ref="I4:I17" si="0">IF(H4="","",(IF($C$20&lt;25%,"N/A",IF(H4&lt;=($D$20+$A$20),H4,"Descartado"))))</f>
        <v>0.89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0.89</v>
      </c>
      <c r="I5" s="29">
        <f t="shared" si="0"/>
        <v>0.89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0.89</v>
      </c>
      <c r="I6" s="29">
        <f t="shared" si="0"/>
        <v>0.89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0.89</v>
      </c>
      <c r="I7" s="29">
        <f t="shared" si="0"/>
        <v>0.89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1.39083428200487</v>
      </c>
      <c r="B20" s="19">
        <f>COUNT(H3:H17)</f>
        <v>5</v>
      </c>
      <c r="C20" s="20">
        <f>IF(B20&lt;2,"N/A",(A20/D20))</f>
        <v>0.92108230596349006</v>
      </c>
      <c r="D20" s="21">
        <f>ROUND(AVERAGE(H3:H17),2)</f>
        <v>1.51</v>
      </c>
      <c r="E20" s="22">
        <f>IFERROR(ROUND(IF(B20&lt;2,"N/A",(IF(C20&lt;=25%,"N/A",AVERAGE(I3:I17)))),2),"N/A")</f>
        <v>0.89</v>
      </c>
      <c r="F20" s="22">
        <f>ROUND(MEDIAN(H3:H17),2)</f>
        <v>0.89</v>
      </c>
      <c r="G20" s="23" t="str">
        <f>INDEX(G3:G17,MATCH(H20,H3:H17,0))</f>
        <v>GRAFICA E EDITORA LICEU EIRELI</v>
      </c>
      <c r="H20" s="24">
        <f>MIN(H3:H17)</f>
        <v>0.89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0.89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1335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68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159</v>
      </c>
      <c r="C3" s="75" t="s">
        <v>124</v>
      </c>
      <c r="D3" s="78">
        <v>700</v>
      </c>
      <c r="E3" s="81">
        <f>IF(C20&lt;=25%,D20,MIN(E20:F20))</f>
        <v>0.56999999999999995</v>
      </c>
      <c r="F3" s="81">
        <f>MIN(H3:H17)</f>
        <v>0.56999999999999995</v>
      </c>
      <c r="G3" s="4" t="s">
        <v>196</v>
      </c>
      <c r="H3" s="13">
        <v>3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0.56999999999999995</v>
      </c>
      <c r="I4" s="29">
        <f t="shared" ref="I4:I17" si="0">IF(H4="","",(IF($C$20&lt;25%,"N/A",IF(H4&lt;=($D$20+$A$20),H4,"Descartado"))))</f>
        <v>0.56999999999999995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0.56999999999999995</v>
      </c>
      <c r="I5" s="29">
        <f t="shared" si="0"/>
        <v>0.56999999999999995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0.56999999999999995</v>
      </c>
      <c r="I6" s="29">
        <f t="shared" si="0"/>
        <v>0.56999999999999995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0.56999999999999995</v>
      </c>
      <c r="I7" s="29">
        <f t="shared" si="0"/>
        <v>0.56999999999999995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1.0867290370648977</v>
      </c>
      <c r="B20" s="19">
        <f>COUNT(H3:H17)</f>
        <v>5</v>
      </c>
      <c r="C20" s="20">
        <f>IF(B20&lt;2,"N/A",(A20/D20))</f>
        <v>1.0252160727027335</v>
      </c>
      <c r="D20" s="21">
        <f>ROUND(AVERAGE(H3:H17),2)</f>
        <v>1.06</v>
      </c>
      <c r="E20" s="22">
        <f>IFERROR(ROUND(IF(B20&lt;2,"N/A",(IF(C20&lt;=25%,"N/A",AVERAGE(I3:I17)))),2),"N/A")</f>
        <v>0.56999999999999995</v>
      </c>
      <c r="F20" s="22">
        <f>ROUND(MEDIAN(H3:H17),2)</f>
        <v>0.56999999999999995</v>
      </c>
      <c r="G20" s="23" t="str">
        <f>INDEX(G3:G17,MATCH(H20,H3:H17,0))</f>
        <v>GRAFICA E EDITORA LICEU EIRELI</v>
      </c>
      <c r="H20" s="24">
        <f>MIN(H3:H17)</f>
        <v>0.56999999999999995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0.56999999999999995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398.99999999999994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69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160</v>
      </c>
      <c r="C3" s="75" t="s">
        <v>124</v>
      </c>
      <c r="D3" s="78">
        <v>3000</v>
      </c>
      <c r="E3" s="81">
        <f>IF(C20&lt;=25%,D20,MIN(E20:F20))</f>
        <v>1.34</v>
      </c>
      <c r="F3" s="81">
        <f>MIN(H3:H17)</f>
        <v>0.8</v>
      </c>
      <c r="G3" s="4" t="s">
        <v>173</v>
      </c>
      <c r="H3" s="13">
        <v>0.8</v>
      </c>
      <c r="I3" s="29">
        <f>IF(H3="","",(IF($C$20&lt;25%,"N/A",IF(H3&lt;=($D$20+$A$20),H3,"Descartado"))))</f>
        <v>0.8</v>
      </c>
    </row>
    <row r="4" spans="1:9">
      <c r="A4" s="71"/>
      <c r="B4" s="73"/>
      <c r="C4" s="76"/>
      <c r="D4" s="79"/>
      <c r="E4" s="82"/>
      <c r="F4" s="82"/>
      <c r="G4" s="4" t="s">
        <v>172</v>
      </c>
      <c r="H4" s="13">
        <v>0.89</v>
      </c>
      <c r="I4" s="29">
        <f t="shared" ref="I4:I17" si="0">IF(H4="","",(IF($C$20&lt;25%,"N/A",IF(H4&lt;=($D$20+$A$20),H4,"Descartado"))))</f>
        <v>0.89</v>
      </c>
    </row>
    <row r="5" spans="1:9">
      <c r="A5" s="71"/>
      <c r="B5" s="73"/>
      <c r="C5" s="76"/>
      <c r="D5" s="79"/>
      <c r="E5" s="82"/>
      <c r="F5" s="82"/>
      <c r="G5" s="4" t="s">
        <v>174</v>
      </c>
      <c r="H5" s="13">
        <v>0.9</v>
      </c>
      <c r="I5" s="29">
        <f t="shared" si="0"/>
        <v>0.9</v>
      </c>
    </row>
    <row r="6" spans="1:9">
      <c r="A6" s="71"/>
      <c r="B6" s="73"/>
      <c r="C6" s="76"/>
      <c r="D6" s="79"/>
      <c r="E6" s="82"/>
      <c r="F6" s="82"/>
      <c r="G6" s="4" t="s">
        <v>175</v>
      </c>
      <c r="H6" s="13">
        <v>0.94</v>
      </c>
      <c r="I6" s="29">
        <f t="shared" si="0"/>
        <v>0.94</v>
      </c>
    </row>
    <row r="7" spans="1:9">
      <c r="A7" s="71"/>
      <c r="B7" s="73"/>
      <c r="C7" s="76"/>
      <c r="D7" s="79"/>
      <c r="E7" s="82"/>
      <c r="F7" s="82"/>
      <c r="G7" s="4" t="s">
        <v>178</v>
      </c>
      <c r="H7" s="13">
        <v>1.26</v>
      </c>
      <c r="I7" s="29">
        <f t="shared" si="0"/>
        <v>1.26</v>
      </c>
    </row>
    <row r="8" spans="1:9">
      <c r="A8" s="71"/>
      <c r="B8" s="73"/>
      <c r="C8" s="76"/>
      <c r="D8" s="79"/>
      <c r="E8" s="82"/>
      <c r="F8" s="82"/>
      <c r="G8" s="4" t="s">
        <v>180</v>
      </c>
      <c r="H8" s="13">
        <v>1.39</v>
      </c>
      <c r="I8" s="29">
        <f t="shared" si="0"/>
        <v>1.39</v>
      </c>
    </row>
    <row r="9" spans="1:9">
      <c r="A9" s="71"/>
      <c r="B9" s="73"/>
      <c r="C9" s="76"/>
      <c r="D9" s="79"/>
      <c r="E9" s="82"/>
      <c r="F9" s="82"/>
      <c r="G9" s="4" t="s">
        <v>185</v>
      </c>
      <c r="H9" s="13">
        <v>1.5</v>
      </c>
      <c r="I9" s="29">
        <f t="shared" si="0"/>
        <v>1.5</v>
      </c>
    </row>
    <row r="10" spans="1:9">
      <c r="A10" s="71"/>
      <c r="B10" s="73"/>
      <c r="C10" s="76"/>
      <c r="D10" s="79"/>
      <c r="E10" s="82"/>
      <c r="F10" s="82"/>
      <c r="G10" s="4" t="s">
        <v>187</v>
      </c>
      <c r="H10" s="13">
        <v>1.5</v>
      </c>
      <c r="I10" s="29">
        <f t="shared" si="0"/>
        <v>1.5</v>
      </c>
    </row>
    <row r="11" spans="1:9">
      <c r="A11" s="71"/>
      <c r="B11" s="73"/>
      <c r="C11" s="76"/>
      <c r="D11" s="79"/>
      <c r="E11" s="82"/>
      <c r="F11" s="82"/>
      <c r="G11" s="4" t="s">
        <v>179</v>
      </c>
      <c r="H11" s="13">
        <v>1.65</v>
      </c>
      <c r="I11" s="29">
        <f t="shared" si="0"/>
        <v>1.65</v>
      </c>
    </row>
    <row r="12" spans="1:9">
      <c r="A12" s="71"/>
      <c r="B12" s="73"/>
      <c r="C12" s="76"/>
      <c r="D12" s="79"/>
      <c r="E12" s="82"/>
      <c r="F12" s="82"/>
      <c r="G12" s="4" t="s">
        <v>176</v>
      </c>
      <c r="H12" s="13">
        <v>1.78</v>
      </c>
      <c r="I12" s="29">
        <f t="shared" si="0"/>
        <v>1.78</v>
      </c>
    </row>
    <row r="13" spans="1:9">
      <c r="A13" s="71"/>
      <c r="B13" s="73"/>
      <c r="C13" s="76"/>
      <c r="D13" s="79"/>
      <c r="E13" s="82"/>
      <c r="F13" s="82"/>
      <c r="G13" s="4" t="s">
        <v>183</v>
      </c>
      <c r="H13" s="13">
        <v>2.15</v>
      </c>
      <c r="I13" s="29">
        <f t="shared" si="0"/>
        <v>2.15</v>
      </c>
    </row>
    <row r="14" spans="1:9">
      <c r="A14" s="71"/>
      <c r="B14" s="73"/>
      <c r="C14" s="76"/>
      <c r="D14" s="79"/>
      <c r="E14" s="82"/>
      <c r="F14" s="82"/>
      <c r="G14" s="4" t="s">
        <v>184</v>
      </c>
      <c r="H14" s="13">
        <v>2.5</v>
      </c>
      <c r="I14" s="29" t="str">
        <f t="shared" si="0"/>
        <v>Descartado</v>
      </c>
    </row>
    <row r="15" spans="1:9">
      <c r="A15" s="71"/>
      <c r="B15" s="73"/>
      <c r="C15" s="76"/>
      <c r="D15" s="79"/>
      <c r="E15" s="82"/>
      <c r="F15" s="82"/>
      <c r="G15" s="4" t="s">
        <v>177</v>
      </c>
      <c r="H15" s="13">
        <v>2.5299999999999998</v>
      </c>
      <c r="I15" s="29" t="str">
        <f t="shared" si="0"/>
        <v>Descartado</v>
      </c>
    </row>
    <row r="16" spans="1:9">
      <c r="A16" s="71"/>
      <c r="B16" s="73"/>
      <c r="C16" s="76"/>
      <c r="D16" s="79"/>
      <c r="E16" s="82"/>
      <c r="F16" s="82"/>
      <c r="G16" s="4" t="s">
        <v>182</v>
      </c>
      <c r="H16" s="13">
        <v>2.9</v>
      </c>
      <c r="I16" s="29" t="str">
        <f t="shared" si="0"/>
        <v>Descartado</v>
      </c>
    </row>
    <row r="17" spans="1:11">
      <c r="A17" s="71"/>
      <c r="B17" s="74"/>
      <c r="C17" s="77"/>
      <c r="D17" s="80"/>
      <c r="E17" s="83"/>
      <c r="F17" s="83"/>
      <c r="G17" s="4" t="s">
        <v>181</v>
      </c>
      <c r="H17" s="13">
        <v>3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0.74264456665416534</v>
      </c>
      <c r="B20" s="19">
        <f>COUNT(H3:H17)</f>
        <v>15</v>
      </c>
      <c r="C20" s="20">
        <f>IF(B20&lt;2,"N/A",(A20/D20))</f>
        <v>0.43429506821881014</v>
      </c>
      <c r="D20" s="21">
        <f>ROUND(AVERAGE(H3:H17),2)</f>
        <v>1.71</v>
      </c>
      <c r="E20" s="22">
        <f>IFERROR(ROUND(IF(B20&lt;2,"N/A",(IF(C20&lt;=25%,"N/A",AVERAGE(I3:I17)))),2),"N/A")</f>
        <v>1.34</v>
      </c>
      <c r="F20" s="22">
        <f>ROUND(MEDIAN(H3:H17),2)</f>
        <v>1.5</v>
      </c>
      <c r="G20" s="23" t="str">
        <f>INDEX(G3:G17,MATCH(H20,H3:H17,0))</f>
        <v>USINA DE IDEIAS LTDA</v>
      </c>
      <c r="H20" s="24">
        <f>MIN(H3:H17)</f>
        <v>0.8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1.34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4020.0000000000005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161</v>
      </c>
      <c r="C3" s="75" t="s">
        <v>124</v>
      </c>
      <c r="D3" s="78">
        <v>800</v>
      </c>
      <c r="E3" s="81">
        <f>IF(C20&lt;=25%,D20,MIN(E20:F20))</f>
        <v>0.27</v>
      </c>
      <c r="F3" s="81">
        <f>MIN(H3:H17)</f>
        <v>0.1</v>
      </c>
      <c r="G3" s="4" t="s">
        <v>196</v>
      </c>
      <c r="H3" s="13">
        <v>2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207</v>
      </c>
      <c r="H4" s="13">
        <v>0.1</v>
      </c>
      <c r="I4" s="29">
        <f t="shared" ref="I4:I17" si="0">IF(H4="","",(IF($C$20&lt;25%,"N/A",IF(H4&lt;=($D$20+$A$20),H4,"Descartado"))))</f>
        <v>0.1</v>
      </c>
    </row>
    <row r="5" spans="1:9">
      <c r="A5" s="71"/>
      <c r="B5" s="73"/>
      <c r="C5" s="76"/>
      <c r="D5" s="79"/>
      <c r="E5" s="82"/>
      <c r="F5" s="82"/>
      <c r="G5" s="4" t="s">
        <v>208</v>
      </c>
      <c r="H5" s="13">
        <v>0.34</v>
      </c>
      <c r="I5" s="29">
        <f t="shared" si="0"/>
        <v>0.34</v>
      </c>
    </row>
    <row r="6" spans="1:9">
      <c r="A6" s="71"/>
      <c r="B6" s="73"/>
      <c r="C6" s="76"/>
      <c r="D6" s="79"/>
      <c r="E6" s="82"/>
      <c r="F6" s="82"/>
      <c r="G6" s="4" t="s">
        <v>175</v>
      </c>
      <c r="H6" s="13">
        <v>0.16399999999999998</v>
      </c>
      <c r="I6" s="29">
        <f t="shared" si="0"/>
        <v>0.16399999999999998</v>
      </c>
    </row>
    <row r="7" spans="1:9">
      <c r="A7" s="71"/>
      <c r="B7" s="73"/>
      <c r="C7" s="76"/>
      <c r="D7" s="79"/>
      <c r="E7" s="82"/>
      <c r="F7" s="82"/>
      <c r="G7" s="4" t="s">
        <v>209</v>
      </c>
      <c r="H7" s="13">
        <v>0.27</v>
      </c>
      <c r="I7" s="29">
        <f t="shared" si="0"/>
        <v>0.27</v>
      </c>
    </row>
    <row r="8" spans="1:9">
      <c r="A8" s="71"/>
      <c r="B8" s="73"/>
      <c r="C8" s="76"/>
      <c r="D8" s="79"/>
      <c r="E8" s="82"/>
      <c r="F8" s="82"/>
      <c r="G8" s="4" t="s">
        <v>182</v>
      </c>
      <c r="H8" s="13">
        <v>0.3478</v>
      </c>
      <c r="I8" s="29">
        <f t="shared" si="0"/>
        <v>0.3478</v>
      </c>
    </row>
    <row r="9" spans="1:9">
      <c r="A9" s="71"/>
      <c r="B9" s="73"/>
      <c r="C9" s="76"/>
      <c r="D9" s="79"/>
      <c r="E9" s="82"/>
      <c r="F9" s="82"/>
      <c r="G9" s="4" t="s">
        <v>210</v>
      </c>
      <c r="H9" s="13">
        <v>0.27</v>
      </c>
      <c r="I9" s="29">
        <f t="shared" si="0"/>
        <v>0.27</v>
      </c>
    </row>
    <row r="10" spans="1:9">
      <c r="A10" s="71"/>
      <c r="B10" s="73"/>
      <c r="C10" s="76"/>
      <c r="D10" s="79"/>
      <c r="E10" s="82"/>
      <c r="F10" s="82"/>
      <c r="G10" s="4" t="s">
        <v>183</v>
      </c>
      <c r="H10" s="13">
        <v>0.18</v>
      </c>
      <c r="I10" s="29">
        <f t="shared" si="0"/>
        <v>0.18</v>
      </c>
    </row>
    <row r="11" spans="1:9">
      <c r="A11" s="71"/>
      <c r="B11" s="73"/>
      <c r="C11" s="76"/>
      <c r="D11" s="79"/>
      <c r="E11" s="82"/>
      <c r="F11" s="82"/>
      <c r="G11" s="4" t="s">
        <v>211</v>
      </c>
      <c r="H11" s="13">
        <v>0.33899999999999997</v>
      </c>
      <c r="I11" s="29">
        <f t="shared" si="0"/>
        <v>0.33899999999999997</v>
      </c>
    </row>
    <row r="12" spans="1:9">
      <c r="A12" s="71"/>
      <c r="B12" s="73"/>
      <c r="C12" s="76"/>
      <c r="D12" s="79"/>
      <c r="E12" s="82"/>
      <c r="F12" s="82"/>
      <c r="G12" s="4" t="s">
        <v>212</v>
      </c>
      <c r="H12" s="13">
        <v>0.3</v>
      </c>
      <c r="I12" s="29">
        <f t="shared" si="0"/>
        <v>0.3</v>
      </c>
    </row>
    <row r="13" spans="1:9">
      <c r="A13" s="71"/>
      <c r="B13" s="73"/>
      <c r="C13" s="76"/>
      <c r="D13" s="79"/>
      <c r="E13" s="82"/>
      <c r="F13" s="82"/>
      <c r="G13" s="4" t="s">
        <v>213</v>
      </c>
      <c r="H13" s="13">
        <v>0.3478</v>
      </c>
      <c r="I13" s="29">
        <f t="shared" si="0"/>
        <v>0.3478</v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0.52958353723382567</v>
      </c>
      <c r="B20" s="19">
        <f>COUNT(H3:H17)</f>
        <v>11</v>
      </c>
      <c r="C20" s="20">
        <f>IF(B20&lt;2,"N/A",(A20/D20))</f>
        <v>1.2609131838900611</v>
      </c>
      <c r="D20" s="21">
        <f>ROUND(AVERAGE(H3:H17),2)</f>
        <v>0.42</v>
      </c>
      <c r="E20" s="22">
        <f>IFERROR(ROUND(IF(B20&lt;2,"N/A",(IF(C20&lt;=25%,"N/A",AVERAGE(I3:I17)))),2),"N/A")</f>
        <v>0.27</v>
      </c>
      <c r="F20" s="22">
        <f>ROUND(MEDIAN(H3:H17),2)</f>
        <v>0.3</v>
      </c>
      <c r="G20" s="23" t="str">
        <f>INDEX(G3:G17,MATCH(H20,H3:H17,0))</f>
        <v xml:space="preserve">CESAR V. M. SANTANA LTDA </v>
      </c>
      <c r="H20" s="24">
        <f>MIN(H3:H17)</f>
        <v>0.1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0.27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216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162</v>
      </c>
      <c r="C3" s="75" t="s">
        <v>124</v>
      </c>
      <c r="D3" s="78">
        <v>3000</v>
      </c>
      <c r="E3" s="81">
        <f>IF(C20&lt;=25%,D20,MIN(E20:F20))</f>
        <v>0.88</v>
      </c>
      <c r="F3" s="81">
        <f>MIN(H3:H17)</f>
        <v>0.2</v>
      </c>
      <c r="G3" s="4" t="s">
        <v>196</v>
      </c>
      <c r="H3" s="13">
        <v>1.5</v>
      </c>
      <c r="I3" s="29">
        <f>IF(H3="","",(IF($C$20&lt;25%,"N/A",IF(H3&lt;=($D$20+$A$20),H3,"Descartado"))))</f>
        <v>1.5</v>
      </c>
    </row>
    <row r="4" spans="1:9">
      <c r="A4" s="71"/>
      <c r="B4" s="73"/>
      <c r="C4" s="76"/>
      <c r="D4" s="79"/>
      <c r="E4" s="82"/>
      <c r="F4" s="82"/>
      <c r="G4" s="4" t="s">
        <v>173</v>
      </c>
      <c r="H4" s="13">
        <v>0.2</v>
      </c>
      <c r="I4" s="29">
        <f t="shared" ref="I4:I17" si="0">IF(H4="","",(IF($C$20&lt;25%,"N/A",IF(H4&lt;=($D$20+$A$20),H4,"Descartado"))))</f>
        <v>0.2</v>
      </c>
    </row>
    <row r="5" spans="1:9">
      <c r="A5" s="71"/>
      <c r="B5" s="73"/>
      <c r="C5" s="76"/>
      <c r="D5" s="79"/>
      <c r="E5" s="82"/>
      <c r="F5" s="82"/>
      <c r="G5" s="4" t="s">
        <v>174</v>
      </c>
      <c r="H5" s="13">
        <v>0.25</v>
      </c>
      <c r="I5" s="29">
        <f t="shared" si="0"/>
        <v>0.25</v>
      </c>
    </row>
    <row r="6" spans="1:9">
      <c r="A6" s="71"/>
      <c r="B6" s="73"/>
      <c r="C6" s="76"/>
      <c r="D6" s="79"/>
      <c r="E6" s="82"/>
      <c r="F6" s="82"/>
      <c r="G6" s="4" t="s">
        <v>172</v>
      </c>
      <c r="H6" s="13">
        <v>0.49</v>
      </c>
      <c r="I6" s="29">
        <f t="shared" si="0"/>
        <v>0.49</v>
      </c>
    </row>
    <row r="7" spans="1:9">
      <c r="A7" s="71"/>
      <c r="B7" s="73"/>
      <c r="C7" s="76"/>
      <c r="D7" s="79"/>
      <c r="E7" s="82"/>
      <c r="F7" s="82"/>
      <c r="G7" s="4" t="s">
        <v>175</v>
      </c>
      <c r="H7" s="13">
        <v>0.5</v>
      </c>
      <c r="I7" s="29">
        <f t="shared" si="0"/>
        <v>0.5</v>
      </c>
    </row>
    <row r="8" spans="1:9">
      <c r="A8" s="71"/>
      <c r="B8" s="73"/>
      <c r="C8" s="76"/>
      <c r="D8" s="79"/>
      <c r="E8" s="82"/>
      <c r="F8" s="82"/>
      <c r="G8" s="4" t="s">
        <v>185</v>
      </c>
      <c r="H8" s="13">
        <v>0.5</v>
      </c>
      <c r="I8" s="29">
        <f t="shared" si="0"/>
        <v>0.5</v>
      </c>
    </row>
    <row r="9" spans="1:9">
      <c r="A9" s="71"/>
      <c r="B9" s="73"/>
      <c r="C9" s="76"/>
      <c r="D9" s="79"/>
      <c r="E9" s="82"/>
      <c r="F9" s="82"/>
      <c r="G9" s="4" t="s">
        <v>176</v>
      </c>
      <c r="H9" s="13">
        <v>0.9</v>
      </c>
      <c r="I9" s="29">
        <f t="shared" si="0"/>
        <v>0.9</v>
      </c>
    </row>
    <row r="10" spans="1:9">
      <c r="A10" s="71"/>
      <c r="B10" s="73"/>
      <c r="C10" s="76"/>
      <c r="D10" s="79"/>
      <c r="E10" s="82"/>
      <c r="F10" s="82"/>
      <c r="G10" s="4" t="s">
        <v>180</v>
      </c>
      <c r="H10" s="13">
        <v>0.9</v>
      </c>
      <c r="I10" s="29">
        <f t="shared" si="0"/>
        <v>0.9</v>
      </c>
    </row>
    <row r="11" spans="1:9">
      <c r="A11" s="71"/>
      <c r="B11" s="73"/>
      <c r="C11" s="76"/>
      <c r="D11" s="79"/>
      <c r="E11" s="82"/>
      <c r="F11" s="82"/>
      <c r="G11" s="4" t="s">
        <v>187</v>
      </c>
      <c r="H11" s="13">
        <v>1.2</v>
      </c>
      <c r="I11" s="29">
        <f t="shared" si="0"/>
        <v>1.2</v>
      </c>
    </row>
    <row r="12" spans="1:9">
      <c r="A12" s="71"/>
      <c r="B12" s="73"/>
      <c r="C12" s="76"/>
      <c r="D12" s="79"/>
      <c r="E12" s="82"/>
      <c r="F12" s="82"/>
      <c r="G12" s="4" t="s">
        <v>178</v>
      </c>
      <c r="H12" s="13">
        <v>1.24</v>
      </c>
      <c r="I12" s="29">
        <f t="shared" si="0"/>
        <v>1.24</v>
      </c>
    </row>
    <row r="13" spans="1:9">
      <c r="A13" s="71"/>
      <c r="B13" s="73"/>
      <c r="C13" s="76"/>
      <c r="D13" s="79"/>
      <c r="E13" s="82"/>
      <c r="F13" s="82"/>
      <c r="G13" s="4" t="s">
        <v>177</v>
      </c>
      <c r="H13" s="13">
        <v>1.27</v>
      </c>
      <c r="I13" s="29">
        <f t="shared" si="0"/>
        <v>1.27</v>
      </c>
    </row>
    <row r="14" spans="1:9">
      <c r="A14" s="71"/>
      <c r="B14" s="73"/>
      <c r="C14" s="76"/>
      <c r="D14" s="79"/>
      <c r="E14" s="82"/>
      <c r="F14" s="82"/>
      <c r="G14" s="4" t="s">
        <v>179</v>
      </c>
      <c r="H14" s="13">
        <v>1.6</v>
      </c>
      <c r="I14" s="29">
        <f t="shared" si="0"/>
        <v>1.6</v>
      </c>
    </row>
    <row r="15" spans="1:9">
      <c r="A15" s="71"/>
      <c r="B15" s="73"/>
      <c r="C15" s="76"/>
      <c r="D15" s="79"/>
      <c r="E15" s="82"/>
      <c r="F15" s="82"/>
      <c r="G15" s="4" t="s">
        <v>184</v>
      </c>
      <c r="H15" s="13">
        <v>1.8</v>
      </c>
      <c r="I15" s="29" t="str">
        <f t="shared" si="0"/>
        <v>Descartado</v>
      </c>
    </row>
    <row r="16" spans="1:9">
      <c r="A16" s="71"/>
      <c r="B16" s="73"/>
      <c r="C16" s="76"/>
      <c r="D16" s="79"/>
      <c r="E16" s="82"/>
      <c r="F16" s="82"/>
      <c r="G16" s="4" t="s">
        <v>182</v>
      </c>
      <c r="H16" s="13">
        <v>2</v>
      </c>
      <c r="I16" s="29" t="str">
        <f t="shared" si="0"/>
        <v>Descartado</v>
      </c>
    </row>
    <row r="17" spans="1:11">
      <c r="A17" s="71"/>
      <c r="B17" s="74"/>
      <c r="C17" s="77"/>
      <c r="D17" s="80"/>
      <c r="E17" s="83"/>
      <c r="F17" s="83"/>
      <c r="G17" s="4" t="s">
        <v>188</v>
      </c>
      <c r="H17" s="13">
        <v>2.5</v>
      </c>
      <c r="I17" s="29" t="str">
        <f t="shared" si="0"/>
        <v>Descartado</v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0.6774391555880197</v>
      </c>
      <c r="B20" s="19">
        <f>COUNT(H3:H17)</f>
        <v>15</v>
      </c>
      <c r="C20" s="20">
        <f>IF(B20&lt;2,"N/A",(A20/D20))</f>
        <v>0.60485638891787463</v>
      </c>
      <c r="D20" s="21">
        <f>ROUND(AVERAGE(H3:H17),2)</f>
        <v>1.1200000000000001</v>
      </c>
      <c r="E20" s="22">
        <f>IFERROR(ROUND(IF(B20&lt;2,"N/A",(IF(C20&lt;=25%,"N/A",AVERAGE(I3:I17)))),2),"N/A")</f>
        <v>0.88</v>
      </c>
      <c r="F20" s="22">
        <f>ROUND(MEDIAN(H3:H17),2)</f>
        <v>1.2</v>
      </c>
      <c r="G20" s="23" t="str">
        <f>INDEX(G3:G17,MATCH(H20,H3:H17,0))</f>
        <v>USINA DE IDEIAS LTDA</v>
      </c>
      <c r="H20" s="24">
        <f>MIN(H3:H17)</f>
        <v>0.2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0.88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2640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163</v>
      </c>
      <c r="C3" s="75" t="s">
        <v>124</v>
      </c>
      <c r="D3" s="78">
        <v>10000</v>
      </c>
      <c r="E3" s="81">
        <f>IF(C20&lt;=25%,D20,MIN(E20:F20))</f>
        <v>1.42</v>
      </c>
      <c r="F3" s="81">
        <f>MIN(H3:H17)</f>
        <v>1.27</v>
      </c>
      <c r="G3" s="4" t="s">
        <v>196</v>
      </c>
      <c r="H3" s="13">
        <v>2</v>
      </c>
      <c r="I3" s="29" t="str">
        <f>IF(H3="","",(IF($C$20&lt;25%,"N/A",IF(H3&lt;=($D$20+$A$20),H3,"Descartado"))))</f>
        <v>N/A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1.27</v>
      </c>
      <c r="I4" s="29" t="str">
        <f t="shared" ref="I4:I17" si="0">IF(H4="","",(IF($C$20&lt;25%,"N/A",IF(H4&lt;=($D$20+$A$20),H4,"Descartado"))))</f>
        <v>N/A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1.27</v>
      </c>
      <c r="I5" s="29" t="str">
        <f t="shared" si="0"/>
        <v>N/A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1.27</v>
      </c>
      <c r="I6" s="29" t="str">
        <f t="shared" si="0"/>
        <v>N/A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1.27</v>
      </c>
      <c r="I7" s="29" t="str">
        <f t="shared" si="0"/>
        <v>N/A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0.32646592471496882</v>
      </c>
      <c r="B20" s="19">
        <f>COUNT(H3:H17)</f>
        <v>5</v>
      </c>
      <c r="C20" s="20">
        <f>IF(B20&lt;2,"N/A",(A20/D20))</f>
        <v>0.22990558078518933</v>
      </c>
      <c r="D20" s="21">
        <f>ROUND(AVERAGE(H3:H17),2)</f>
        <v>1.42</v>
      </c>
      <c r="E20" s="22" t="str">
        <f>IFERROR(ROUND(IF(B20&lt;2,"N/A",(IF(C20&lt;=25%,"N/A",AVERAGE(I3:I17)))),2),"N/A")</f>
        <v>N/A</v>
      </c>
      <c r="F20" s="22">
        <f>ROUND(MEDIAN(H3:H17),2)</f>
        <v>1.27</v>
      </c>
      <c r="G20" s="23" t="str">
        <f>INDEX(G3:G17,MATCH(H20,H3:H17,0))</f>
        <v>GRAFICA E EDITORA LICEU EIRELI</v>
      </c>
      <c r="H20" s="24">
        <f>MIN(H3:H17)</f>
        <v>1.27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1.42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14200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164</v>
      </c>
      <c r="C3" s="75" t="s">
        <v>124</v>
      </c>
      <c r="D3" s="78">
        <v>1500</v>
      </c>
      <c r="E3" s="81">
        <f>IF(C20&lt;=25%,D20,MIN(E20:F20))</f>
        <v>6.88</v>
      </c>
      <c r="F3" s="81">
        <f>MIN(H3:H17)</f>
        <v>5.9</v>
      </c>
      <c r="G3" s="4" t="s">
        <v>196</v>
      </c>
      <c r="H3" s="13">
        <v>8</v>
      </c>
      <c r="I3" s="29">
        <f>IF(H3="","",(IF($C$20&lt;25%,"N/A",IF(H3&lt;=($D$20+$A$20),H3,"Descartado"))))</f>
        <v>8</v>
      </c>
    </row>
    <row r="4" spans="1:9">
      <c r="A4" s="71"/>
      <c r="B4" s="73"/>
      <c r="C4" s="76"/>
      <c r="D4" s="79"/>
      <c r="E4" s="82"/>
      <c r="F4" s="82"/>
      <c r="G4" s="4" t="s">
        <v>189</v>
      </c>
      <c r="H4" s="13">
        <v>7</v>
      </c>
      <c r="I4" s="29">
        <f t="shared" ref="I4:I17" si="0">IF(H4="","",(IF($C$20&lt;25%,"N/A",IF(H4&lt;=($D$20+$A$20),H4,"Descartado"))))</f>
        <v>7</v>
      </c>
    </row>
    <row r="5" spans="1:9">
      <c r="A5" s="71"/>
      <c r="B5" s="73"/>
      <c r="C5" s="76"/>
      <c r="D5" s="79"/>
      <c r="E5" s="82"/>
      <c r="F5" s="82"/>
      <c r="G5" s="4" t="s">
        <v>202</v>
      </c>
      <c r="H5" s="13">
        <v>5.9</v>
      </c>
      <c r="I5" s="29">
        <f t="shared" si="0"/>
        <v>5.9</v>
      </c>
    </row>
    <row r="6" spans="1:9">
      <c r="A6" s="71"/>
      <c r="B6" s="73"/>
      <c r="C6" s="76"/>
      <c r="D6" s="79"/>
      <c r="E6" s="82"/>
      <c r="F6" s="82"/>
      <c r="G6" s="4" t="s">
        <v>203</v>
      </c>
      <c r="H6" s="13">
        <v>7</v>
      </c>
      <c r="I6" s="29">
        <f t="shared" si="0"/>
        <v>7</v>
      </c>
    </row>
    <row r="7" spans="1:9">
      <c r="A7" s="71"/>
      <c r="B7" s="73"/>
      <c r="C7" s="76"/>
      <c r="D7" s="79"/>
      <c r="E7" s="82"/>
      <c r="F7" s="82"/>
      <c r="G7" s="4" t="s">
        <v>201</v>
      </c>
      <c r="H7" s="13">
        <v>27.33</v>
      </c>
      <c r="I7" s="29" t="str">
        <f t="shared" si="0"/>
        <v>Descartado</v>
      </c>
    </row>
    <row r="8" spans="1:9">
      <c r="A8" s="71"/>
      <c r="B8" s="73"/>
      <c r="C8" s="76"/>
      <c r="D8" s="79"/>
      <c r="E8" s="82"/>
      <c r="F8" s="82"/>
      <c r="G8" s="4" t="s">
        <v>177</v>
      </c>
      <c r="H8" s="13">
        <v>6.49</v>
      </c>
      <c r="I8" s="29">
        <f t="shared" si="0"/>
        <v>6.49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8.3781374222834657</v>
      </c>
      <c r="B20" s="19">
        <f>COUNT(H3:H17)</f>
        <v>6</v>
      </c>
      <c r="C20" s="20">
        <f>IF(B20&lt;2,"N/A",(A20/D20))</f>
        <v>0.81420188749110456</v>
      </c>
      <c r="D20" s="21">
        <f>ROUND(AVERAGE(H3:H17),2)</f>
        <v>10.29</v>
      </c>
      <c r="E20" s="22">
        <f>IFERROR(ROUND(IF(B20&lt;2,"N/A",(IF(C20&lt;=25%,"N/A",AVERAGE(I3:I17)))),2),"N/A")</f>
        <v>6.88</v>
      </c>
      <c r="F20" s="22">
        <f>ROUND(MEDIAN(H3:H17),2)</f>
        <v>7</v>
      </c>
      <c r="G20" s="23" t="str">
        <f>INDEX(G3:G17,MATCH(H20,H3:H17,0))</f>
        <v xml:space="preserve">W &amp; A SOLUCOES TECNOLOGICAS LTDA </v>
      </c>
      <c r="H20" s="24">
        <f>MIN(H3:H17)</f>
        <v>5.9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6.88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10320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165</v>
      </c>
      <c r="C3" s="75" t="s">
        <v>124</v>
      </c>
      <c r="D3" s="78">
        <v>1500</v>
      </c>
      <c r="E3" s="81">
        <f>IF(C20&lt;=25%,D20,MIN(E20:F20))</f>
        <v>6.2</v>
      </c>
      <c r="F3" s="81">
        <f>MIN(H3:H17)</f>
        <v>4.8</v>
      </c>
      <c r="G3" s="4" t="s">
        <v>196</v>
      </c>
      <c r="H3" s="13">
        <v>7.9</v>
      </c>
      <c r="I3" s="29">
        <f>IF(H3="","",(IF($C$20&lt;25%,"N/A",IF(H3&lt;=($D$20+$A$20),H3,"Descartado"))))</f>
        <v>7.9</v>
      </c>
    </row>
    <row r="4" spans="1:9">
      <c r="A4" s="71"/>
      <c r="B4" s="73"/>
      <c r="C4" s="76"/>
      <c r="D4" s="79"/>
      <c r="E4" s="82"/>
      <c r="F4" s="82"/>
      <c r="G4" s="4" t="s">
        <v>226</v>
      </c>
      <c r="H4" s="13">
        <v>4.8</v>
      </c>
      <c r="I4" s="29">
        <f t="shared" ref="I4:I17" si="0">IF(H4="","",(IF($C$20&lt;25%,"N/A",IF(H4&lt;=($D$20+$A$20),H4,"Descartado"))))</f>
        <v>4.8</v>
      </c>
    </row>
    <row r="5" spans="1:9">
      <c r="A5" s="71"/>
      <c r="B5" s="73"/>
      <c r="C5" s="76"/>
      <c r="D5" s="79"/>
      <c r="E5" s="82"/>
      <c r="F5" s="82"/>
      <c r="G5" s="4" t="s">
        <v>227</v>
      </c>
      <c r="H5" s="13">
        <v>23.32</v>
      </c>
      <c r="I5" s="29" t="str">
        <f t="shared" si="0"/>
        <v>Descartado</v>
      </c>
    </row>
    <row r="6" spans="1:9">
      <c r="A6" s="71"/>
      <c r="B6" s="73"/>
      <c r="C6" s="76"/>
      <c r="D6" s="79"/>
      <c r="E6" s="82"/>
      <c r="F6" s="82"/>
      <c r="G6" s="4" t="s">
        <v>228</v>
      </c>
      <c r="H6" s="13">
        <v>5.9</v>
      </c>
      <c r="I6" s="29">
        <f t="shared" si="0"/>
        <v>5.9</v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8.6556494075642121</v>
      </c>
      <c r="B20" s="19">
        <f>COUNT(H3:H17)</f>
        <v>4</v>
      </c>
      <c r="C20" s="20">
        <f>IF(B20&lt;2,"N/A",(A20/D20))</f>
        <v>0.82592074499658508</v>
      </c>
      <c r="D20" s="21">
        <f>ROUND(AVERAGE(H3:H17),2)</f>
        <v>10.48</v>
      </c>
      <c r="E20" s="22">
        <f>IFERROR(ROUND(IF(B20&lt;2,"N/A",(IF(C20&lt;=25%,"N/A",AVERAGE(I3:I17)))),2),"N/A")</f>
        <v>6.2</v>
      </c>
      <c r="F20" s="22">
        <f>ROUND(MEDIAN(H3:H17),2)</f>
        <v>6.9</v>
      </c>
      <c r="G20" s="23" t="str">
        <f>INDEX(G3:G17,MATCH(H20,H3:H17,0))</f>
        <v xml:space="preserve">TALENTO DIGITAL LTDA </v>
      </c>
      <c r="H20" s="24">
        <f>MIN(H3:H17)</f>
        <v>4.8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6.2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9300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39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128</v>
      </c>
      <c r="C3" s="75" t="s">
        <v>124</v>
      </c>
      <c r="D3" s="78">
        <v>600</v>
      </c>
      <c r="E3" s="81">
        <f>IF(C20&lt;=25%,D20,MIN(E20:F20))</f>
        <v>10.85</v>
      </c>
      <c r="F3" s="81">
        <f>MIN(H3:H17)</f>
        <v>10.85</v>
      </c>
      <c r="G3" s="4" t="s">
        <v>196</v>
      </c>
      <c r="H3" s="13">
        <v>130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10.85</v>
      </c>
      <c r="I4" s="29">
        <f t="shared" ref="I4:I17" si="0">IF(H4="","",(IF($C$20&lt;25%,"N/A",IF(H4&lt;=($D$20+$A$20),H4,"Descartado"))))</f>
        <v>10.85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25.81</v>
      </c>
      <c r="I5" s="29">
        <f t="shared" si="0"/>
        <v>25.81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10.85</v>
      </c>
      <c r="I6" s="29">
        <f t="shared" si="0"/>
        <v>10.85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10.85</v>
      </c>
      <c r="I7" s="29">
        <f t="shared" si="0"/>
        <v>10.85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10.85</v>
      </c>
      <c r="I8" s="29">
        <f t="shared" si="0"/>
        <v>10.85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10.85</v>
      </c>
      <c r="I9" s="29">
        <f t="shared" si="0"/>
        <v>10.85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44.443162364444561</v>
      </c>
      <c r="B20" s="19">
        <f>COUNT(H3:H17)</f>
        <v>7</v>
      </c>
      <c r="C20" s="20">
        <f>IF(B20&lt;2,"N/A",(A20/D20))</f>
        <v>1.48094509711578</v>
      </c>
      <c r="D20" s="21">
        <f>ROUND(AVERAGE(H3:H17),2)</f>
        <v>30.01</v>
      </c>
      <c r="E20" s="22">
        <f>IFERROR(ROUND(IF(B20&lt;2,"N/A",(IF(C20&lt;=25%,"N/A",AVERAGE(I3:I17)))),2),"N/A")</f>
        <v>13.34</v>
      </c>
      <c r="F20" s="22">
        <f>ROUND(MEDIAN(H3:H17),2)</f>
        <v>10.85</v>
      </c>
      <c r="G20" s="23" t="str">
        <f>INDEX(G3:G17,MATCH(H20,H3:H17,0))</f>
        <v>GRAFICA E EDITORA LICEU EIRELI</v>
      </c>
      <c r="H20" s="24">
        <f>MIN(H3:H17)</f>
        <v>10.85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10.85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6510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75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166</v>
      </c>
      <c r="C3" s="75" t="s">
        <v>124</v>
      </c>
      <c r="D3" s="78">
        <v>14</v>
      </c>
      <c r="E3" s="81">
        <f>IF(C20&lt;=25%,D20,MIN(E20:F20))</f>
        <v>568.16</v>
      </c>
      <c r="F3" s="81">
        <f>MIN(H3:H17)</f>
        <v>568.16</v>
      </c>
      <c r="G3" s="4" t="s">
        <v>196</v>
      </c>
      <c r="H3" s="13">
        <v>950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568.16</v>
      </c>
      <c r="I4" s="29">
        <f t="shared" ref="I4:I17" si="0">IF(H4="","",(IF($C$20&lt;25%,"N/A",IF(H4&lt;=($D$20+$A$20),H4,"Descartado"))))</f>
        <v>568.16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568.16</v>
      </c>
      <c r="I5" s="29">
        <f t="shared" si="0"/>
        <v>568.16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568.16</v>
      </c>
      <c r="I6" s="29">
        <f t="shared" si="0"/>
        <v>568.16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568.16</v>
      </c>
      <c r="I7" s="29">
        <f t="shared" si="0"/>
        <v>568.16</v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170.76403930570478</v>
      </c>
      <c r="B20" s="19">
        <f>COUNT(H3:H17)</f>
        <v>5</v>
      </c>
      <c r="C20" s="20">
        <f>IF(B20&lt;2,"N/A",(A20/D20))</f>
        <v>0.26494350814656387</v>
      </c>
      <c r="D20" s="21">
        <f>ROUND(AVERAGE(H3:H17),2)</f>
        <v>644.53</v>
      </c>
      <c r="E20" s="22">
        <f>IFERROR(ROUND(IF(B20&lt;2,"N/A",(IF(C20&lt;=25%,"N/A",AVERAGE(I3:I17)))),2),"N/A")</f>
        <v>568.16</v>
      </c>
      <c r="F20" s="22">
        <f>ROUND(MEDIAN(H3:H17),2)</f>
        <v>568.16</v>
      </c>
      <c r="G20" s="23" t="str">
        <f>INDEX(G3:G17,MATCH(H20,H3:H17,0))</f>
        <v>GRAFICA E EDITORA LICEU EIRELI</v>
      </c>
      <c r="H20" s="24">
        <f>MIN(H3:H17)</f>
        <v>568.16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568.16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7954.24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76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167</v>
      </c>
      <c r="C3" s="75" t="s">
        <v>124</v>
      </c>
      <c r="D3" s="78">
        <v>3000</v>
      </c>
      <c r="E3" s="81">
        <f>IF(C20&lt;=25%,D20,MIN(E20:F20))</f>
        <v>11.57</v>
      </c>
      <c r="F3" s="81">
        <f>MIN(H3:H17)</f>
        <v>11.57</v>
      </c>
      <c r="G3" s="4" t="s">
        <v>196</v>
      </c>
      <c r="H3" s="13">
        <v>50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11.57</v>
      </c>
      <c r="I4" s="29">
        <f t="shared" ref="I4:I17" si="0">IF(H4="","",(IF($C$20&lt;25%,"N/A",IF(H4&lt;=($D$20+$A$20),H4,"Descartado"))))</f>
        <v>11.57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11.57</v>
      </c>
      <c r="I5" s="29">
        <f t="shared" si="0"/>
        <v>11.57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11.57</v>
      </c>
      <c r="I6" s="29">
        <f t="shared" si="0"/>
        <v>11.57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11.57</v>
      </c>
      <c r="I7" s="29">
        <f t="shared" si="0"/>
        <v>11.57</v>
      </c>
    </row>
    <row r="8" spans="1:9">
      <c r="A8" s="71"/>
      <c r="B8" s="73"/>
      <c r="C8" s="76"/>
      <c r="D8" s="79"/>
      <c r="E8" s="82"/>
      <c r="F8" s="82"/>
      <c r="G8" s="4" t="s">
        <v>241</v>
      </c>
      <c r="H8" s="13">
        <v>11.57</v>
      </c>
      <c r="I8" s="29">
        <f t="shared" si="0"/>
        <v>11.57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15.688981802526257</v>
      </c>
      <c r="B20" s="19">
        <f>COUNT(H3:H17)</f>
        <v>6</v>
      </c>
      <c r="C20" s="20">
        <f>IF(B20&lt;2,"N/A",(A20/D20))</f>
        <v>0.87257963306597641</v>
      </c>
      <c r="D20" s="21">
        <f>ROUND(AVERAGE(H3:H17),2)</f>
        <v>17.98</v>
      </c>
      <c r="E20" s="22">
        <f>IFERROR(ROUND(IF(B20&lt;2,"N/A",(IF(C20&lt;=25%,"N/A",AVERAGE(I3:I17)))),2),"N/A")</f>
        <v>11.57</v>
      </c>
      <c r="F20" s="22">
        <f>ROUND(MEDIAN(H3:H17),2)</f>
        <v>11.57</v>
      </c>
      <c r="G20" s="23" t="str">
        <f>INDEX(G3:G17,MATCH(H20,H3:H17,0))</f>
        <v>GRAFICA E EDITORA LICEU EIRELI</v>
      </c>
      <c r="H20" s="24">
        <f>MIN(H3:H17)</f>
        <v>11.57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11.57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34710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18" sqref="A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77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168</v>
      </c>
      <c r="C3" s="75" t="s">
        <v>142</v>
      </c>
      <c r="D3" s="78">
        <v>2400</v>
      </c>
      <c r="E3" s="81">
        <f>IF(C20&lt;=25%,D20,MIN(E20:F20))</f>
        <v>4.3600000000000003</v>
      </c>
      <c r="F3" s="81">
        <f>MIN(H3:H17)</f>
        <v>4.3600000000000003</v>
      </c>
      <c r="G3" s="4" t="s">
        <v>196</v>
      </c>
      <c r="H3" s="13">
        <v>20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4.3600000000000003</v>
      </c>
      <c r="I4" s="29">
        <f t="shared" ref="I4:I17" si="0">IF(H4="","",(IF($C$20&lt;25%,"N/A",IF(H4&lt;=($D$20+$A$20),H4,"Descartado"))))</f>
        <v>4.3600000000000003</v>
      </c>
    </row>
    <row r="5" spans="1:9">
      <c r="A5" s="71"/>
      <c r="B5" s="73"/>
      <c r="C5" s="76"/>
      <c r="D5" s="79"/>
      <c r="E5" s="82"/>
      <c r="F5" s="82"/>
      <c r="G5" s="4" t="s">
        <v>238</v>
      </c>
      <c r="H5" s="13">
        <v>4.3600000000000003</v>
      </c>
      <c r="I5" s="29">
        <f t="shared" si="0"/>
        <v>4.3600000000000003</v>
      </c>
    </row>
    <row r="6" spans="1:9">
      <c r="A6" s="71"/>
      <c r="B6" s="73"/>
      <c r="C6" s="76"/>
      <c r="D6" s="79"/>
      <c r="E6" s="82"/>
      <c r="F6" s="82"/>
      <c r="G6" s="4" t="s">
        <v>239</v>
      </c>
      <c r="H6" s="13">
        <v>4.3600000000000003</v>
      </c>
      <c r="I6" s="29">
        <f t="shared" si="0"/>
        <v>4.3600000000000003</v>
      </c>
    </row>
    <row r="7" spans="1:9">
      <c r="A7" s="71"/>
      <c r="B7" s="73"/>
      <c r="C7" s="76"/>
      <c r="D7" s="79"/>
      <c r="E7" s="82"/>
      <c r="F7" s="82"/>
      <c r="G7" s="4" t="s">
        <v>240</v>
      </c>
      <c r="H7" s="13">
        <v>4.3600000000000003</v>
      </c>
      <c r="I7" s="29">
        <f t="shared" si="0"/>
        <v>4.3600000000000003</v>
      </c>
    </row>
    <row r="8" spans="1:9">
      <c r="A8" s="71"/>
      <c r="B8" s="73"/>
      <c r="C8" s="76"/>
      <c r="D8" s="79"/>
      <c r="E8" s="82"/>
      <c r="F8" s="82"/>
      <c r="G8" s="4" t="s">
        <v>241</v>
      </c>
      <c r="H8" s="13">
        <v>4.3600000000000003</v>
      </c>
      <c r="I8" s="29">
        <f t="shared" si="0"/>
        <v>4.3600000000000003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6.3850032628548163</v>
      </c>
      <c r="B20" s="19">
        <f>COUNT(H3:H17)</f>
        <v>6</v>
      </c>
      <c r="C20" s="20">
        <f>IF(B20&lt;2,"N/A",(A20/D20))</f>
        <v>0.91606933469939977</v>
      </c>
      <c r="D20" s="21">
        <f>ROUND(AVERAGE(H3:H17),2)</f>
        <v>6.97</v>
      </c>
      <c r="E20" s="22">
        <f>IFERROR(ROUND(IF(B20&lt;2,"N/A",(IF(C20&lt;=25%,"N/A",AVERAGE(I3:I17)))),2),"N/A")</f>
        <v>4.3600000000000003</v>
      </c>
      <c r="F20" s="22">
        <f>ROUND(MEDIAN(H3:H17),2)</f>
        <v>4.3600000000000003</v>
      </c>
      <c r="G20" s="23" t="str">
        <f>INDEX(G3:G17,MATCH(H20,H3:H17,0))</f>
        <v>GRAFICA E EDITORA LICEU EIRELI</v>
      </c>
      <c r="H20" s="24">
        <f>MIN(H3:H17)</f>
        <v>4.3600000000000003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4.3600000000000003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10464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3" sqref="G3:H9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78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169</v>
      </c>
      <c r="C3" s="75" t="s">
        <v>142</v>
      </c>
      <c r="D3" s="78">
        <f>50000*0.25</f>
        <v>12500</v>
      </c>
      <c r="E3" s="81">
        <f>IF(C20&lt;=25%,D20,MIN(E20:F20))</f>
        <v>3.83</v>
      </c>
      <c r="F3" s="81">
        <f>MIN(H3:H17)</f>
        <v>3</v>
      </c>
      <c r="G3" s="4" t="s">
        <v>196</v>
      </c>
      <c r="H3" s="13">
        <v>3</v>
      </c>
      <c r="I3" s="29" t="str">
        <f>IF(H3="","",(IF($C$20&lt;25%,"N/A",IF(H3&lt;=($D$20+$A$20),H3,"Descartado"))))</f>
        <v>N/A</v>
      </c>
    </row>
    <row r="4" spans="1:9">
      <c r="A4" s="71"/>
      <c r="B4" s="73"/>
      <c r="C4" s="76"/>
      <c r="D4" s="79"/>
      <c r="E4" s="82"/>
      <c r="F4" s="82"/>
      <c r="G4" s="4" t="s">
        <v>189</v>
      </c>
      <c r="H4" s="13">
        <v>4</v>
      </c>
      <c r="I4" s="29" t="str">
        <f t="shared" ref="I4:I17" si="0">IF(H4="","",(IF($C$20&lt;25%,"N/A",IF(H4&lt;=($D$20+$A$20),H4,"Descartado"))))</f>
        <v>N/A</v>
      </c>
    </row>
    <row r="5" spans="1:9">
      <c r="A5" s="71"/>
      <c r="B5" s="73"/>
      <c r="C5" s="76"/>
      <c r="D5" s="79"/>
      <c r="E5" s="82"/>
      <c r="F5" s="82"/>
      <c r="G5" s="4" t="s">
        <v>204</v>
      </c>
      <c r="H5" s="13">
        <v>4.2</v>
      </c>
      <c r="I5" s="29" t="str">
        <f t="shared" si="0"/>
        <v>N/A</v>
      </c>
    </row>
    <row r="6" spans="1:9">
      <c r="A6" s="71"/>
      <c r="B6" s="73"/>
      <c r="C6" s="76"/>
      <c r="D6" s="79"/>
      <c r="E6" s="82"/>
      <c r="F6" s="82"/>
      <c r="G6" s="4" t="s">
        <v>205</v>
      </c>
      <c r="H6" s="13">
        <v>3.9</v>
      </c>
      <c r="I6" s="29" t="str">
        <f t="shared" si="0"/>
        <v>N/A</v>
      </c>
    </row>
    <row r="7" spans="1:9">
      <c r="A7" s="71"/>
      <c r="B7" s="73"/>
      <c r="C7" s="76"/>
      <c r="D7" s="79"/>
      <c r="E7" s="82"/>
      <c r="F7" s="82"/>
      <c r="G7" s="4" t="s">
        <v>177</v>
      </c>
      <c r="H7" s="13">
        <v>3.9</v>
      </c>
      <c r="I7" s="29" t="str">
        <f t="shared" si="0"/>
        <v>N/A</v>
      </c>
    </row>
    <row r="8" spans="1:9">
      <c r="A8" s="71"/>
      <c r="B8" s="73"/>
      <c r="C8" s="76"/>
      <c r="D8" s="79"/>
      <c r="E8" s="82"/>
      <c r="F8" s="82"/>
      <c r="G8" s="4" t="s">
        <v>206</v>
      </c>
      <c r="H8" s="13">
        <v>3.98</v>
      </c>
      <c r="I8" s="29" t="str">
        <f t="shared" si="0"/>
        <v>N/A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0.42118879377305374</v>
      </c>
      <c r="B20" s="19">
        <f>COUNT(H3:H17)</f>
        <v>6</v>
      </c>
      <c r="C20" s="20">
        <f>IF(B20&lt;2,"N/A",(A20/D20))</f>
        <v>0.10997096443160671</v>
      </c>
      <c r="D20" s="21">
        <f>ROUND(AVERAGE(H3:H17),2)</f>
        <v>3.83</v>
      </c>
      <c r="E20" s="22" t="str">
        <f>IFERROR(ROUND(IF(B20&lt;2,"N/A",(IF(C20&lt;=25%,"N/A",AVERAGE(I3:I17)))),2),"N/A")</f>
        <v>N/A</v>
      </c>
      <c r="F20" s="22">
        <f>ROUND(MEDIAN(H3:H17),2)</f>
        <v>3.94</v>
      </c>
      <c r="G20" s="23" t="str">
        <f>INDEX(G3:G17,MATCH(H20,H3:H17,0))</f>
        <v>GRÁFICA EDITORA FORMULÁRIOS CONTÍNUOS E ETIQUETAS F&amp;F LTDA</v>
      </c>
      <c r="H20" s="24">
        <f>MIN(H3:H17)</f>
        <v>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3.83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47875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79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170</v>
      </c>
      <c r="C3" s="75" t="s">
        <v>142</v>
      </c>
      <c r="D3" s="78">
        <v>32000</v>
      </c>
      <c r="E3" s="81">
        <f>IF(C20&lt;=25%,D20,MIN(E20:F20))</f>
        <v>2.5</v>
      </c>
      <c r="F3" s="81">
        <f>MIN(H3:H17)</f>
        <v>2.5</v>
      </c>
      <c r="G3" s="4" t="s">
        <v>196</v>
      </c>
      <c r="H3" s="13">
        <v>2.5</v>
      </c>
      <c r="I3" s="29" t="e">
        <f>IF(H3="","",(IF($C$20&lt;25%,"N/A",IF(H3&lt;=($D$20+$A$20),H3,"Descartado"))))</f>
        <v>#VALUE!</v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2.5</v>
      </c>
      <c r="E20" s="22" t="str">
        <f>IFERROR(ROUND(IF(B20&lt;2,"N/A",(IF(C20&lt;=25%,"N/A",AVERAGE(I3:I17)))),2),"N/A")</f>
        <v>N/A</v>
      </c>
      <c r="F20" s="22">
        <f>ROUND(MEDIAN(H3:H17),2)</f>
        <v>2.5</v>
      </c>
      <c r="G20" s="23" t="str">
        <f>INDEX(G3:G17,MATCH(H20,H3:H17,0))</f>
        <v>GRÁFICA EDITORA FORMULÁRIOS CONTÍNUOS E ETIQUETAS F&amp;F LTDA</v>
      </c>
      <c r="H20" s="24">
        <f>MIN(H3:H17)</f>
        <v>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80000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5" sqref="G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242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141</v>
      </c>
      <c r="C3" s="75" t="s">
        <v>124</v>
      </c>
      <c r="D3" s="78">
        <f>10000*0.75</f>
        <v>7500</v>
      </c>
      <c r="E3" s="81">
        <f>IF(C20&lt;=25%,D20,MIN(E20:F20))</f>
        <v>11.85</v>
      </c>
      <c r="F3" s="81">
        <f>MIN(H3:H17)</f>
        <v>6.5</v>
      </c>
      <c r="G3" s="4" t="s">
        <v>189</v>
      </c>
      <c r="H3" s="13">
        <v>10.5</v>
      </c>
      <c r="I3" s="29">
        <f>IF(H3="","",(IF($C$20&lt;25%,"N/A",IF(H3&lt;=($D$20+$A$20),H3,"Descartado"))))</f>
        <v>10.5</v>
      </c>
    </row>
    <row r="4" spans="1:9">
      <c r="A4" s="71"/>
      <c r="B4" s="73"/>
      <c r="C4" s="76"/>
      <c r="D4" s="79"/>
      <c r="E4" s="82"/>
      <c r="F4" s="82"/>
      <c r="G4" s="4" t="s">
        <v>190</v>
      </c>
      <c r="H4" s="13">
        <v>12.39</v>
      </c>
      <c r="I4" s="29">
        <f t="shared" ref="I4:I17" si="0">IF(H4="","",(IF($C$20&lt;25%,"N/A",IF(H4&lt;=($D$20+$A$20),H4,"Descartado"))))</f>
        <v>12.39</v>
      </c>
    </row>
    <row r="5" spans="1:9">
      <c r="A5" s="71"/>
      <c r="B5" s="73"/>
      <c r="C5" s="76"/>
      <c r="D5" s="79"/>
      <c r="E5" s="82"/>
      <c r="F5" s="82"/>
      <c r="G5" s="4" t="s">
        <v>191</v>
      </c>
      <c r="H5" s="13">
        <v>6.5</v>
      </c>
      <c r="I5" s="29">
        <f t="shared" si="0"/>
        <v>6.5</v>
      </c>
    </row>
    <row r="6" spans="1:9">
      <c r="A6" s="71"/>
      <c r="B6" s="73"/>
      <c r="C6" s="76"/>
      <c r="D6" s="79"/>
      <c r="E6" s="82"/>
      <c r="F6" s="82"/>
      <c r="G6" s="4" t="s">
        <v>176</v>
      </c>
      <c r="H6" s="13">
        <v>9.77</v>
      </c>
      <c r="I6" s="29">
        <f t="shared" si="0"/>
        <v>9.77</v>
      </c>
    </row>
    <row r="7" spans="1:9">
      <c r="A7" s="71"/>
      <c r="B7" s="73"/>
      <c r="C7" s="76"/>
      <c r="D7" s="79"/>
      <c r="E7" s="82"/>
      <c r="F7" s="82"/>
      <c r="G7" s="4" t="s">
        <v>192</v>
      </c>
      <c r="H7" s="13">
        <v>13.77</v>
      </c>
      <c r="I7" s="29">
        <f t="shared" si="0"/>
        <v>13.77</v>
      </c>
    </row>
    <row r="8" spans="1:9">
      <c r="A8" s="71"/>
      <c r="B8" s="73"/>
      <c r="C8" s="76"/>
      <c r="D8" s="79"/>
      <c r="E8" s="82"/>
      <c r="F8" s="82"/>
      <c r="G8" s="4" t="s">
        <v>193</v>
      </c>
      <c r="H8" s="13">
        <v>10.5</v>
      </c>
      <c r="I8" s="29">
        <f t="shared" si="0"/>
        <v>10.5</v>
      </c>
    </row>
    <row r="9" spans="1:9">
      <c r="A9" s="71"/>
      <c r="B9" s="73"/>
      <c r="C9" s="76"/>
      <c r="D9" s="79"/>
      <c r="E9" s="82"/>
      <c r="F9" s="82"/>
      <c r="G9" s="4" t="s">
        <v>194</v>
      </c>
      <c r="H9" s="13">
        <v>13.77</v>
      </c>
      <c r="I9" s="29">
        <f t="shared" si="0"/>
        <v>13.77</v>
      </c>
    </row>
    <row r="10" spans="1:9">
      <c r="A10" s="71"/>
      <c r="B10" s="73"/>
      <c r="C10" s="76"/>
      <c r="D10" s="79"/>
      <c r="E10" s="82"/>
      <c r="F10" s="82"/>
      <c r="G10" s="4" t="s">
        <v>182</v>
      </c>
      <c r="H10" s="13">
        <v>13.77</v>
      </c>
      <c r="I10" s="29">
        <f t="shared" si="0"/>
        <v>13.77</v>
      </c>
    </row>
    <row r="11" spans="1:9">
      <c r="A11" s="71"/>
      <c r="B11" s="73"/>
      <c r="C11" s="76"/>
      <c r="D11" s="79"/>
      <c r="E11" s="82"/>
      <c r="F11" s="82"/>
      <c r="G11" s="4" t="s">
        <v>195</v>
      </c>
      <c r="H11" s="13">
        <v>13.77</v>
      </c>
      <c r="I11" s="29">
        <f t="shared" si="0"/>
        <v>13.77</v>
      </c>
    </row>
    <row r="12" spans="1:9">
      <c r="A12" s="71"/>
      <c r="B12" s="73"/>
      <c r="C12" s="76"/>
      <c r="D12" s="79"/>
      <c r="E12" s="82"/>
      <c r="F12" s="82"/>
      <c r="G12" s="4" t="s">
        <v>177</v>
      </c>
      <c r="H12" s="13">
        <v>13.77</v>
      </c>
      <c r="I12" s="29">
        <f t="shared" si="0"/>
        <v>13.77</v>
      </c>
    </row>
    <row r="13" spans="1:9">
      <c r="A13" s="71"/>
      <c r="B13" s="73"/>
      <c r="C13" s="76"/>
      <c r="D13" s="79"/>
      <c r="E13" s="82"/>
      <c r="F13" s="82"/>
      <c r="G13" s="4" t="s">
        <v>196</v>
      </c>
      <c r="H13" s="13">
        <v>65</v>
      </c>
      <c r="I13" s="29" t="str">
        <f t="shared" si="0"/>
        <v>Descartado</v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16.196704041816098</v>
      </c>
      <c r="B20" s="19">
        <f>COUNT(H3:H17)</f>
        <v>11</v>
      </c>
      <c r="C20" s="20">
        <f>IF(B20&lt;2,"N/A",(A20/D20))</f>
        <v>0.97102542217122889</v>
      </c>
      <c r="D20" s="21">
        <f>ROUND(AVERAGE(H3:H17),2)</f>
        <v>16.68</v>
      </c>
      <c r="E20" s="22">
        <f>IFERROR(ROUND(IF(B20&lt;2,"N/A",(IF(C20&lt;=25%,"N/A",AVERAGE(I3:I17)))),2),"N/A")</f>
        <v>11.85</v>
      </c>
      <c r="F20" s="22">
        <f>ROUND(MEDIAN(H3:H17),2)</f>
        <v>13.77</v>
      </c>
      <c r="G20" s="23" t="str">
        <f>INDEX(G3:G17,MATCH(H20,H3:H17,0))</f>
        <v xml:space="preserve">GRAFICA 3 COMUNICACAO E SERVICOS GRAFICOS LTDA </v>
      </c>
      <c r="H20" s="24">
        <f>MIN(H3:H17)</f>
        <v>6.5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11.85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88875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243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169</v>
      </c>
      <c r="C3" s="75" t="s">
        <v>142</v>
      </c>
      <c r="D3" s="78">
        <f>50000*0.75</f>
        <v>37500</v>
      </c>
      <c r="E3" s="81">
        <f>IF(C20&lt;=25%,D20,MIN(E20:F20))</f>
        <v>3.83</v>
      </c>
      <c r="F3" s="81">
        <f>MIN(H3:H17)</f>
        <v>3</v>
      </c>
      <c r="G3" s="4" t="s">
        <v>196</v>
      </c>
      <c r="H3" s="13">
        <v>3</v>
      </c>
      <c r="I3" s="29" t="str">
        <f>IF(H3="","",(IF($C$20&lt;25%,"N/A",IF(H3&lt;=($D$20+$A$20),H3,"Descartado"))))</f>
        <v>N/A</v>
      </c>
    </row>
    <row r="4" spans="1:9">
      <c r="A4" s="71"/>
      <c r="B4" s="73"/>
      <c r="C4" s="76"/>
      <c r="D4" s="79"/>
      <c r="E4" s="82"/>
      <c r="F4" s="82"/>
      <c r="G4" s="4" t="s">
        <v>189</v>
      </c>
      <c r="H4" s="13">
        <v>4</v>
      </c>
      <c r="I4" s="29" t="str">
        <f t="shared" ref="I4:I17" si="0">IF(H4="","",(IF($C$20&lt;25%,"N/A",IF(H4&lt;=($D$20+$A$20),H4,"Descartado"))))</f>
        <v>N/A</v>
      </c>
    </row>
    <row r="5" spans="1:9">
      <c r="A5" s="71"/>
      <c r="B5" s="73"/>
      <c r="C5" s="76"/>
      <c r="D5" s="79"/>
      <c r="E5" s="82"/>
      <c r="F5" s="82"/>
      <c r="G5" s="4" t="s">
        <v>204</v>
      </c>
      <c r="H5" s="13">
        <v>4.2</v>
      </c>
      <c r="I5" s="29" t="str">
        <f t="shared" si="0"/>
        <v>N/A</v>
      </c>
    </row>
    <row r="6" spans="1:9">
      <c r="A6" s="71"/>
      <c r="B6" s="73"/>
      <c r="C6" s="76"/>
      <c r="D6" s="79"/>
      <c r="E6" s="82"/>
      <c r="F6" s="82"/>
      <c r="G6" s="4" t="s">
        <v>205</v>
      </c>
      <c r="H6" s="13">
        <v>3.9</v>
      </c>
      <c r="I6" s="29" t="str">
        <f t="shared" si="0"/>
        <v>N/A</v>
      </c>
    </row>
    <row r="7" spans="1:9">
      <c r="A7" s="71"/>
      <c r="B7" s="73"/>
      <c r="C7" s="76"/>
      <c r="D7" s="79"/>
      <c r="E7" s="82"/>
      <c r="F7" s="82"/>
      <c r="G7" s="4" t="s">
        <v>177</v>
      </c>
      <c r="H7" s="13">
        <v>3.9</v>
      </c>
      <c r="I7" s="29" t="str">
        <f t="shared" si="0"/>
        <v>N/A</v>
      </c>
    </row>
    <row r="8" spans="1:9">
      <c r="A8" s="71"/>
      <c r="B8" s="73"/>
      <c r="C8" s="76"/>
      <c r="D8" s="79"/>
      <c r="E8" s="82"/>
      <c r="F8" s="82"/>
      <c r="G8" s="4" t="s">
        <v>206</v>
      </c>
      <c r="H8" s="13">
        <v>3.98</v>
      </c>
      <c r="I8" s="29" t="str">
        <f t="shared" si="0"/>
        <v>N/A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0.42118879377305374</v>
      </c>
      <c r="B20" s="19">
        <f>COUNT(H3:H17)</f>
        <v>6</v>
      </c>
      <c r="C20" s="20">
        <f>IF(B20&lt;2,"N/A",(A20/D20))</f>
        <v>0.10997096443160671</v>
      </c>
      <c r="D20" s="21">
        <f>ROUND(AVERAGE(H3:H17),2)</f>
        <v>3.83</v>
      </c>
      <c r="E20" s="22" t="str">
        <f>IFERROR(ROUND(IF(B20&lt;2,"N/A",(IF(C20&lt;=25%,"N/A",AVERAGE(I3:I17)))),2),"N/A")</f>
        <v>N/A</v>
      </c>
      <c r="F20" s="22">
        <f>ROUND(MEDIAN(H3:H17),2)</f>
        <v>3.94</v>
      </c>
      <c r="G20" s="23" t="str">
        <f>INDEX(G3:G17,MATCH(H20,H3:H17,0))</f>
        <v>GRÁFICA EDITORA FORMULÁRIOS CONTÍNUOS E ETIQUETAS F&amp;F LTDA</v>
      </c>
      <c r="H20" s="24">
        <f>MIN(H3:H17)</f>
        <v>3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3.83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143625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244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170</v>
      </c>
      <c r="C3" s="75" t="s">
        <v>142</v>
      </c>
      <c r="D3" s="78">
        <f>200000-Item44!D3</f>
        <v>168000</v>
      </c>
      <c r="E3" s="81">
        <f>IF(C20&lt;=25%,D20,MIN(E20:F20))</f>
        <v>2.5</v>
      </c>
      <c r="F3" s="81">
        <f>MIN(H3:H17)</f>
        <v>2.5</v>
      </c>
      <c r="G3" s="4" t="s">
        <v>196</v>
      </c>
      <c r="H3" s="13">
        <v>2.5</v>
      </c>
      <c r="I3" s="29" t="e">
        <f>IF(H3="","",(IF($C$20&lt;25%,"N/A",IF(H3&lt;=($D$20+$A$20),H3,"Descartado"))))</f>
        <v>#VALUE!</v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2.5</v>
      </c>
      <c r="E20" s="22" t="str">
        <f>IFERROR(ROUND(IF(B20&lt;2,"N/A",(IF(C20&lt;=25%,"N/A",AVERAGE(I3:I17)))),2),"N/A")</f>
        <v>N/A</v>
      </c>
      <c r="F20" s="22">
        <f>ROUND(MEDIAN(H3:H17),2)</f>
        <v>2.5</v>
      </c>
      <c r="G20" s="23" t="str">
        <f>INDEX(G3:G17,MATCH(H20,H3:H17,0))</f>
        <v>GRÁFICA EDITORA FORMULÁRIOS CONTÍNUOS E ETIQUETAS F&amp;F LTDA</v>
      </c>
      <c r="H20" s="24">
        <f>MIN(H3:H17)</f>
        <v>2.5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2.5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420000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80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81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0" sqref="H10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40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129</v>
      </c>
      <c r="C3" s="75" t="s">
        <v>124</v>
      </c>
      <c r="D3" s="78">
        <v>600</v>
      </c>
      <c r="E3" s="81">
        <f>IF(C20&lt;=25%,D20,MIN(E20:F20))</f>
        <v>3.62</v>
      </c>
      <c r="F3" s="81">
        <f>MIN(H3:H17)</f>
        <v>3.51</v>
      </c>
      <c r="G3" s="4" t="s">
        <v>196</v>
      </c>
      <c r="H3" s="13">
        <v>97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236</v>
      </c>
      <c r="H4" s="13">
        <v>3.62</v>
      </c>
      <c r="I4" s="29">
        <f t="shared" ref="I4:I17" si="0">IF(H4="","",(IF($C$20&lt;25%,"N/A",IF(H4&lt;=($D$20+$A$20),H4,"Descartado"))))</f>
        <v>3.62</v>
      </c>
    </row>
    <row r="5" spans="1:9">
      <c r="A5" s="71"/>
      <c r="B5" s="73"/>
      <c r="C5" s="76"/>
      <c r="D5" s="79"/>
      <c r="E5" s="82"/>
      <c r="F5" s="82"/>
      <c r="G5" s="4" t="s">
        <v>237</v>
      </c>
      <c r="H5" s="13">
        <v>18.579999999999998</v>
      </c>
      <c r="I5" s="29">
        <f t="shared" si="0"/>
        <v>18.579999999999998</v>
      </c>
    </row>
    <row r="6" spans="1:9">
      <c r="A6" s="71"/>
      <c r="B6" s="73"/>
      <c r="C6" s="76"/>
      <c r="D6" s="79"/>
      <c r="E6" s="82"/>
      <c r="F6" s="82"/>
      <c r="G6" s="4" t="s">
        <v>238</v>
      </c>
      <c r="H6" s="13">
        <v>3.62</v>
      </c>
      <c r="I6" s="29">
        <f t="shared" si="0"/>
        <v>3.62</v>
      </c>
    </row>
    <row r="7" spans="1:9">
      <c r="A7" s="71"/>
      <c r="B7" s="73"/>
      <c r="C7" s="76"/>
      <c r="D7" s="79"/>
      <c r="E7" s="82"/>
      <c r="F7" s="82"/>
      <c r="G7" s="4" t="s">
        <v>239</v>
      </c>
      <c r="H7" s="13">
        <v>3.62</v>
      </c>
      <c r="I7" s="29">
        <f t="shared" si="0"/>
        <v>3.62</v>
      </c>
    </row>
    <row r="8" spans="1:9">
      <c r="A8" s="71"/>
      <c r="B8" s="73"/>
      <c r="C8" s="76"/>
      <c r="D8" s="79"/>
      <c r="E8" s="82"/>
      <c r="F8" s="82"/>
      <c r="G8" s="4" t="s">
        <v>240</v>
      </c>
      <c r="H8" s="13">
        <v>3.62</v>
      </c>
      <c r="I8" s="29">
        <f t="shared" si="0"/>
        <v>3.62</v>
      </c>
    </row>
    <row r="9" spans="1:9">
      <c r="A9" s="71"/>
      <c r="B9" s="73"/>
      <c r="C9" s="76"/>
      <c r="D9" s="79"/>
      <c r="E9" s="82"/>
      <c r="F9" s="82"/>
      <c r="G9" s="4" t="s">
        <v>241</v>
      </c>
      <c r="H9" s="13">
        <v>3.51</v>
      </c>
      <c r="I9" s="29">
        <f t="shared" si="0"/>
        <v>3.51</v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34.809595625618059</v>
      </c>
      <c r="B20" s="19">
        <f>COUNT(H3:H17)</f>
        <v>7</v>
      </c>
      <c r="C20" s="20">
        <f>IF(B20&lt;2,"N/A",(A20/D20))</f>
        <v>1.8244022864579696</v>
      </c>
      <c r="D20" s="21">
        <f>ROUND(AVERAGE(H3:H17),2)</f>
        <v>19.079999999999998</v>
      </c>
      <c r="E20" s="22">
        <f>IFERROR(ROUND(IF(B20&lt;2,"N/A",(IF(C20&lt;=25%,"N/A",AVERAGE(I3:I17)))),2),"N/A")</f>
        <v>6.1</v>
      </c>
      <c r="F20" s="22">
        <f>ROUND(MEDIAN(H3:H17),2)</f>
        <v>3.62</v>
      </c>
      <c r="G20" s="23" t="str">
        <f>INDEX(G3:G17,MATCH(H20,H3:H17,0))</f>
        <v>OPERA SOLUCOES E GESTAO EMPRESARIAL LTDA</v>
      </c>
      <c r="H20" s="24">
        <f>MIN(H3:H17)</f>
        <v>3.51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3.62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2172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84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85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86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87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88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89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90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91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15" sqref="H15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41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130</v>
      </c>
      <c r="C3" s="75" t="s">
        <v>124</v>
      </c>
      <c r="D3" s="78">
        <v>500</v>
      </c>
      <c r="E3" s="81">
        <f>IF(C20&lt;=25%,D20,MIN(E20:F20))</f>
        <v>62.23</v>
      </c>
      <c r="F3" s="81">
        <f>MIN(H3:H17)</f>
        <v>45.74</v>
      </c>
      <c r="G3" s="4" t="s">
        <v>176</v>
      </c>
      <c r="H3" s="13">
        <v>45.74</v>
      </c>
      <c r="I3" s="29">
        <f>IF(H3="","",(IF($C$20&lt;25%,"N/A",IF(H3&lt;=($D$20+$A$20),H3,"Descartado"))))</f>
        <v>45.74</v>
      </c>
    </row>
    <row r="4" spans="1:9">
      <c r="A4" s="71"/>
      <c r="B4" s="73"/>
      <c r="C4" s="76"/>
      <c r="D4" s="79"/>
      <c r="E4" s="82"/>
      <c r="F4" s="82"/>
      <c r="G4" s="4" t="s">
        <v>197</v>
      </c>
      <c r="H4" s="13">
        <v>47</v>
      </c>
      <c r="I4" s="29">
        <f t="shared" ref="I4:I17" si="0">IF(H4="","",(IF($C$20&lt;25%,"N/A",IF(H4&lt;=($D$20+$A$20),H4,"Descartado"))))</f>
        <v>47</v>
      </c>
    </row>
    <row r="5" spans="1:9">
      <c r="A5" s="71"/>
      <c r="B5" s="73"/>
      <c r="C5" s="76"/>
      <c r="D5" s="79"/>
      <c r="E5" s="82"/>
      <c r="F5" s="82"/>
      <c r="G5" s="4" t="s">
        <v>198</v>
      </c>
      <c r="H5" s="13">
        <v>55</v>
      </c>
      <c r="I5" s="29">
        <f t="shared" si="0"/>
        <v>55</v>
      </c>
    </row>
    <row r="6" spans="1:9">
      <c r="A6" s="71"/>
      <c r="B6" s="73"/>
      <c r="C6" s="76"/>
      <c r="D6" s="79"/>
      <c r="E6" s="82"/>
      <c r="F6" s="82"/>
      <c r="G6" s="4" t="s">
        <v>199</v>
      </c>
      <c r="H6" s="13">
        <v>78</v>
      </c>
      <c r="I6" s="29">
        <f t="shared" si="0"/>
        <v>78</v>
      </c>
    </row>
    <row r="7" spans="1:9">
      <c r="A7" s="71"/>
      <c r="B7" s="73"/>
      <c r="C7" s="76"/>
      <c r="D7" s="79"/>
      <c r="E7" s="82"/>
      <c r="F7" s="82"/>
      <c r="G7" s="4" t="s">
        <v>200</v>
      </c>
      <c r="H7" s="13">
        <v>85.42</v>
      </c>
      <c r="I7" s="29">
        <f t="shared" si="0"/>
        <v>85.42</v>
      </c>
    </row>
    <row r="8" spans="1:9">
      <c r="A8" s="71"/>
      <c r="B8" s="73"/>
      <c r="C8" s="76"/>
      <c r="D8" s="79"/>
      <c r="E8" s="82"/>
      <c r="F8" s="82"/>
      <c r="G8" s="4" t="s">
        <v>201</v>
      </c>
      <c r="H8" s="13">
        <v>220</v>
      </c>
      <c r="I8" s="29" t="str">
        <f t="shared" si="0"/>
        <v>Descartado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66.46036372656009</v>
      </c>
      <c r="B20" s="19">
        <f>COUNT(H3:H17)</f>
        <v>6</v>
      </c>
      <c r="C20" s="20">
        <f>IF(B20&lt;2,"N/A",(A20/D20))</f>
        <v>0.75071008388749672</v>
      </c>
      <c r="D20" s="21">
        <f>ROUND(AVERAGE(H3:H17),2)</f>
        <v>88.53</v>
      </c>
      <c r="E20" s="22">
        <f>IFERROR(ROUND(IF(B20&lt;2,"N/A",(IF(C20&lt;=25%,"N/A",AVERAGE(I3:I17)))),2),"N/A")</f>
        <v>62.23</v>
      </c>
      <c r="F20" s="22">
        <f>ROUND(MEDIAN(H3:H17),2)</f>
        <v>66.5</v>
      </c>
      <c r="G20" s="23" t="str">
        <f>INDEX(G3:G17,MATCH(H20,H3:H17,0))</f>
        <v xml:space="preserve">RB GRAFICA DIGITAL LTDA </v>
      </c>
      <c r="H20" s="24">
        <f>MIN(H3:H17)</f>
        <v>45.74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62.23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31115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94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95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96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97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98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99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100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101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42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131</v>
      </c>
      <c r="C3" s="75" t="s">
        <v>124</v>
      </c>
      <c r="D3" s="78">
        <v>500</v>
      </c>
      <c r="E3" s="81">
        <f>IF(C20&lt;=25%,D20,MIN(E20:F20))</f>
        <v>31.41</v>
      </c>
      <c r="F3" s="81">
        <f>MIN(H3:H17)</f>
        <v>28</v>
      </c>
      <c r="G3" s="4" t="s">
        <v>200</v>
      </c>
      <c r="H3" s="13">
        <v>29</v>
      </c>
      <c r="I3" s="29">
        <f>IF(H3="","",(IF($C$20&lt;25%,"N/A",IF(H3&lt;=($D$20+$A$20),H3,"Descartado"))))</f>
        <v>29</v>
      </c>
    </row>
    <row r="4" spans="1:9">
      <c r="A4" s="71"/>
      <c r="B4" s="73"/>
      <c r="C4" s="76"/>
      <c r="D4" s="79"/>
      <c r="E4" s="82"/>
      <c r="F4" s="82"/>
      <c r="G4" s="4" t="s">
        <v>197</v>
      </c>
      <c r="H4" s="13">
        <v>28</v>
      </c>
      <c r="I4" s="29">
        <f t="shared" ref="I4:I17" si="0">IF(H4="","",(IF($C$20&lt;25%,"N/A",IF(H4&lt;=($D$20+$A$20),H4,"Descartado"))))</f>
        <v>28</v>
      </c>
    </row>
    <row r="5" spans="1:9">
      <c r="A5" s="71"/>
      <c r="B5" s="73"/>
      <c r="C5" s="76"/>
      <c r="D5" s="79"/>
      <c r="E5" s="82"/>
      <c r="F5" s="82"/>
      <c r="G5" s="4" t="s">
        <v>198</v>
      </c>
      <c r="H5" s="13">
        <v>55</v>
      </c>
      <c r="I5" s="29">
        <f t="shared" si="0"/>
        <v>55</v>
      </c>
    </row>
    <row r="6" spans="1:9">
      <c r="A6" s="71"/>
      <c r="B6" s="73"/>
      <c r="C6" s="76"/>
      <c r="D6" s="79"/>
      <c r="E6" s="82"/>
      <c r="F6" s="82"/>
      <c r="G6" s="4" t="s">
        <v>176</v>
      </c>
      <c r="H6" s="13">
        <v>30.81</v>
      </c>
      <c r="I6" s="29">
        <f t="shared" si="0"/>
        <v>30.81</v>
      </c>
    </row>
    <row r="7" spans="1:9">
      <c r="A7" s="71"/>
      <c r="B7" s="73"/>
      <c r="C7" s="76"/>
      <c r="D7" s="79"/>
      <c r="E7" s="82"/>
      <c r="F7" s="82"/>
      <c r="G7" s="4" t="s">
        <v>199</v>
      </c>
      <c r="H7" s="13">
        <v>32</v>
      </c>
      <c r="I7" s="29">
        <f t="shared" si="0"/>
        <v>32</v>
      </c>
    </row>
    <row r="8" spans="1:9">
      <c r="A8" s="71"/>
      <c r="B8" s="73"/>
      <c r="C8" s="76"/>
      <c r="D8" s="79"/>
      <c r="E8" s="82"/>
      <c r="F8" s="82"/>
      <c r="G8" s="4" t="s">
        <v>201</v>
      </c>
      <c r="H8" s="13">
        <v>85</v>
      </c>
      <c r="I8" s="29" t="str">
        <f t="shared" si="0"/>
        <v>Descartado</v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22.794955947899236</v>
      </c>
      <c r="B20" s="19">
        <f>COUNT(H3:H17)</f>
        <v>6</v>
      </c>
      <c r="C20" s="20">
        <f>IF(B20&lt;2,"N/A",(A20/D20))</f>
        <v>0.52644240064432424</v>
      </c>
      <c r="D20" s="21">
        <f>ROUND(AVERAGE(H3:H17),2)</f>
        <v>43.3</v>
      </c>
      <c r="E20" s="22">
        <f>IFERROR(ROUND(IF(B20&lt;2,"N/A",(IF(C20&lt;=25%,"N/A",AVERAGE(I3:I17)))),2),"N/A")</f>
        <v>34.96</v>
      </c>
      <c r="F20" s="22">
        <f>ROUND(MEDIAN(H3:H17),2)</f>
        <v>31.41</v>
      </c>
      <c r="G20" s="23" t="str">
        <f>INDEX(G3:G17,MATCH(H20,H3:H17,0))</f>
        <v xml:space="preserve">GRAFICA &amp; EDITORA TRIUNFAL LTDA </v>
      </c>
      <c r="H20" s="24">
        <f>MIN(H3:H17)</f>
        <v>28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31.41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15705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104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105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106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107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108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109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110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111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3" sqref="G13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43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132</v>
      </c>
      <c r="C3" s="75" t="s">
        <v>124</v>
      </c>
      <c r="D3" s="78">
        <v>250</v>
      </c>
      <c r="E3" s="81">
        <f>IF(C20&lt;=25%,D20,MIN(E20:F20))</f>
        <v>29.36</v>
      </c>
      <c r="F3" s="81">
        <f>MIN(H3:H17)</f>
        <v>22.24</v>
      </c>
      <c r="G3" s="4" t="s">
        <v>196</v>
      </c>
      <c r="H3" s="13">
        <v>90</v>
      </c>
      <c r="I3" s="29" t="str">
        <f>IF(H3="","",(IF($C$20&lt;25%,"N/A",IF(H3&lt;=($D$20+$A$20),H3,"Descartado"))))</f>
        <v>Descartado</v>
      </c>
    </row>
    <row r="4" spans="1:9">
      <c r="A4" s="71"/>
      <c r="B4" s="73"/>
      <c r="C4" s="76"/>
      <c r="D4" s="79"/>
      <c r="E4" s="82"/>
      <c r="F4" s="82"/>
      <c r="G4" s="4" t="s">
        <v>214</v>
      </c>
      <c r="H4" s="13">
        <v>25</v>
      </c>
      <c r="I4" s="29">
        <f t="shared" ref="I4:I17" si="0">IF(H4="","",(IF($C$20&lt;25%,"N/A",IF(H4&lt;=($D$20+$A$20),H4,"Descartado"))))</f>
        <v>25</v>
      </c>
    </row>
    <row r="5" spans="1:9">
      <c r="A5" s="71"/>
      <c r="B5" s="73"/>
      <c r="C5" s="76"/>
      <c r="D5" s="79"/>
      <c r="E5" s="82"/>
      <c r="F5" s="82"/>
      <c r="G5" s="4" t="s">
        <v>221</v>
      </c>
      <c r="H5" s="13">
        <v>23.9</v>
      </c>
      <c r="I5" s="29">
        <f t="shared" si="0"/>
        <v>23.9</v>
      </c>
    </row>
    <row r="6" spans="1:9">
      <c r="A6" s="71"/>
      <c r="B6" s="73"/>
      <c r="C6" s="76"/>
      <c r="D6" s="79"/>
      <c r="E6" s="82"/>
      <c r="F6" s="82"/>
      <c r="G6" s="4" t="s">
        <v>215</v>
      </c>
      <c r="H6" s="13">
        <v>22.24</v>
      </c>
      <c r="I6" s="29">
        <f t="shared" si="0"/>
        <v>22.24</v>
      </c>
    </row>
    <row r="7" spans="1:9">
      <c r="A7" s="71"/>
      <c r="B7" s="73"/>
      <c r="C7" s="76"/>
      <c r="D7" s="79"/>
      <c r="E7" s="82"/>
      <c r="F7" s="82"/>
      <c r="G7" s="4" t="s">
        <v>199</v>
      </c>
      <c r="H7" s="13">
        <v>34.729999999999997</v>
      </c>
      <c r="I7" s="29">
        <f t="shared" si="0"/>
        <v>34.729999999999997</v>
      </c>
    </row>
    <row r="8" spans="1:9">
      <c r="A8" s="71"/>
      <c r="B8" s="73"/>
      <c r="C8" s="76"/>
      <c r="D8" s="79"/>
      <c r="E8" s="82"/>
      <c r="F8" s="82"/>
      <c r="G8" s="4" t="s">
        <v>218</v>
      </c>
      <c r="H8" s="13">
        <v>32</v>
      </c>
      <c r="I8" s="29">
        <f t="shared" si="0"/>
        <v>32</v>
      </c>
    </row>
    <row r="9" spans="1:9">
      <c r="A9" s="71"/>
      <c r="B9" s="73"/>
      <c r="C9" s="76"/>
      <c r="D9" s="79"/>
      <c r="E9" s="82"/>
      <c r="F9" s="82"/>
      <c r="G9" s="4" t="s">
        <v>222</v>
      </c>
      <c r="H9" s="13">
        <v>32.9</v>
      </c>
      <c r="I9" s="29">
        <f t="shared" si="0"/>
        <v>32.9</v>
      </c>
    </row>
    <row r="10" spans="1:9">
      <c r="A10" s="71"/>
      <c r="B10" s="73"/>
      <c r="C10" s="76"/>
      <c r="D10" s="79"/>
      <c r="E10" s="82"/>
      <c r="F10" s="82"/>
      <c r="G10" s="4" t="s">
        <v>223</v>
      </c>
      <c r="H10" s="13">
        <v>34.74</v>
      </c>
      <c r="I10" s="29">
        <f t="shared" si="0"/>
        <v>34.74</v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>
        <f>IF(B20&lt;2,"N/A",(STDEV(H3:H17)))</f>
        <v>22.021120016604833</v>
      </c>
      <c r="B20" s="19">
        <f>COUNT(H3:H17)</f>
        <v>8</v>
      </c>
      <c r="C20" s="20">
        <f>IF(B20&lt;2,"N/A",(A20/D20))</f>
        <v>0.59613210656753746</v>
      </c>
      <c r="D20" s="21">
        <f>ROUND(AVERAGE(H3:H17),2)</f>
        <v>36.94</v>
      </c>
      <c r="E20" s="22">
        <f>IFERROR(ROUND(IF(B20&lt;2,"N/A",(IF(C20&lt;=25%,"N/A",AVERAGE(I3:I17)))),2),"N/A")</f>
        <v>29.36</v>
      </c>
      <c r="F20" s="22">
        <f>ROUND(MEDIAN(H3:H17),2)</f>
        <v>32.450000000000003</v>
      </c>
      <c r="G20" s="23" t="str">
        <f>INDEX(G3:G17,MATCH(H20,H3:H17,0))</f>
        <v xml:space="preserve">POLIMPRESSOS SERVICOS GRAFICOS LTDA </v>
      </c>
      <c r="H20" s="24">
        <f>MIN(H3:H17)</f>
        <v>22.24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29.36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7340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114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115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116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117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118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119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120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121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4" sqref="G4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44</v>
      </c>
      <c r="B2" s="30" t="s">
        <v>23</v>
      </c>
      <c r="C2" s="30" t="s">
        <v>1</v>
      </c>
      <c r="D2" s="30" t="s">
        <v>2</v>
      </c>
      <c r="E2" s="14" t="s">
        <v>31</v>
      </c>
      <c r="F2" s="14" t="s">
        <v>32</v>
      </c>
      <c r="G2" s="30" t="s">
        <v>3</v>
      </c>
      <c r="H2" s="15" t="s">
        <v>4</v>
      </c>
      <c r="I2" s="16" t="s">
        <v>9</v>
      </c>
    </row>
    <row r="3" spans="1:9" ht="12.75" customHeight="1">
      <c r="A3" s="71"/>
      <c r="B3" s="72" t="s">
        <v>133</v>
      </c>
      <c r="C3" s="75" t="s">
        <v>124</v>
      </c>
      <c r="D3" s="78">
        <v>1000</v>
      </c>
      <c r="E3" s="81">
        <f>IF(C20&lt;=25%,D20,MIN(E20:F20))</f>
        <v>55</v>
      </c>
      <c r="F3" s="81">
        <f>MIN(H3:H17)</f>
        <v>55</v>
      </c>
      <c r="G3" s="4" t="s">
        <v>196</v>
      </c>
      <c r="H3" s="13">
        <v>55</v>
      </c>
      <c r="I3" s="29" t="e">
        <f>IF(H3="","",(IF($C$20&lt;25%,"N/A",IF(H3&lt;=($D$20+$A$20),H3,"Descartado"))))</f>
        <v>#VALUE!</v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55</v>
      </c>
      <c r="E20" s="22" t="str">
        <f>IFERROR(ROUND(IF(B20&lt;2,"N/A",(IF(C20&lt;=25%,"N/A",AVERAGE(I3:I17)))),2),"N/A")</f>
        <v>N/A</v>
      </c>
      <c r="F20" s="22">
        <f>ROUND(MEDIAN(H3:H17),2)</f>
        <v>55</v>
      </c>
      <c r="G20" s="23" t="str">
        <f>INDEX(G3:G17,MATCH(H20,H3:H17,0))</f>
        <v>GRÁFICA EDITORA FORMULÁRIOS CONTÍNUOS E ETIQUETAS F&amp;F LTDA</v>
      </c>
      <c r="H20" s="24">
        <f>MIN(H3:H17)</f>
        <v>55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>
        <f>IF(C20&lt;=25%,D20,MIN(E20:F20))</f>
        <v>55</v>
      </c>
    </row>
    <row r="23" spans="1:11">
      <c r="B23" s="32"/>
      <c r="C23" s="32"/>
      <c r="D23" s="67"/>
      <c r="E23" s="67"/>
      <c r="F23" s="36"/>
      <c r="G23" s="27" t="s">
        <v>8</v>
      </c>
      <c r="H23" s="28">
        <f>ROUND(H22,2)*D3</f>
        <v>55000</v>
      </c>
    </row>
    <row r="24" spans="1:11">
      <c r="B24" s="37"/>
      <c r="C24" s="37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122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8" sqref="G8"/>
    </sheetView>
  </sheetViews>
  <sheetFormatPr defaultRowHeight="12.75"/>
  <cols>
    <col min="1" max="1" width="11.85546875" style="3" bestFit="1" customWidth="1"/>
    <col min="2" max="2" width="28.5703125" style="3" customWidth="1"/>
    <col min="3" max="6" width="12.7109375" style="3" customWidth="1"/>
    <col min="7" max="7" width="33.5703125" style="3" customWidth="1"/>
    <col min="8" max="9" width="12.7109375" style="3" customWidth="1"/>
    <col min="10" max="11" width="10.28515625" style="3" bestFit="1" customWidth="1"/>
    <col min="12" max="16384" width="9.140625" style="3"/>
  </cols>
  <sheetData>
    <row r="1" spans="1:9" ht="15.75">
      <c r="A1" s="68" t="s">
        <v>11</v>
      </c>
      <c r="B1" s="69"/>
      <c r="C1" s="69"/>
      <c r="D1" s="69"/>
      <c r="E1" s="69"/>
      <c r="F1" s="69"/>
      <c r="G1" s="69"/>
      <c r="H1" s="69"/>
      <c r="I1" s="70"/>
    </row>
    <row r="2" spans="1:9" ht="25.5">
      <c r="A2" s="71" t="s">
        <v>123</v>
      </c>
      <c r="B2" s="39" t="s">
        <v>23</v>
      </c>
      <c r="C2" s="39" t="s">
        <v>1</v>
      </c>
      <c r="D2" s="39" t="s">
        <v>2</v>
      </c>
      <c r="E2" s="14" t="s">
        <v>31</v>
      </c>
      <c r="F2" s="14" t="s">
        <v>32</v>
      </c>
      <c r="G2" s="39" t="s">
        <v>3</v>
      </c>
      <c r="H2" s="15" t="s">
        <v>4</v>
      </c>
      <c r="I2" s="16" t="s">
        <v>9</v>
      </c>
    </row>
    <row r="3" spans="1:9" ht="12.75" customHeight="1">
      <c r="A3" s="71"/>
      <c r="B3" s="72"/>
      <c r="C3" s="75"/>
      <c r="D3" s="78"/>
      <c r="E3" s="81" t="e">
        <f>IF(C20&lt;=25%,D20,MIN(E20:F20))</f>
        <v>#NUM!</v>
      </c>
      <c r="F3" s="81">
        <f>MIN(H3:H17)</f>
        <v>0</v>
      </c>
      <c r="G3" s="4"/>
      <c r="H3" s="13"/>
      <c r="I3" s="29" t="str">
        <f>IF(H3="","",(IF($C$20&lt;25%,"N/A",IF(H3&lt;=($D$20+$A$20),H3,"Descartado"))))</f>
        <v/>
      </c>
    </row>
    <row r="4" spans="1:9">
      <c r="A4" s="71"/>
      <c r="B4" s="73"/>
      <c r="C4" s="76"/>
      <c r="D4" s="79"/>
      <c r="E4" s="82"/>
      <c r="F4" s="82"/>
      <c r="G4" s="4"/>
      <c r="H4" s="13"/>
      <c r="I4" s="29" t="str">
        <f t="shared" ref="I4:I17" si="0">IF(H4="","",(IF($C$20&lt;25%,"N/A",IF(H4&lt;=($D$20+$A$20),H4,"Descartado"))))</f>
        <v/>
      </c>
    </row>
    <row r="5" spans="1:9">
      <c r="A5" s="71"/>
      <c r="B5" s="73"/>
      <c r="C5" s="76"/>
      <c r="D5" s="79"/>
      <c r="E5" s="82"/>
      <c r="F5" s="82"/>
      <c r="G5" s="4"/>
      <c r="H5" s="13"/>
      <c r="I5" s="29" t="str">
        <f t="shared" si="0"/>
        <v/>
      </c>
    </row>
    <row r="6" spans="1:9">
      <c r="A6" s="71"/>
      <c r="B6" s="73"/>
      <c r="C6" s="76"/>
      <c r="D6" s="79"/>
      <c r="E6" s="82"/>
      <c r="F6" s="82"/>
      <c r="G6" s="4"/>
      <c r="H6" s="13"/>
      <c r="I6" s="29" t="str">
        <f t="shared" si="0"/>
        <v/>
      </c>
    </row>
    <row r="7" spans="1:9">
      <c r="A7" s="71"/>
      <c r="B7" s="73"/>
      <c r="C7" s="76"/>
      <c r="D7" s="79"/>
      <c r="E7" s="82"/>
      <c r="F7" s="82"/>
      <c r="G7" s="4"/>
      <c r="H7" s="13"/>
      <c r="I7" s="29" t="str">
        <f t="shared" si="0"/>
        <v/>
      </c>
    </row>
    <row r="8" spans="1:9">
      <c r="A8" s="71"/>
      <c r="B8" s="73"/>
      <c r="C8" s="76"/>
      <c r="D8" s="79"/>
      <c r="E8" s="82"/>
      <c r="F8" s="82"/>
      <c r="G8" s="4"/>
      <c r="H8" s="13"/>
      <c r="I8" s="29" t="str">
        <f t="shared" si="0"/>
        <v/>
      </c>
    </row>
    <row r="9" spans="1:9">
      <c r="A9" s="71"/>
      <c r="B9" s="73"/>
      <c r="C9" s="76"/>
      <c r="D9" s="79"/>
      <c r="E9" s="82"/>
      <c r="F9" s="82"/>
      <c r="G9" s="4"/>
      <c r="H9" s="13"/>
      <c r="I9" s="29" t="str">
        <f t="shared" si="0"/>
        <v/>
      </c>
    </row>
    <row r="10" spans="1:9">
      <c r="A10" s="71"/>
      <c r="B10" s="73"/>
      <c r="C10" s="76"/>
      <c r="D10" s="79"/>
      <c r="E10" s="82"/>
      <c r="F10" s="82"/>
      <c r="G10" s="4"/>
      <c r="H10" s="13"/>
      <c r="I10" s="29" t="str">
        <f t="shared" si="0"/>
        <v/>
      </c>
    </row>
    <row r="11" spans="1:9">
      <c r="A11" s="71"/>
      <c r="B11" s="73"/>
      <c r="C11" s="76"/>
      <c r="D11" s="79"/>
      <c r="E11" s="82"/>
      <c r="F11" s="82"/>
      <c r="G11" s="4"/>
      <c r="H11" s="13"/>
      <c r="I11" s="29" t="str">
        <f t="shared" si="0"/>
        <v/>
      </c>
    </row>
    <row r="12" spans="1:9">
      <c r="A12" s="71"/>
      <c r="B12" s="73"/>
      <c r="C12" s="76"/>
      <c r="D12" s="79"/>
      <c r="E12" s="82"/>
      <c r="F12" s="82"/>
      <c r="G12" s="4"/>
      <c r="H12" s="13"/>
      <c r="I12" s="29" t="str">
        <f t="shared" si="0"/>
        <v/>
      </c>
    </row>
    <row r="13" spans="1:9">
      <c r="A13" s="71"/>
      <c r="B13" s="73"/>
      <c r="C13" s="76"/>
      <c r="D13" s="79"/>
      <c r="E13" s="82"/>
      <c r="F13" s="82"/>
      <c r="G13" s="4"/>
      <c r="H13" s="13"/>
      <c r="I13" s="29" t="str">
        <f t="shared" si="0"/>
        <v/>
      </c>
    </row>
    <row r="14" spans="1:9">
      <c r="A14" s="71"/>
      <c r="B14" s="73"/>
      <c r="C14" s="76"/>
      <c r="D14" s="79"/>
      <c r="E14" s="82"/>
      <c r="F14" s="82"/>
      <c r="G14" s="4"/>
      <c r="H14" s="13"/>
      <c r="I14" s="29" t="str">
        <f t="shared" si="0"/>
        <v/>
      </c>
    </row>
    <row r="15" spans="1:9">
      <c r="A15" s="71"/>
      <c r="B15" s="73"/>
      <c r="C15" s="76"/>
      <c r="D15" s="79"/>
      <c r="E15" s="82"/>
      <c r="F15" s="82"/>
      <c r="G15" s="4"/>
      <c r="H15" s="13"/>
      <c r="I15" s="29" t="str">
        <f t="shared" si="0"/>
        <v/>
      </c>
    </row>
    <row r="16" spans="1:9">
      <c r="A16" s="71"/>
      <c r="B16" s="73"/>
      <c r="C16" s="76"/>
      <c r="D16" s="79"/>
      <c r="E16" s="82"/>
      <c r="F16" s="82"/>
      <c r="G16" s="4"/>
      <c r="H16" s="13"/>
      <c r="I16" s="29" t="str">
        <f t="shared" si="0"/>
        <v/>
      </c>
    </row>
    <row r="17" spans="1:11">
      <c r="A17" s="71"/>
      <c r="B17" s="74"/>
      <c r="C17" s="77"/>
      <c r="D17" s="80"/>
      <c r="E17" s="83"/>
      <c r="F17" s="83"/>
      <c r="G17" s="4"/>
      <c r="H17" s="13"/>
      <c r="I17" s="29" t="str">
        <f t="shared" si="0"/>
        <v/>
      </c>
    </row>
    <row r="18" spans="1:11">
      <c r="A18" s="5"/>
      <c r="B18" s="6"/>
      <c r="C18" s="7"/>
      <c r="D18" s="7"/>
      <c r="E18" s="8"/>
      <c r="F18" s="8"/>
      <c r="G18" s="9"/>
      <c r="H18" s="9"/>
      <c r="I18" s="10"/>
      <c r="J18" s="11"/>
      <c r="K18" s="11"/>
    </row>
    <row r="19" spans="1:11" ht="25.5">
      <c r="A19" s="16" t="s">
        <v>34</v>
      </c>
      <c r="B19" s="16" t="s">
        <v>35</v>
      </c>
      <c r="C19" s="15" t="s">
        <v>5</v>
      </c>
      <c r="D19" s="17" t="s">
        <v>6</v>
      </c>
      <c r="E19" s="18" t="s">
        <v>10</v>
      </c>
      <c r="F19" s="17" t="s">
        <v>7</v>
      </c>
      <c r="G19" s="65" t="s">
        <v>33</v>
      </c>
      <c r="H19" s="66"/>
      <c r="I19" s="31"/>
    </row>
    <row r="20" spans="1:11">
      <c r="A20" s="19" t="str">
        <f>IF(B20&lt;2,"N/A",(STDEV(H3:H17)))</f>
        <v>N/A</v>
      </c>
      <c r="B20" s="19">
        <f>COUNT(H3:H17)</f>
        <v>0</v>
      </c>
      <c r="C20" s="20" t="str">
        <f>IF(B20&lt;2,"N/A",(A20/D20))</f>
        <v>N/A</v>
      </c>
      <c r="D20" s="21" t="e">
        <f>ROUND(AVERAGE(H3:H17),2)</f>
        <v>#DIV/0!</v>
      </c>
      <c r="E20" s="22" t="str">
        <f>IFERROR(ROUND(IF(B20&lt;2,"N/A",(IF(C20&lt;=25%,"N/A",AVERAGE(I3:I17)))),2),"N/A")</f>
        <v>N/A</v>
      </c>
      <c r="F20" s="22" t="e">
        <f>ROUND(MEDIAN(H3:H17),2)</f>
        <v>#NUM!</v>
      </c>
      <c r="G20" s="23" t="e">
        <f>INDEX(G3:G17,MATCH(H20,H3:H17,0))</f>
        <v>#N/A</v>
      </c>
      <c r="H20" s="24">
        <f>MIN(H3:H17)</f>
        <v>0</v>
      </c>
      <c r="I20" s="31"/>
    </row>
    <row r="21" spans="1:11">
      <c r="A21" s="32"/>
      <c r="B21" s="31"/>
      <c r="C21" s="33"/>
      <c r="D21" s="33"/>
      <c r="E21" s="33"/>
      <c r="F21" s="33"/>
      <c r="G21" s="31"/>
      <c r="H21" s="34"/>
      <c r="I21" s="12"/>
      <c r="J21" s="12"/>
      <c r="K21" s="12"/>
    </row>
    <row r="22" spans="1:11">
      <c r="B22" s="32"/>
      <c r="C22" s="32"/>
      <c r="D22" s="67"/>
      <c r="E22" s="67"/>
      <c r="F22" s="35"/>
      <c r="G22" s="25" t="s">
        <v>36</v>
      </c>
      <c r="H22" s="26" t="e">
        <f>IF(C20&lt;=25%,D20,MIN(E20:F20))</f>
        <v>#NUM!</v>
      </c>
    </row>
    <row r="23" spans="1:11">
      <c r="B23" s="32"/>
      <c r="C23" s="32"/>
      <c r="D23" s="67"/>
      <c r="E23" s="67"/>
      <c r="F23" s="36"/>
      <c r="G23" s="27" t="s">
        <v>8</v>
      </c>
      <c r="H23" s="28" t="e">
        <f>ROUND(H22,2)*D3</f>
        <v>#NUM!</v>
      </c>
    </row>
    <row r="24" spans="1:11">
      <c r="B24" s="38"/>
      <c r="C24" s="38"/>
      <c r="D24" s="31"/>
      <c r="E24" s="31"/>
    </row>
    <row r="26" spans="1:11">
      <c r="A26" s="59" t="s">
        <v>24</v>
      </c>
      <c r="B26" s="60"/>
      <c r="C26" s="60"/>
      <c r="D26" s="60"/>
      <c r="E26" s="60"/>
      <c r="F26" s="60"/>
      <c r="G26" s="60"/>
      <c r="H26" s="60"/>
      <c r="I26" s="61"/>
    </row>
    <row r="27" spans="1:11" ht="12.75" customHeight="1">
      <c r="A27" s="59" t="s">
        <v>25</v>
      </c>
      <c r="B27" s="60"/>
      <c r="C27" s="60"/>
      <c r="D27" s="60"/>
      <c r="E27" s="60"/>
      <c r="F27" s="60"/>
      <c r="G27" s="60"/>
      <c r="H27" s="60"/>
      <c r="I27" s="61"/>
    </row>
    <row r="28" spans="1:11" ht="12.75" customHeight="1">
      <c r="A28" s="59" t="s">
        <v>26</v>
      </c>
      <c r="B28" s="60"/>
      <c r="C28" s="60"/>
      <c r="D28" s="60"/>
      <c r="E28" s="60"/>
      <c r="F28" s="60"/>
      <c r="G28" s="60"/>
      <c r="H28" s="60"/>
      <c r="I28" s="61"/>
    </row>
    <row r="29" spans="1:11">
      <c r="A29" s="59" t="s">
        <v>27</v>
      </c>
      <c r="B29" s="60"/>
      <c r="C29" s="60"/>
      <c r="D29" s="60"/>
      <c r="E29" s="60"/>
      <c r="F29" s="60"/>
      <c r="G29" s="60"/>
      <c r="H29" s="60"/>
      <c r="I29" s="61"/>
    </row>
    <row r="30" spans="1:11" ht="12.75" customHeight="1">
      <c r="A30" s="59" t="s">
        <v>28</v>
      </c>
      <c r="B30" s="60"/>
      <c r="C30" s="60"/>
      <c r="D30" s="60"/>
      <c r="E30" s="60"/>
      <c r="F30" s="60"/>
      <c r="G30" s="60"/>
      <c r="H30" s="60"/>
      <c r="I30" s="61"/>
    </row>
    <row r="31" spans="1:11" ht="12.75" customHeight="1">
      <c r="A31" s="59" t="s">
        <v>29</v>
      </c>
      <c r="B31" s="60"/>
      <c r="C31" s="60"/>
      <c r="D31" s="60"/>
      <c r="E31" s="60"/>
      <c r="F31" s="60"/>
      <c r="G31" s="60"/>
      <c r="H31" s="60"/>
      <c r="I31" s="61"/>
    </row>
    <row r="32" spans="1:11" ht="24.75" customHeight="1">
      <c r="A32" s="62" t="s">
        <v>30</v>
      </c>
      <c r="B32" s="63"/>
      <c r="C32" s="63"/>
      <c r="D32" s="63"/>
      <c r="E32" s="63"/>
      <c r="F32" s="63"/>
      <c r="G32" s="63"/>
      <c r="H32" s="63"/>
      <c r="I32" s="64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0"/>
  <sheetViews>
    <sheetView tabSelected="1" view="pageBreakPreview" zoomScaleNormal="100" zoomScaleSheetLayoutView="100" workbookViewId="0">
      <selection activeCell="B46" sqref="B46"/>
    </sheetView>
  </sheetViews>
  <sheetFormatPr defaultRowHeight="12.75"/>
  <cols>
    <col min="1" max="1" width="9.140625" style="1"/>
    <col min="2" max="2" width="86.85546875" style="1" customWidth="1"/>
    <col min="3" max="3" width="13.28515625" style="1" customWidth="1"/>
    <col min="4" max="4" width="13.28515625" style="56" customWidth="1"/>
    <col min="5" max="5" width="13.28515625" style="1" customWidth="1"/>
    <col min="6" max="6" width="15.5703125" style="1" bestFit="1" customWidth="1"/>
    <col min="7" max="12" width="9.140625" style="2"/>
    <col min="13" max="16384" width="9.140625" style="1"/>
  </cols>
  <sheetData>
    <row r="1" spans="1:6" ht="15.75" customHeight="1">
      <c r="A1" s="84" t="s">
        <v>13</v>
      </c>
      <c r="B1" s="84"/>
      <c r="C1" s="84"/>
      <c r="D1" s="84"/>
      <c r="E1" s="84"/>
      <c r="F1" s="84"/>
    </row>
    <row r="2" spans="1:6" ht="25.5">
      <c r="A2" s="41" t="s">
        <v>14</v>
      </c>
      <c r="B2" s="41" t="s">
        <v>15</v>
      </c>
      <c r="C2" s="41" t="s">
        <v>16</v>
      </c>
      <c r="D2" s="54" t="s">
        <v>17</v>
      </c>
      <c r="E2" s="41" t="s">
        <v>12</v>
      </c>
      <c r="F2" s="41" t="s">
        <v>171</v>
      </c>
    </row>
    <row r="3" spans="1:6" ht="127.5">
      <c r="A3" s="49">
        <v>1</v>
      </c>
      <c r="B3" s="50" t="str">
        <f>Item1!B3</f>
        <v>LIVRO
Miolo:
• dimensões: 15,5 mm X 22,5 mm (fechado);
• aproximadamente 800 páginas (400 folhas);
• 1 X 1 preta; papel offset 75 g, alta alvura;
• acabamento colado;
Capa:
• dimensões:15,5 cm X 22,5 cm (fechada);
• 4 X 0;
• papel 250 g, supremo, plastificada, com lombada.</v>
      </c>
      <c r="C3" s="49" t="str">
        <f>Item1!C3</f>
        <v>Exemplar</v>
      </c>
      <c r="D3" s="55">
        <f>Item1!D3</f>
        <v>500</v>
      </c>
      <c r="E3" s="51">
        <f>Item1!E3</f>
        <v>30.41</v>
      </c>
      <c r="F3" s="51">
        <f t="shared" ref="F3:F32" si="0">(ROUND(E3,2)*D3)</f>
        <v>15205</v>
      </c>
    </row>
    <row r="4" spans="1:6" ht="114.75">
      <c r="A4" s="49">
        <v>2</v>
      </c>
      <c r="B4" s="50" t="str">
        <f>Item2!B3</f>
        <v>LIVRO
Miolo:
• dimensões: 210 mm X 297 mm (fechado);
• aproximadamente 200 páginas (100 folhas);
• 4 X 4; papel couche 120 g.
Capa:
• dimensões: 210 mm X 297 mm (fechada);
• 4 X 4;
• papel couche 220 g.</v>
      </c>
      <c r="C4" s="49" t="str">
        <f>Item2!C3</f>
        <v>Exemplar</v>
      </c>
      <c r="D4" s="55">
        <f>Item2!D3</f>
        <v>1000</v>
      </c>
      <c r="E4" s="51">
        <f>Item2!E3</f>
        <v>25.78</v>
      </c>
      <c r="F4" s="51">
        <f t="shared" si="0"/>
        <v>25780</v>
      </c>
    </row>
    <row r="5" spans="1:6" ht="216.75">
      <c r="A5" s="49">
        <v>3</v>
      </c>
      <c r="B5" s="50" t="str">
        <f>Item3!B3</f>
        <v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 com verniz localizado.
Porta livros:
• 4 X 0 cores (policromia);
• Para acondicionar dois exemplares do livro;
• Capa semi-dura;
• laminação fosca com verniz localizado.</v>
      </c>
      <c r="C5" s="49" t="str">
        <f>Item3!C3</f>
        <v>Exemplar</v>
      </c>
      <c r="D5" s="55">
        <f>Item3!D3</f>
        <v>1000</v>
      </c>
      <c r="E5" s="51">
        <f>Item3!E3</f>
        <v>25.66</v>
      </c>
      <c r="F5" s="51">
        <f t="shared" si="0"/>
        <v>25660</v>
      </c>
    </row>
    <row r="6" spans="1:6" ht="140.25">
      <c r="A6" s="49">
        <v>4</v>
      </c>
      <c r="B6" s="50" t="str">
        <f>Item4!B3</f>
        <v>LIVRO
Capa:
• dimensões: 420 mm X 2l0 mm (aberto);
• 1 dobra;
• impressão 4X0;
• papel reciclato 220 g.
Miolo:
• dimensões: 297 mm X 2l0 mm;
• Aproximadamente 60 páginas (30 folhas);
• impressão 4X4;
• papel reciclato 120 g.</v>
      </c>
      <c r="C6" s="49" t="str">
        <f>Item4!C3</f>
        <v>Exemplar</v>
      </c>
      <c r="D6" s="55">
        <f>Item4!D3</f>
        <v>600</v>
      </c>
      <c r="E6" s="51">
        <f>Item4!E3</f>
        <v>10.85</v>
      </c>
      <c r="F6" s="51">
        <f t="shared" si="0"/>
        <v>6510</v>
      </c>
    </row>
    <row r="7" spans="1:6" ht="153">
      <c r="A7" s="49">
        <v>5</v>
      </c>
      <c r="B7" s="50" t="str">
        <f>Item5!B3</f>
        <v>LIVRO
Miolo:
• dimensões: 210 mm X 297 mm;
• aproximadamente 32 páginas (16 folhas);
• 4 X 4;
• papel reciclato 120 g;
• acabamento com 2 grampos.
Capa:
• dimensões: 420 mm X 210 mm (aberta);
• 1 dobra;
• 4 X 0;
• papel reciclato 220 g.</v>
      </c>
      <c r="C7" s="49" t="str">
        <f>Item5!C3</f>
        <v>Exemplar</v>
      </c>
      <c r="D7" s="55">
        <f>Item5!D3</f>
        <v>600</v>
      </c>
      <c r="E7" s="51">
        <f>Item5!E3</f>
        <v>3.62</v>
      </c>
      <c r="F7" s="51">
        <f t="shared" si="0"/>
        <v>2172</v>
      </c>
    </row>
    <row r="8" spans="1:6" ht="127.5">
      <c r="A8" s="49">
        <v>6</v>
      </c>
      <c r="B8" s="50" t="str">
        <f>Item6!B3</f>
        <v>LIVRO
Miolo:
• dimensões: 155 mm X 215 mm (fechado);
• aproximadamente 150 páginas (75 folhas);
• l X 1 preta; papel offset 90 g, branco;
• acabamento colado.
Capa:
• dimensões 155 mm X 215 mm (fechada);
• 4 X 0 cores (policromia);
• papel 180 g, couche liso.</v>
      </c>
      <c r="C8" s="49" t="str">
        <f>Item6!C3</f>
        <v>Exemplar</v>
      </c>
      <c r="D8" s="55">
        <f>Item6!D3</f>
        <v>500</v>
      </c>
      <c r="E8" s="51">
        <f>Item6!E3</f>
        <v>62.23</v>
      </c>
      <c r="F8" s="51">
        <f t="shared" si="0"/>
        <v>31115</v>
      </c>
    </row>
    <row r="9" spans="1:6" ht="127.5">
      <c r="A9" s="49">
        <v>7</v>
      </c>
      <c r="B9" s="50" t="str">
        <f>Item7!B3</f>
        <v>LIVRO
Miolo:
• dimensões: 155 mm X 215 mm (fechado);
• aproximadamente 150 páginas (75 folhas);
• l X 1 preta; papel offset 90 g, branco;
• acabamento colado.
Capa:
• dimensões 155 mm X 215 mm (fechada);
• 4 X 0 cores (policromia);
• papel 180 g, couche liso, com lombada.</v>
      </c>
      <c r="C9" s="49" t="str">
        <f>Item7!C3</f>
        <v>Exemplar</v>
      </c>
      <c r="D9" s="55">
        <f>Item7!D3</f>
        <v>500</v>
      </c>
      <c r="E9" s="51">
        <f>Item7!E3</f>
        <v>31.41</v>
      </c>
      <c r="F9" s="51">
        <f t="shared" si="0"/>
        <v>15705</v>
      </c>
    </row>
    <row r="10" spans="1:6" ht="140.25">
      <c r="A10" s="49">
        <v>8</v>
      </c>
      <c r="B10" s="50" t="str">
        <f>Item8!B3</f>
        <v>LIVRO
Miolo:
• dimensões: 220 mm X 300 mm (fechado);
• aproximadamente 120 páginas (60 folhas);
• 4 X 4; papel couche fosco 150 g;
• acabamento costurado e colado, com fita.
Capa:
• dimensões: 225 mm X 305 mm (fechada);
• 4 X 4 cores (policromia);
• Laminação fosca com verniz localizado;
• capa dura, com guarda.</v>
      </c>
      <c r="C10" s="49" t="str">
        <f>Item8!C3</f>
        <v>Exemplar</v>
      </c>
      <c r="D10" s="55">
        <f>Item8!D3</f>
        <v>250</v>
      </c>
      <c r="E10" s="51">
        <f>Item8!E3</f>
        <v>29.36</v>
      </c>
      <c r="F10" s="51">
        <f t="shared" si="0"/>
        <v>7340</v>
      </c>
    </row>
    <row r="11" spans="1:6" ht="216.75">
      <c r="A11" s="49">
        <v>9</v>
      </c>
      <c r="B11" s="50" t="str">
        <f>Item9!B3</f>
        <v>LIVRO
Miolo:
• dimensões: 145 mm X 105 mm (fechado);
• aproximadamente 320 páginas (160 folhas);
• l X 1 preta; papel offset 75 g, alta alvura;
• acabamento costurado e colado.
Capa:
• dimensões: 150 mm X 110 mm (fechada);
• com lombada e com orelha;
• 4 X 0 cores (policromia);
• Capa semi-dura;
• laminação fosca com verniz localizado.
Porta livros:
• 4 X 0 cores (policromia);
• Para acodicionar dois exemplares do livro;
• Capa semi-dura;
• Laminação fosca com verniz  localizado.</v>
      </c>
      <c r="C11" s="49" t="str">
        <f>Item9!C3</f>
        <v>Exemplar</v>
      </c>
      <c r="D11" s="55">
        <f>Item9!D3</f>
        <v>1000</v>
      </c>
      <c r="E11" s="51">
        <f>Item9!E3</f>
        <v>55</v>
      </c>
      <c r="F11" s="51">
        <f t="shared" si="0"/>
        <v>55000</v>
      </c>
    </row>
    <row r="12" spans="1:6" ht="89.25">
      <c r="A12" s="49">
        <v>10</v>
      </c>
      <c r="B12" s="50" t="str">
        <f>Item10!B3</f>
        <v>CARTILHA
Capa e Miolo:
• papel couche liso l50 gr, branco;
• impressão offset 4 X 4;
• acabamento com 2 grampos;
• dimensões: l80 mm X l80 mm (fechado) e l80 mm X 360 mm (aberto);
• aproximadamente 30 páginas.</v>
      </c>
      <c r="C12" s="49" t="str">
        <f>Item10!C3</f>
        <v>Exemplar</v>
      </c>
      <c r="D12" s="55">
        <f>Item10!D3</f>
        <v>6000</v>
      </c>
      <c r="E12" s="51">
        <f>Item10!E3</f>
        <v>2.6</v>
      </c>
      <c r="F12" s="51">
        <f t="shared" si="0"/>
        <v>15600</v>
      </c>
    </row>
    <row r="13" spans="1:6" ht="178.5">
      <c r="A13" s="49">
        <v>11</v>
      </c>
      <c r="B13" s="50" t="str">
        <f>Item11!B3</f>
        <v>CARTILHA
Capa:
• Impressão 4 X 0;
• papel couche liso, 150 g;
• envernizada;
• dimensões: A4 (aberta);
• 1 dobra
• Encadernação tipo canoa, com 2 grampos.
Miolo:
• Impressão 4 X 4;
• papel couche liso, 115 g;
• dimensões: A4 (aberta);
• 1 dobra;
• 20 páginas.</v>
      </c>
      <c r="C13" s="49" t="str">
        <f>Item11!C3</f>
        <v>Exemplar</v>
      </c>
      <c r="D13" s="55">
        <f>Item11!D3</f>
        <v>6000</v>
      </c>
      <c r="E13" s="51">
        <f>Item11!E3</f>
        <v>2.48</v>
      </c>
      <c r="F13" s="51">
        <f t="shared" si="0"/>
        <v>14880</v>
      </c>
    </row>
    <row r="14" spans="1:6" ht="140.25">
      <c r="A14" s="49">
        <v>12</v>
      </c>
      <c r="B14" s="50" t="str">
        <f>Item12!B3</f>
        <v>CARTILHA
Miolo:
• dimensões: 148,5 mm X 210 mm (fechado);
• aproximadamente 20 páginas (10 folhas);
• impressão: 1 X 1;
• papel offset 90 g, alta alvura;
• acabamento com 2 grampos.
Capa:
• dimensões: 148,5 mm X 210 mm (fechada);
• 4 X 0 cores (policromia);
• papel couche liso, 130 g.</v>
      </c>
      <c r="C14" s="49" t="str">
        <f>Item12!C3</f>
        <v>Unidade</v>
      </c>
      <c r="D14" s="55">
        <f>Item12!D3</f>
        <v>2000</v>
      </c>
      <c r="E14" s="51">
        <f>Item12!E3</f>
        <v>6</v>
      </c>
      <c r="F14" s="51">
        <f t="shared" si="0"/>
        <v>12000</v>
      </c>
    </row>
    <row r="15" spans="1:6" ht="140.25">
      <c r="A15" s="49">
        <v>13</v>
      </c>
      <c r="B15" s="50" t="str">
        <f>Item13!B3</f>
        <v>CARTILHA
Miolo:
• dimensões: 210 mm X 297 mm (fechado);
• aproximadamente 80 páginas (40 folhas);
• impressão: 4 X 4;
• papel offset 90 g, alta alvura;
• acabamento com 2 grampos.
Capa:
• dimensões: 210 mm X 297 mm (fechada);
• 4 X 0 cores (policromia);
• papel couche liso, 130 g.</v>
      </c>
      <c r="C15" s="49" t="str">
        <f>Item13!C3</f>
        <v>Exemplar</v>
      </c>
      <c r="D15" s="55">
        <f>Item13!D3</f>
        <v>600</v>
      </c>
      <c r="E15" s="51">
        <f>Item13!E3</f>
        <v>22.51</v>
      </c>
      <c r="F15" s="51">
        <f t="shared" si="0"/>
        <v>13506.000000000002</v>
      </c>
    </row>
    <row r="16" spans="1:6" ht="140.25">
      <c r="A16" s="49">
        <v>14</v>
      </c>
      <c r="B16" s="50" t="str">
        <f>Item14!B3</f>
        <v>CARTILHA
Miolo:
• dimensões: 148,5 mm X 210 mm (fechado);
• aproximadamente 100 páginas (50 folhas);
• impressão: 4 X 4;
• papel offset 90 g, alta alvura;
• acabamento com 2 grampos.
Capa:
• dimensões: 148,5 mm X 210 mm (fechada);
• 4 X 0 cores (policromia);
• papel couche liso, 130 g.</v>
      </c>
      <c r="C16" s="49" t="str">
        <f>Item14!C3</f>
        <v>Exemplar</v>
      </c>
      <c r="D16" s="55">
        <f>Item14!D3</f>
        <v>400</v>
      </c>
      <c r="E16" s="51">
        <f>Item14!E3</f>
        <v>13.35</v>
      </c>
      <c r="F16" s="51">
        <f t="shared" si="0"/>
        <v>5340</v>
      </c>
    </row>
    <row r="17" spans="1:6" ht="140.25">
      <c r="A17" s="49">
        <v>15</v>
      </c>
      <c r="B17" s="50" t="str">
        <f>Item15!B3</f>
        <v>CARTILHA
Miolo:
• dimensões: 190 mm X 260 mm (fechado);
• aproximadamente 50 páginas (25 folhas);
• impressão: 1 X 1;
• papel offset 90 g, alta alvura;
• acabamento com 2 grampos.
Capa:
• dimensões: 190 mm X 260 mm (fechada);
• 4 X 0 cores (policromia);
• papel 130 g, papel couche liso.</v>
      </c>
      <c r="C17" s="49" t="str">
        <f>Item15!C3</f>
        <v>Exemplar</v>
      </c>
      <c r="D17" s="55">
        <f>Item15!D3</f>
        <v>400</v>
      </c>
      <c r="E17" s="51">
        <f>Item15!E3</f>
        <v>6.54</v>
      </c>
      <c r="F17" s="51">
        <f t="shared" si="0"/>
        <v>2616</v>
      </c>
    </row>
    <row r="18" spans="1:6" ht="140.25">
      <c r="A18" s="49">
        <v>16</v>
      </c>
      <c r="B18" s="50" t="str">
        <f>Item16!B3</f>
        <v>CARTILHA
Miolo:
• dimensões:170 mm X 240 mm (fechado);
• aproximadamente 70 páginas (35 folhas);
• impressão: 1 X 1;
• papel offset 90 g, alta alvura;
• acabamento com 2 grampos.
Capa:
• dimensões: 170 mm X 240 mm (fechada);
• 4 X 0 cores (policromia);
• papel 130 g, papel couche liso;</v>
      </c>
      <c r="C18" s="49" t="str">
        <f>Item16!C3</f>
        <v>Exemplar</v>
      </c>
      <c r="D18" s="55">
        <f>Item16!D3</f>
        <v>200</v>
      </c>
      <c r="E18" s="51">
        <f>Item16!E3</f>
        <v>12.51</v>
      </c>
      <c r="F18" s="51">
        <f t="shared" si="0"/>
        <v>2502</v>
      </c>
    </row>
    <row r="19" spans="1:6" ht="102">
      <c r="A19" s="49">
        <v>17</v>
      </c>
      <c r="B19" s="50" t="str">
        <f>Item17!B3</f>
        <v>CARTILHA
- tamanho A5 (1748 x 2480 px), na orientação vertical, contendo 30 páginas. Material grampeado.
Capa:
• papel couche liso 250 gr, laminação fosca;
• impressão offset 4 X 4;
Miolo (páginas internas):
• papel couche liso l70 gr, fosco;
• impressão offset 4 X 4;</v>
      </c>
      <c r="C19" s="49" t="str">
        <f>Item17!C3</f>
        <v>Exemplar</v>
      </c>
      <c r="D19" s="55">
        <f>Item17!D3</f>
        <v>2500</v>
      </c>
      <c r="E19" s="51">
        <f>Item17!E3</f>
        <v>11.85</v>
      </c>
      <c r="F19" s="51">
        <f t="shared" si="0"/>
        <v>29625</v>
      </c>
    </row>
    <row r="20" spans="1:6" ht="38.25" customHeight="1">
      <c r="A20" s="49">
        <v>18</v>
      </c>
      <c r="B20" s="50" t="str">
        <f>Item18!B3</f>
        <v>CARTÃO
• dimensões: 55 mm X 95 mm.
• lâmina em 1 X 0 cores em Opaline 180 g.</v>
      </c>
      <c r="C20" s="49" t="str">
        <f>Item18!C3</f>
        <v>Unidade</v>
      </c>
      <c r="D20" s="55">
        <f>Item18!D3</f>
        <v>8000</v>
      </c>
      <c r="E20" s="51">
        <f>Item18!E3</f>
        <v>0.13</v>
      </c>
      <c r="F20" s="51">
        <f t="shared" si="0"/>
        <v>1040</v>
      </c>
    </row>
    <row r="21" spans="1:6" ht="38.25">
      <c r="A21" s="49">
        <v>19</v>
      </c>
      <c r="B21" s="50" t="str">
        <f>Item19!B3</f>
        <v>CARTÃO
• dimensões: 55 mm X 95 mm.
• lâmina em 4 X 0 cores em Opaline 180 g.</v>
      </c>
      <c r="C21" s="49" t="str">
        <f>Item19!C3</f>
        <v>Unidade</v>
      </c>
      <c r="D21" s="55">
        <f>Item19!D3</f>
        <v>3000</v>
      </c>
      <c r="E21" s="51">
        <f>Item19!E3</f>
        <v>0.42</v>
      </c>
      <c r="F21" s="51">
        <f t="shared" si="0"/>
        <v>1260</v>
      </c>
    </row>
    <row r="22" spans="1:6" ht="38.25">
      <c r="A22" s="49">
        <v>20</v>
      </c>
      <c r="B22" s="50" t="str">
        <f>Item20!B3</f>
        <v>CARTÃO
• dimensões: 102 mm X 152 mm;
• lâminas em 4 X 0 cores em couche fosco 240 g;</v>
      </c>
      <c r="C22" s="49" t="str">
        <f>Item20!C3</f>
        <v>Exemplar</v>
      </c>
      <c r="D22" s="55">
        <f>Item20!D3</f>
        <v>1000</v>
      </c>
      <c r="E22" s="51">
        <f>Item20!E3</f>
        <v>0.38</v>
      </c>
      <c r="F22" s="51">
        <f t="shared" si="0"/>
        <v>380</v>
      </c>
    </row>
    <row r="23" spans="1:6" ht="63.75">
      <c r="A23" s="49">
        <v>21</v>
      </c>
      <c r="B23" s="50" t="str">
        <f>Item21!B3</f>
        <v>PASTA
• dimensões: 450 mm X 320 mm (aberto);
• 1 dobra e bolso interno;
• impresso 4 X 0;
• cartão supremo 250 g com plastificação.</v>
      </c>
      <c r="C23" s="49" t="str">
        <f>Item21!C3</f>
        <v>Exemplar</v>
      </c>
      <c r="D23" s="55">
        <f>Item21!D3</f>
        <v>4000</v>
      </c>
      <c r="E23" s="51">
        <f>Item21!E3</f>
        <v>3.65</v>
      </c>
      <c r="F23" s="51">
        <f t="shared" si="0"/>
        <v>14600</v>
      </c>
    </row>
    <row r="24" spans="1:6" ht="51">
      <c r="A24" s="49">
        <v>22</v>
      </c>
      <c r="B24" s="50" t="str">
        <f>Item22!B3</f>
        <v>PASTA
• dimensões 325 mm X 474 mm (aberto);
• lâminas em 1 X 0 cores em OffSet 280 g;
• 1 dobra.</v>
      </c>
      <c r="C24" s="49" t="str">
        <f>Item22!C3</f>
        <v>Exemplar</v>
      </c>
      <c r="D24" s="55">
        <f>Item22!D3</f>
        <v>10000</v>
      </c>
      <c r="E24" s="51">
        <f>Item22!E3</f>
        <v>1.1299999999999999</v>
      </c>
      <c r="F24" s="51">
        <f t="shared" si="0"/>
        <v>11299.999999999998</v>
      </c>
    </row>
    <row r="25" spans="1:6" ht="38.25">
      <c r="A25" s="49">
        <v>23</v>
      </c>
      <c r="B25" s="50" t="str">
        <f>Item23!B3</f>
        <v>CARTAZ
• dimensões: 297 mm X 420 mm;
• lâminas em 4 X 0 cores em couche liso 120 g;</v>
      </c>
      <c r="C25" s="49" t="str">
        <f>Item23!C3</f>
        <v>Milheiro</v>
      </c>
      <c r="D25" s="55">
        <f>Item23!D3</f>
        <v>500</v>
      </c>
      <c r="E25" s="51">
        <f>Item23!E3</f>
        <v>5</v>
      </c>
      <c r="F25" s="51">
        <f t="shared" si="0"/>
        <v>2500</v>
      </c>
    </row>
    <row r="26" spans="1:6" ht="38.25">
      <c r="A26" s="49">
        <v>24</v>
      </c>
      <c r="B26" s="50" t="str">
        <f>Item24!B3</f>
        <v>CARTAZ
• dimensões: 297 mm X 420 mm;
• lâminas em 4 X 0 cores em couche liso 150 g;</v>
      </c>
      <c r="C26" s="49" t="str">
        <f>Item24!C3</f>
        <v>Exemplar</v>
      </c>
      <c r="D26" s="55">
        <f>Item24!D3</f>
        <v>4000</v>
      </c>
      <c r="E26" s="51">
        <f>Item24!E3</f>
        <v>2.12</v>
      </c>
      <c r="F26" s="51">
        <f t="shared" si="0"/>
        <v>8480</v>
      </c>
    </row>
    <row r="27" spans="1:6" ht="38.25">
      <c r="A27" s="49">
        <v>25</v>
      </c>
      <c r="B27" s="50" t="str">
        <f>Item25!B3</f>
        <v>CARTAZ
• dimensões: 420 mm X 600 mm;
• lâminas em 4 X 0 cores em couche liso 150 g;</v>
      </c>
      <c r="C27" s="49" t="str">
        <f>Item25!C3</f>
        <v>Exemplar</v>
      </c>
      <c r="D27" s="55">
        <f>Item25!D3</f>
        <v>1000</v>
      </c>
      <c r="E27" s="51">
        <f>Item25!E3</f>
        <v>1.54</v>
      </c>
      <c r="F27" s="51">
        <f t="shared" si="0"/>
        <v>1540</v>
      </c>
    </row>
    <row r="28" spans="1:6" ht="38.25">
      <c r="A28" s="49">
        <v>26</v>
      </c>
      <c r="B28" s="50" t="str">
        <f>Item26!B3</f>
        <v>CARTAZ
• dimensões: 285 mm X 410 mm;
• lâminas em 4 X 0 cores em couche liso 150 g;</v>
      </c>
      <c r="C28" s="49" t="str">
        <f>Item26!C3</f>
        <v>Exemplar</v>
      </c>
      <c r="D28" s="55">
        <f>Item26!D3</f>
        <v>1000</v>
      </c>
      <c r="E28" s="51">
        <f>Item26!E3</f>
        <v>1.4</v>
      </c>
      <c r="F28" s="51">
        <f t="shared" si="0"/>
        <v>1400</v>
      </c>
    </row>
    <row r="29" spans="1:6" ht="38.25">
      <c r="A29" s="49">
        <v>27</v>
      </c>
      <c r="B29" s="50" t="str">
        <f>Item27!B3</f>
        <v>CARTAZ
• dimensões: 400 mm X 580 mm;
• lâminas em 4 X 0 cores em couche liso 150 g.</v>
      </c>
      <c r="C29" s="49" t="str">
        <f>Item27!C3</f>
        <v>Exemplar</v>
      </c>
      <c r="D29" s="55">
        <f>Item27!D3</f>
        <v>1000</v>
      </c>
      <c r="E29" s="51">
        <f>Item27!E3</f>
        <v>1.54</v>
      </c>
      <c r="F29" s="51">
        <f t="shared" si="0"/>
        <v>1540</v>
      </c>
    </row>
    <row r="30" spans="1:6" ht="38.25">
      <c r="A30" s="49">
        <v>28</v>
      </c>
      <c r="B30" s="50" t="str">
        <f>Item28!B3</f>
        <v>CARTAZ
• dimensões: 210 mm X 297 mm;
• lâminas em 4 X 0 cores em couche liso 150 g.</v>
      </c>
      <c r="C30" s="49" t="str">
        <f>Item28!C3</f>
        <v>Exemplar</v>
      </c>
      <c r="D30" s="55">
        <f>Item28!D3</f>
        <v>1000</v>
      </c>
      <c r="E30" s="51">
        <f>Item28!E3</f>
        <v>0.82</v>
      </c>
      <c r="F30" s="51">
        <f t="shared" si="0"/>
        <v>820</v>
      </c>
    </row>
    <row r="31" spans="1:6" ht="63.75">
      <c r="A31" s="49">
        <v>29</v>
      </c>
      <c r="B31" s="50" t="str">
        <f>Item29!B3</f>
        <v>CONVITE
• dimensões: 287 mm X 410 mm;
• 2 dobras;
• lâminas em 4 X 4 cores em couche fosco 240g, com laminação fosca;
• com verniz localizado.</v>
      </c>
      <c r="C31" s="49" t="str">
        <f>Item29!C3</f>
        <v>Exemplar</v>
      </c>
      <c r="D31" s="55">
        <f>Item29!D3</f>
        <v>5000</v>
      </c>
      <c r="E31" s="51">
        <f>Item29!E3</f>
        <v>2.0499999999999998</v>
      </c>
      <c r="F31" s="51">
        <f t="shared" si="0"/>
        <v>10250</v>
      </c>
    </row>
    <row r="32" spans="1:6" ht="38.25">
      <c r="A32" s="49">
        <v>30</v>
      </c>
      <c r="B32" s="50" t="str">
        <f>Item30!B3</f>
        <v>CONVITE
• dimensões: 150 mm X 200 mm;
• lâminas em 4 X 0 cores em couche liso 240 g.</v>
      </c>
      <c r="C32" s="49" t="str">
        <f>Item30!C3</f>
        <v>Exemplar</v>
      </c>
      <c r="D32" s="55">
        <f>Item30!D3</f>
        <v>3000</v>
      </c>
      <c r="E32" s="51">
        <f>Item30!E3</f>
        <v>1.03</v>
      </c>
      <c r="F32" s="51">
        <f t="shared" si="0"/>
        <v>3090</v>
      </c>
    </row>
    <row r="33" spans="1:6" ht="38.25">
      <c r="A33" s="49">
        <v>31</v>
      </c>
      <c r="B33" s="50" t="str">
        <f>Item31!B3</f>
        <v>ENVELOPE
• dimensões: 168 mm X 225 mm;
• lâminas em 1 X 0 cores, branco, com brasão em alto relevo 290 g.</v>
      </c>
      <c r="C33" s="49" t="str">
        <f>Item31!C3</f>
        <v>Exemplar</v>
      </c>
      <c r="D33" s="55">
        <f>Item31!D3</f>
        <v>3000</v>
      </c>
      <c r="E33" s="51">
        <f>Item31!E3</f>
        <v>1.31</v>
      </c>
      <c r="F33" s="51">
        <f t="shared" ref="F33:F46" si="1">(ROUND(E33,2)*D33)</f>
        <v>3930</v>
      </c>
    </row>
    <row r="34" spans="1:6" ht="38.25">
      <c r="A34" s="49">
        <v>32</v>
      </c>
      <c r="B34" s="50" t="str">
        <f>Item32!B3</f>
        <v>ENVELOPE
• dimensões: 105 mm X 158 mm;
• lâminas em 1 X 0 cores, branco, 290 g.</v>
      </c>
      <c r="C34" s="49" t="str">
        <f>Item32!C3</f>
        <v>Exemplar</v>
      </c>
      <c r="D34" s="55">
        <f>Item32!D3</f>
        <v>1500</v>
      </c>
      <c r="E34" s="51">
        <f>Item32!E3</f>
        <v>0.89</v>
      </c>
      <c r="F34" s="51">
        <f t="shared" si="1"/>
        <v>1335</v>
      </c>
    </row>
    <row r="35" spans="1:6" ht="51">
      <c r="A35" s="49">
        <v>33</v>
      </c>
      <c r="B35" s="50" t="str">
        <f>Item33!B3</f>
        <v>FOLDER
• dimensões: 297 mm X 210 mm;
• 2 dobras;
• lâminas em 4 X 4 cores em offset 240 g.</v>
      </c>
      <c r="C35" s="49" t="str">
        <f>Item33!C3</f>
        <v>Exemplar</v>
      </c>
      <c r="D35" s="55">
        <f>Item33!D3</f>
        <v>700</v>
      </c>
      <c r="E35" s="51">
        <f>Item33!E3</f>
        <v>0.56999999999999995</v>
      </c>
      <c r="F35" s="51">
        <f t="shared" si="1"/>
        <v>398.99999999999994</v>
      </c>
    </row>
    <row r="36" spans="1:6" ht="51">
      <c r="A36" s="49">
        <v>34</v>
      </c>
      <c r="B36" s="50" t="str">
        <f>Item34!B3</f>
        <v>FOLDER
• dimensões: 297 mm X 210 mm;
• 2 dobras;
• lâminas em 4 X 4 cores em couche 180 g.</v>
      </c>
      <c r="C36" s="49" t="str">
        <f>Item34!C3</f>
        <v>Exemplar</v>
      </c>
      <c r="D36" s="55">
        <f>Item34!D3</f>
        <v>3000</v>
      </c>
      <c r="E36" s="51">
        <f>Item34!E3</f>
        <v>1.34</v>
      </c>
      <c r="F36" s="51">
        <f t="shared" si="1"/>
        <v>4020.0000000000005</v>
      </c>
    </row>
    <row r="37" spans="1:6" ht="51">
      <c r="A37" s="49">
        <v>35</v>
      </c>
      <c r="B37" s="50" t="str">
        <f>Item35!B3</f>
        <v>FOLDER
• dimensões: 297 mm X 210 mm;
• 2 dobras;
• lâminas em 4 X 4 cores em reciclato 150 g.</v>
      </c>
      <c r="C37" s="49" t="str">
        <f>Item35!C3</f>
        <v>Exemplar</v>
      </c>
      <c r="D37" s="55">
        <f>Item35!D3</f>
        <v>800</v>
      </c>
      <c r="E37" s="51">
        <f>Item35!E3</f>
        <v>0.27</v>
      </c>
      <c r="F37" s="51">
        <f t="shared" si="1"/>
        <v>216</v>
      </c>
    </row>
    <row r="38" spans="1:6" ht="38.25">
      <c r="A38" s="49">
        <v>36</v>
      </c>
      <c r="B38" s="50" t="str">
        <f>Item36!B3</f>
        <v>Marcador de Livro
• dimensões: 50 mm X 190 mm;
• lâminas em 4 X 4 cores em offset 240 g.com plastificação.</v>
      </c>
      <c r="C38" s="49" t="str">
        <f>Item36!C3</f>
        <v>Exemplar</v>
      </c>
      <c r="D38" s="55">
        <f>Item36!D3</f>
        <v>3000</v>
      </c>
      <c r="E38" s="51">
        <f>Item36!E3</f>
        <v>0.88</v>
      </c>
      <c r="F38" s="51">
        <f t="shared" si="1"/>
        <v>2640</v>
      </c>
    </row>
    <row r="39" spans="1:6" ht="38.25">
      <c r="A39" s="49">
        <v>37</v>
      </c>
      <c r="B39" s="50" t="str">
        <f>Item37!B3</f>
        <v>Diploma
• dimensões: 350 mm X 245 mm;
• lâminas em 4 X 0 cores em Opaline 180 g.</v>
      </c>
      <c r="C39" s="49" t="str">
        <f>Item37!C3</f>
        <v>Exemplar</v>
      </c>
      <c r="D39" s="55">
        <f>Item37!D3</f>
        <v>10000</v>
      </c>
      <c r="E39" s="51">
        <f>Item37!E3</f>
        <v>1.42</v>
      </c>
      <c r="F39" s="51">
        <f t="shared" si="1"/>
        <v>14200</v>
      </c>
    </row>
    <row r="40" spans="1:6" ht="114.75">
      <c r="A40" s="49">
        <v>38</v>
      </c>
      <c r="B40" s="50" t="str">
        <f>Item38!B3</f>
        <v>Bloco
Miolo:
• dimensões: 220 mm X 280 mm;
• aproximadamente 50 páginas (25 folhas);
• páginas em 1 X 0 cores em offset 75.
Capa:
• dimensões: 220 mm X 280 mm (fechado);
• 4 X 0 cores;
• cartão supremo 250 g.</v>
      </c>
      <c r="C40" s="49" t="str">
        <f>Item38!C3</f>
        <v>Exemplar</v>
      </c>
      <c r="D40" s="55">
        <f>Item38!D3</f>
        <v>1500</v>
      </c>
      <c r="E40" s="51">
        <f>Item38!E3</f>
        <v>6.88</v>
      </c>
      <c r="F40" s="51">
        <f t="shared" si="1"/>
        <v>10320</v>
      </c>
    </row>
    <row r="41" spans="1:6" ht="114.75">
      <c r="A41" s="49">
        <v>39</v>
      </c>
      <c r="B41" s="50" t="str">
        <f>Item39!B3</f>
        <v>Bloco
Miolo:
• dimensões: 160 mm X 220 mm;
• aproximadamente 50 páginas (25 folhas);
• páginas em 1 X 0 cores em papel reciclato 90.
Capa:
• dimensões: 160 mm X 220 mm (fechado);
• 4 X 0 cores;
• papel reciclato 150g.</v>
      </c>
      <c r="C41" s="49" t="str">
        <f>Item39!C3</f>
        <v>Exemplar</v>
      </c>
      <c r="D41" s="55">
        <f>Item39!D3</f>
        <v>1500</v>
      </c>
      <c r="E41" s="51">
        <f>Item39!E3</f>
        <v>6.2</v>
      </c>
      <c r="F41" s="51">
        <f t="shared" si="1"/>
        <v>9300</v>
      </c>
    </row>
    <row r="42" spans="1:6" ht="216.75">
      <c r="A42" s="49">
        <v>40</v>
      </c>
      <c r="B42" s="50" t="str">
        <f>Item40!B3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a serem fornecidos pela SEINFO (NÃO SERÁ ACEITA INSCRIÇÃO EM SILK SCREEN).
OBS: 1: serão confeccionados 06 clichês com as assinaturas dos magistrados.
OBS.: 2: o clichê referente ao Brasão da República será fornecido pelo TRE-BA.
OBS. 3: O TRE-BA não se obriga a executar todo o quantitativo de coletâneas/exemplares indicados, sendo este uma estimativa da necessidade do Órgão para o exercício.</v>
      </c>
      <c r="C42" s="49" t="str">
        <f>Item40!C3</f>
        <v>Exemplar</v>
      </c>
      <c r="D42" s="55">
        <f>Item40!D3</f>
        <v>14</v>
      </c>
      <c r="E42" s="51">
        <f>Item40!E3</f>
        <v>568.16</v>
      </c>
      <c r="F42" s="51">
        <f t="shared" si="1"/>
        <v>7954.24</v>
      </c>
    </row>
    <row r="43" spans="1:6" ht="153">
      <c r="A43" s="49">
        <v>41</v>
      </c>
      <c r="B43" s="50" t="str">
        <f>Item41!B3</f>
        <v>Agenda
Miolo:
• papel reciclado, 75g;
• dimensões: 120 mm x 160 mm (BxH);
• aproximadamente 350 páginas (175 folhas), 4 x 4.
• Impressão em Offset.
Capa:
• papelão espessura 1.1/ nº 30 revestido externamente com papel reciclado 120 g;
• impressão 4 x 0 cores, e internamente com papel reciclado 90 g, 0 x 0 cores;
• dimensões: 125 mm x 165 mm (BxH);
• impressão em Offset;
• encadernação em espiral verde escuro.</v>
      </c>
      <c r="C43" s="49" t="str">
        <f>Item41!C3</f>
        <v>Exemplar</v>
      </c>
      <c r="D43" s="55">
        <f>Item41!D3</f>
        <v>3000</v>
      </c>
      <c r="E43" s="51">
        <f>Item41!E3</f>
        <v>11.57</v>
      </c>
      <c r="F43" s="51">
        <f t="shared" si="1"/>
        <v>34710</v>
      </c>
    </row>
    <row r="44" spans="1:6" ht="127.5">
      <c r="A44" s="49">
        <v>42</v>
      </c>
      <c r="B44" s="50" t="str">
        <f>Item42!B3</f>
        <v>Calendário
Base:
• dimensões: 350 mm X 210 mm;
• corte/vinco, duas dobras;
• Impressão 4X0 em cartão supremo de 350 g.
Páginas
• aproximadamente 7 folhas (14 páginas):
• dimensões: 130mm X 210 mm;
• lâminas em 4 X 4 cores em papel couche de 115 g;
• acabamento em wire-o branca.</v>
      </c>
      <c r="C44" s="49" t="str">
        <f>Item42!C3</f>
        <v>Unidade</v>
      </c>
      <c r="D44" s="55">
        <f>Item42!D3</f>
        <v>2400</v>
      </c>
      <c r="E44" s="51">
        <f>Item42!E3</f>
        <v>4.3600000000000003</v>
      </c>
      <c r="F44" s="51">
        <f t="shared" si="1"/>
        <v>10464</v>
      </c>
    </row>
    <row r="45" spans="1:6" ht="63.75">
      <c r="A45" s="49">
        <v>43</v>
      </c>
      <c r="B45" s="52" t="str">
        <f>Item43!B3</f>
        <v>Crachá
• dimensões 110 mm X 150 mm;
• lâminas em 4 X 0 cores em Couche fosco 300g.
• plastificado;
• cordão branco ou preto.</v>
      </c>
      <c r="C45" s="49" t="str">
        <f>Item43!C3</f>
        <v>Unidade</v>
      </c>
      <c r="D45" s="55">
        <f>Item43!D3</f>
        <v>12500</v>
      </c>
      <c r="E45" s="51">
        <f>Item43!E3</f>
        <v>3.83</v>
      </c>
      <c r="F45" s="51">
        <f t="shared" si="1"/>
        <v>47875</v>
      </c>
    </row>
    <row r="46" spans="1:6" ht="63.75">
      <c r="A46" s="49">
        <v>44</v>
      </c>
      <c r="B46" s="52" t="str">
        <f>Item44!B3</f>
        <v>Crachá
• dimensões 55 mm X 75 mm;
• lâminas em 4 X 0 cores em Couche fosco 300g.
• plastificado;
• cordão branco ou preto.</v>
      </c>
      <c r="C46" s="49" t="str">
        <f>Item44!C3</f>
        <v>Unidade</v>
      </c>
      <c r="D46" s="55">
        <f>Item44!D3</f>
        <v>32000</v>
      </c>
      <c r="E46" s="51">
        <f>Item44!E3</f>
        <v>2.5</v>
      </c>
      <c r="F46" s="51">
        <f t="shared" si="1"/>
        <v>80000</v>
      </c>
    </row>
    <row r="47" spans="1:6" ht="102">
      <c r="A47" s="42">
        <v>45</v>
      </c>
      <c r="B47" s="57" t="str">
        <f>Item45!B3</f>
        <v>CARTILHA
- tamanho A5 (1748 x 2480 px), na orientação vertical, contendo 30 páginas. Material grampeado.
Capa:
• papel couche liso 250 gr, laminação fosca;
• impressão offset 4 X 4;
Miolo (páginas internas):
• papel couche liso l70 gr, fosco;
• impressão offset 4 X 4;</v>
      </c>
      <c r="C47" s="42" t="str">
        <f>Item45!C3</f>
        <v>Exemplar</v>
      </c>
      <c r="D47" s="58">
        <f>Item45!D3</f>
        <v>7500</v>
      </c>
      <c r="E47" s="44">
        <f>Item45!E3</f>
        <v>11.85</v>
      </c>
      <c r="F47" s="44">
        <f t="shared" ref="F47:F49" si="2">(ROUND(E47,2)*D47)</f>
        <v>88875</v>
      </c>
    </row>
    <row r="48" spans="1:6" ht="63.75">
      <c r="A48" s="42">
        <v>46</v>
      </c>
      <c r="B48" s="57" t="str">
        <f>Item46!B3</f>
        <v>Crachá
• dimensões 110 mm X 150 mm;
• lâminas em 4 X 0 cores em Couche fosco 300g.
• plastificado;
• cordão branco ou preto.</v>
      </c>
      <c r="C48" s="42" t="str">
        <f>Item46!C3</f>
        <v>Unidade</v>
      </c>
      <c r="D48" s="58">
        <f>Item46!D3</f>
        <v>37500</v>
      </c>
      <c r="E48" s="44">
        <f>Item46!E3</f>
        <v>3.83</v>
      </c>
      <c r="F48" s="44">
        <f t="shared" si="2"/>
        <v>143625</v>
      </c>
    </row>
    <row r="49" spans="1:6" ht="63.75">
      <c r="A49" s="42">
        <v>47</v>
      </c>
      <c r="B49" s="57" t="str">
        <f>Item47!B3</f>
        <v>Crachá
• dimensões 55 mm X 75 mm;
• lâminas em 4 X 0 cores em Couche fosco 300g.
• plastificado;
• cordão branco ou preto.</v>
      </c>
      <c r="C49" s="42" t="str">
        <f>Item47!C3</f>
        <v>Unidade</v>
      </c>
      <c r="D49" s="58">
        <f>Item47!D3</f>
        <v>168000</v>
      </c>
      <c r="E49" s="44">
        <f>Item47!E3</f>
        <v>2.5</v>
      </c>
      <c r="F49" s="44">
        <f t="shared" si="2"/>
        <v>420000</v>
      </c>
    </row>
    <row r="50" spans="1:6" ht="15.75">
      <c r="A50" s="40"/>
      <c r="B50" s="40"/>
      <c r="C50" s="85" t="s">
        <v>19</v>
      </c>
      <c r="D50" s="84"/>
      <c r="E50" s="86"/>
      <c r="F50" s="53">
        <f>SUM(F3:F49)</f>
        <v>1218619.24</v>
      </c>
    </row>
  </sheetData>
  <mergeCells count="2">
    <mergeCell ref="A1:F1"/>
    <mergeCell ref="C50:E50"/>
  </mergeCells>
  <pageMargins left="0.51181102362204722" right="0.51181102362204722" top="1.0236220472440944" bottom="0.78740157480314965" header="0.31496062992125984" footer="0.31496062992125984"/>
  <pageSetup paperSize="9" scale="86" fitToHeight="10" orientation="landscape" r:id="rId1"/>
  <headerFooter>
    <oddHeader>&amp;C&amp;G</oddHeader>
    <oddFooter>&amp;LEstimativa em &amp;D</oddFooter>
  </headerFooter>
  <rowBreaks count="2" manualBreakCount="2">
    <brk id="19" max="5" man="1"/>
    <brk id="43" max="5" man="1"/>
  </rowBreaks>
  <legacyDrawingHF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9"/>
  <sheetViews>
    <sheetView view="pageBreakPreview" topLeftCell="A103" zoomScaleNormal="100" zoomScaleSheetLayoutView="100" workbookViewId="0">
      <selection activeCell="B72" sqref="B72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48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90" t="s">
        <v>20</v>
      </c>
      <c r="B1" s="90"/>
      <c r="C1" s="90"/>
      <c r="D1" s="90"/>
      <c r="E1" s="90"/>
      <c r="F1" s="90"/>
    </row>
    <row r="2" spans="1:6" s="2" customFormat="1" ht="25.5">
      <c r="A2" s="41" t="s">
        <v>14</v>
      </c>
      <c r="B2" s="41" t="s">
        <v>15</v>
      </c>
      <c r="C2" s="41" t="s">
        <v>16</v>
      </c>
      <c r="D2" s="41" t="s">
        <v>17</v>
      </c>
      <c r="E2" s="47" t="s">
        <v>12</v>
      </c>
      <c r="F2" s="41" t="s">
        <v>18</v>
      </c>
    </row>
    <row r="3" spans="1:6" s="2" customFormat="1" ht="17.25">
      <c r="A3" s="45" t="s">
        <v>21</v>
      </c>
      <c r="B3" s="87" t="str">
        <f>Item1!G20</f>
        <v>GRAFICA E EDITORA LICEU EIRELI</v>
      </c>
      <c r="C3" s="88"/>
      <c r="D3" s="88"/>
      <c r="E3" s="88"/>
      <c r="F3" s="89"/>
    </row>
    <row r="4" spans="1:6" s="2" customFormat="1" ht="127.5">
      <c r="A4" s="42">
        <v>1</v>
      </c>
      <c r="B4" s="43" t="str">
        <f>Item1!B3</f>
        <v>LIVRO
Miolo:
• dimensões: 15,5 mm X 22,5 mm (fechado);
• aproximadamente 800 páginas (400 folhas);
• 1 X 1 preta; papel offset 75 g, alta alvura;
• acabamento colado;
Capa:
• dimensões:15,5 cm X 22,5 cm (fechada);
• 4 X 0;
• papel 250 g, supremo, plastificada, com lombada.</v>
      </c>
      <c r="C4" s="42" t="str">
        <f>Item1!C3</f>
        <v>Exemplar</v>
      </c>
      <c r="D4" s="42">
        <f>Item1!D3</f>
        <v>500</v>
      </c>
      <c r="E4" s="44">
        <f>Item1!F3</f>
        <v>30.41</v>
      </c>
      <c r="F4" s="44">
        <f>(ROUND(E4,2)*D4)</f>
        <v>15205</v>
      </c>
    </row>
    <row r="5" spans="1:6" s="2" customFormat="1" ht="17.25">
      <c r="A5" s="45" t="s">
        <v>21</v>
      </c>
      <c r="B5" s="87" t="str">
        <f>Item2!G20</f>
        <v xml:space="preserve">GRAFICA E EDITORA KAYGANGUE LTDA </v>
      </c>
      <c r="C5" s="88"/>
      <c r="D5" s="88"/>
      <c r="E5" s="88"/>
      <c r="F5" s="89"/>
    </row>
    <row r="6" spans="1:6" ht="127.5" customHeight="1">
      <c r="A6" s="42">
        <v>2</v>
      </c>
      <c r="B6" s="43" t="str">
        <f>Item2!B3</f>
        <v>LIVRO
Miolo:
• dimensões: 210 mm X 297 mm (fechado);
• aproximadamente 200 páginas (100 folhas);
• 4 X 4; papel couche 120 g.
Capa:
• dimensões: 210 mm X 297 mm (fechada);
• 4 X 4;
• papel couche 220 g.</v>
      </c>
      <c r="C6" s="42" t="str">
        <f>Item2!C3</f>
        <v>Exemplar</v>
      </c>
      <c r="D6" s="42">
        <f>Item2!D3</f>
        <v>1000</v>
      </c>
      <c r="E6" s="44">
        <f>Item2!F3</f>
        <v>17</v>
      </c>
      <c r="F6" s="44">
        <f>(ROUND(E6,2)*D6)</f>
        <v>17000</v>
      </c>
    </row>
    <row r="7" spans="1:6" ht="17.25">
      <c r="A7" s="45" t="s">
        <v>21</v>
      </c>
      <c r="B7" s="91" t="str">
        <f>Item3!G20</f>
        <v>GRAFICA E EDITORA LICEU EIRELI</v>
      </c>
      <c r="C7" s="92"/>
      <c r="D7" s="92"/>
      <c r="E7" s="92"/>
      <c r="F7" s="93"/>
    </row>
    <row r="8" spans="1:6" ht="127.5" customHeight="1">
      <c r="A8" s="42">
        <v>3</v>
      </c>
      <c r="B8" s="43" t="str">
        <f>Item3!B3</f>
        <v>LIVRO
Miolo:
• dimensões: 170 mm X 240 mm (fechado);
• aproximadamente 700 páginas (350 folhas);
• l X 1 preta; papel offset 75 g, alta alvura;
• acabamento costurado e colado.
Capa:
• dimensões: 175 mm X 245 mm (fechada);
• com lombada e com orelha;
• 4 X 0 cores (policromia);
• Capa semi-dura;
• laminação fosca com verniz localizado.
Porta livros:
• 4 X 0 cores (policromia);
• Para acondicionar dois exemplares do livro;
• Capa semi-dura;
• laminação fosca com verniz localizado.</v>
      </c>
      <c r="C8" s="42" t="str">
        <f>Item3!C3</f>
        <v>Exemplar</v>
      </c>
      <c r="D8" s="42">
        <f>Item3!D3</f>
        <v>1000</v>
      </c>
      <c r="E8" s="44">
        <f>Item3!F3</f>
        <v>25.66</v>
      </c>
      <c r="F8" s="44">
        <f>(ROUND(E8,2)*D8)</f>
        <v>25660</v>
      </c>
    </row>
    <row r="9" spans="1:6" ht="12.75" customHeight="1">
      <c r="A9" s="45" t="s">
        <v>21</v>
      </c>
      <c r="B9" s="91" t="str">
        <f>Item4!G20</f>
        <v>GRAFICA E EDITORA LICEU EIRELI</v>
      </c>
      <c r="C9" s="92"/>
      <c r="D9" s="92"/>
      <c r="E9" s="92"/>
      <c r="F9" s="93"/>
    </row>
    <row r="10" spans="1:6" ht="140.25">
      <c r="A10" s="42">
        <v>4</v>
      </c>
      <c r="B10" s="43" t="str">
        <f>Item4!B3</f>
        <v>LIVRO
Capa:
• dimensões: 420 mm X 2l0 mm (aberto);
• 1 dobra;
• impressão 4X0;
• papel reciclato 220 g.
Miolo:
• dimensões: 297 mm X 2l0 mm;
• Aproximadamente 60 páginas (30 folhas);
• impressão 4X4;
• papel reciclato 120 g.</v>
      </c>
      <c r="C10" s="42" t="str">
        <f>Item4!C3</f>
        <v>Exemplar</v>
      </c>
      <c r="D10" s="42">
        <f>Item4!D3</f>
        <v>600</v>
      </c>
      <c r="E10" s="44">
        <f>Item4!F3</f>
        <v>10.85</v>
      </c>
      <c r="F10" s="44">
        <f>(ROUND(E10,2)*D10)</f>
        <v>6510</v>
      </c>
    </row>
    <row r="11" spans="1:6" ht="17.25">
      <c r="A11" s="45" t="s">
        <v>21</v>
      </c>
      <c r="B11" s="87" t="str">
        <f>Item5!G20</f>
        <v>OPERA SOLUCOES E GESTAO EMPRESARIAL LTDA</v>
      </c>
      <c r="C11" s="88"/>
      <c r="D11" s="88"/>
      <c r="E11" s="88"/>
      <c r="F11" s="89"/>
    </row>
    <row r="12" spans="1:6" ht="153">
      <c r="A12" s="42">
        <v>5</v>
      </c>
      <c r="B12" s="43" t="str">
        <f>Item5!B3</f>
        <v>LIVRO
Miolo:
• dimensões: 210 mm X 297 mm;
• aproximadamente 32 páginas (16 folhas);
• 4 X 4;
• papel reciclato 120 g;
• acabamento com 2 grampos.
Capa:
• dimensões: 420 mm X 210 mm (aberta);
• 1 dobra;
• 4 X 0;
• papel reciclato 220 g.</v>
      </c>
      <c r="C12" s="42" t="str">
        <f>Item5!C3</f>
        <v>Exemplar</v>
      </c>
      <c r="D12" s="42">
        <f>Item5!D3</f>
        <v>600</v>
      </c>
      <c r="E12" s="44">
        <f>Item5!F3</f>
        <v>3.51</v>
      </c>
      <c r="F12" s="44">
        <f>(ROUND(E12,2)*D12)</f>
        <v>2106</v>
      </c>
    </row>
    <row r="13" spans="1:6" ht="17.25">
      <c r="A13" s="45" t="s">
        <v>21</v>
      </c>
      <c r="B13" s="87" t="str">
        <f>Item6!G20</f>
        <v xml:space="preserve">RB GRAFICA DIGITAL LTDA </v>
      </c>
      <c r="C13" s="88"/>
      <c r="D13" s="88"/>
      <c r="E13" s="88"/>
      <c r="F13" s="89"/>
    </row>
    <row r="14" spans="1:6" ht="127.5">
      <c r="A14" s="42">
        <v>6</v>
      </c>
      <c r="B14" s="43" t="str">
        <f>Item6!B3</f>
        <v>LIVRO
Miolo:
• dimensões: 155 mm X 215 mm (fechado);
• aproximadamente 150 páginas (75 folhas);
• l X 1 preta; papel offset 90 g, branco;
• acabamento colado.
Capa:
• dimensões 155 mm X 215 mm (fechada);
• 4 X 0 cores (policromia);
• papel 180 g, couche liso.</v>
      </c>
      <c r="C14" s="42" t="str">
        <f>Item6!C3</f>
        <v>Exemplar</v>
      </c>
      <c r="D14" s="42">
        <f>Item6!D3</f>
        <v>500</v>
      </c>
      <c r="E14" s="44">
        <f>Item6!F3</f>
        <v>45.74</v>
      </c>
      <c r="F14" s="44">
        <f>(ROUND(E14,2)*D14)</f>
        <v>22870</v>
      </c>
    </row>
    <row r="15" spans="1:6" ht="17.25">
      <c r="A15" s="45" t="s">
        <v>21</v>
      </c>
      <c r="B15" s="87" t="str">
        <f>Item7!G20</f>
        <v xml:space="preserve">GRAFICA &amp; EDITORA TRIUNFAL LTDA </v>
      </c>
      <c r="C15" s="88"/>
      <c r="D15" s="88"/>
      <c r="E15" s="88"/>
      <c r="F15" s="89"/>
    </row>
    <row r="16" spans="1:6" ht="127.5">
      <c r="A16" s="42">
        <v>7</v>
      </c>
      <c r="B16" s="43" t="str">
        <f>Item7!B3</f>
        <v>LIVRO
Miolo:
• dimensões: 155 mm X 215 mm (fechado);
• aproximadamente 150 páginas (75 folhas);
• l X 1 preta; papel offset 90 g, branco;
• acabamento colado.
Capa:
• dimensões 155 mm X 215 mm (fechada);
• 4 X 0 cores (policromia);
• papel 180 g, couche liso, com lombada.</v>
      </c>
      <c r="C16" s="42" t="str">
        <f>Item7!C3</f>
        <v>Exemplar</v>
      </c>
      <c r="D16" s="42">
        <f>Item7!D3</f>
        <v>500</v>
      </c>
      <c r="E16" s="44">
        <f>Item7!F3</f>
        <v>28</v>
      </c>
      <c r="F16" s="44">
        <f>(ROUND(E16,2)*D16)</f>
        <v>14000</v>
      </c>
    </row>
    <row r="17" spans="1:6" ht="17.25">
      <c r="A17" s="45" t="s">
        <v>21</v>
      </c>
      <c r="B17" s="87" t="str">
        <f>Item8!G20</f>
        <v xml:space="preserve">POLIMPRESSOS SERVICOS GRAFICOS LTDA </v>
      </c>
      <c r="C17" s="88"/>
      <c r="D17" s="88"/>
      <c r="E17" s="88"/>
      <c r="F17" s="89"/>
    </row>
    <row r="18" spans="1:6" ht="140.25">
      <c r="A18" s="42">
        <v>8</v>
      </c>
      <c r="B18" s="43" t="str">
        <f>Item8!B3</f>
        <v>LIVRO
Miolo:
• dimensões: 220 mm X 300 mm (fechado);
• aproximadamente 120 páginas (60 folhas);
• 4 X 4; papel couche fosco 150 g;
• acabamento costurado e colado, com fita.
Capa:
• dimensões: 225 mm X 305 mm (fechada);
• 4 X 4 cores (policromia);
• Laminação fosca com verniz localizado;
• capa dura, com guarda.</v>
      </c>
      <c r="C18" s="42" t="str">
        <f>Item8!C3</f>
        <v>Exemplar</v>
      </c>
      <c r="D18" s="42">
        <f>Item8!D3</f>
        <v>250</v>
      </c>
      <c r="E18" s="44">
        <f>Item8!F3</f>
        <v>22.24</v>
      </c>
      <c r="F18" s="44">
        <f>(ROUND(E18,2)*D18)</f>
        <v>5560</v>
      </c>
    </row>
    <row r="19" spans="1:6" ht="17.25">
      <c r="A19" s="45" t="s">
        <v>21</v>
      </c>
      <c r="B19" s="87" t="str">
        <f>Item9!G20</f>
        <v>GRÁFICA EDITORA FORMULÁRIOS CONTÍNUOS E ETIQUETAS F&amp;F LTDA</v>
      </c>
      <c r="C19" s="88"/>
      <c r="D19" s="88"/>
      <c r="E19" s="88"/>
      <c r="F19" s="89"/>
    </row>
    <row r="20" spans="1:6" ht="216.75">
      <c r="A20" s="42">
        <v>9</v>
      </c>
      <c r="B20" s="43" t="str">
        <f>Item9!B3</f>
        <v>LIVRO
Miolo:
• dimensões: 145 mm X 105 mm (fechado);
• aproximadamente 320 páginas (160 folhas);
• l X 1 preta; papel offset 75 g, alta alvura;
• acabamento costurado e colado.
Capa:
• dimensões: 150 mm X 110 mm (fechada);
• com lombada e com orelha;
• 4 X 0 cores (policromia);
• Capa semi-dura;
• laminação fosca com verniz localizado.
Porta livros:
• 4 X 0 cores (policromia);
• Para acodicionar dois exemplares do livro;
• Capa semi-dura;
• Laminação fosca com verniz  localizado.</v>
      </c>
      <c r="C20" s="42" t="str">
        <f>Item9!C3</f>
        <v>Exemplar</v>
      </c>
      <c r="D20" s="42">
        <f>Item9!D3</f>
        <v>1000</v>
      </c>
      <c r="E20" s="44">
        <f>Item9!F3</f>
        <v>55</v>
      </c>
      <c r="F20" s="44">
        <f>(ROUND(E20,2)*D20)</f>
        <v>55000</v>
      </c>
    </row>
    <row r="21" spans="1:6" ht="17.25">
      <c r="A21" s="45" t="s">
        <v>21</v>
      </c>
      <c r="B21" s="87" t="str">
        <f>Item10!G20</f>
        <v>OPERA SOLUCOES E GESTAO EMPRESARIAL LTDA</v>
      </c>
      <c r="C21" s="88"/>
      <c r="D21" s="88"/>
      <c r="E21" s="88"/>
      <c r="F21" s="89"/>
    </row>
    <row r="22" spans="1:6" ht="89.25">
      <c r="A22" s="42">
        <v>10</v>
      </c>
      <c r="B22" s="43" t="str">
        <f>Item10!B3</f>
        <v>CARTILHA
Capa e Miolo:
• papel couche liso l50 gr, branco;
• impressão offset 4 X 4;
• acabamento com 2 grampos;
• dimensões: l80 mm X l80 mm (fechado) e l80 mm X 360 mm (aberto);
• aproximadamente 30 páginas.</v>
      </c>
      <c r="C22" s="42" t="str">
        <f>Item10!C3</f>
        <v>Exemplar</v>
      </c>
      <c r="D22" s="42">
        <f>Item10!D3</f>
        <v>6000</v>
      </c>
      <c r="E22" s="44">
        <f>Item10!F3</f>
        <v>2.58</v>
      </c>
      <c r="F22" s="44">
        <f>(ROUND(E22,2)*D22)</f>
        <v>15480</v>
      </c>
    </row>
    <row r="23" spans="1:6" ht="17.25">
      <c r="A23" s="45" t="s">
        <v>21</v>
      </c>
      <c r="B23" s="87" t="str">
        <f>Item11!G20</f>
        <v xml:space="preserve">COM GRAF GRAFICA E EDITORA LTDA </v>
      </c>
      <c r="C23" s="88"/>
      <c r="D23" s="88"/>
      <c r="E23" s="88"/>
      <c r="F23" s="89"/>
    </row>
    <row r="24" spans="1:6" ht="178.5">
      <c r="A24" s="42">
        <v>11</v>
      </c>
      <c r="B24" s="43" t="str">
        <f>Item11!B3</f>
        <v>CARTILHA
Capa:
• Impressão 4 X 0;
• papel couche liso, 150 g;
• envernizada;
• dimensões: A4 (aberta);
• 1 dobra
• Encadernação tipo canoa, com 2 grampos.
Miolo:
• Impressão 4 X 4;
• papel couche liso, 115 g;
• dimensões: A4 (aberta);
• 1 dobra;
• 20 páginas.</v>
      </c>
      <c r="C24" s="42" t="str">
        <f>Item11!C3</f>
        <v>Exemplar</v>
      </c>
      <c r="D24" s="42">
        <f>Item11!D3</f>
        <v>6000</v>
      </c>
      <c r="E24" s="44">
        <f>Item11!F3</f>
        <v>1.25</v>
      </c>
      <c r="F24" s="44">
        <f>(ROUND(E24,2)*D24)</f>
        <v>7500</v>
      </c>
    </row>
    <row r="25" spans="1:6" ht="17.25">
      <c r="A25" s="45" t="s">
        <v>21</v>
      </c>
      <c r="B25" s="87" t="str">
        <f>Item12!G20</f>
        <v xml:space="preserve">IMPACTO COMERCIO DE PRODUTOS DE PAPELARIA E INFORMATICA LTDA </v>
      </c>
      <c r="C25" s="88"/>
      <c r="D25" s="88"/>
      <c r="E25" s="88"/>
      <c r="F25" s="89"/>
    </row>
    <row r="26" spans="1:6" ht="140.25">
      <c r="A26" s="42">
        <v>12</v>
      </c>
      <c r="B26" s="43" t="str">
        <f>Item12!B3</f>
        <v>CARTILHA
Miolo:
• dimensões: 148,5 mm X 210 mm (fechado);
• aproximadamente 20 páginas (10 folhas);
• impressão: 1 X 1;
• papel offset 90 g, alta alvura;
• acabamento com 2 grampos.
Capa:
• dimensões: 148,5 mm X 210 mm (fechada);
• 4 X 0 cores (policromia);
• papel couche liso, 130 g.</v>
      </c>
      <c r="C26" s="42" t="str">
        <f>Item12!C3</f>
        <v>Unidade</v>
      </c>
      <c r="D26" s="42">
        <f>Item12!D3</f>
        <v>2000</v>
      </c>
      <c r="E26" s="44">
        <f>Item12!F3</f>
        <v>2.88</v>
      </c>
      <c r="F26" s="44">
        <f>(ROUND(E26,2)*D26)</f>
        <v>5760</v>
      </c>
    </row>
    <row r="27" spans="1:6" ht="17.25">
      <c r="A27" s="45" t="s">
        <v>21</v>
      </c>
      <c r="B27" s="87" t="str">
        <f>Item13!G20</f>
        <v>AYER FELIPE DE FARIA NETO</v>
      </c>
      <c r="C27" s="88"/>
      <c r="D27" s="88"/>
      <c r="E27" s="88"/>
      <c r="F27" s="89"/>
    </row>
    <row r="28" spans="1:6" ht="140.25">
      <c r="A28" s="42">
        <v>13</v>
      </c>
      <c r="B28" s="43" t="str">
        <f>Item13!B3</f>
        <v>CARTILHA
Miolo:
• dimensões: 210 mm X 297 mm (fechado);
• aproximadamente 80 páginas (40 folhas);
• impressão: 4 X 4;
• papel offset 90 g, alta alvura;
• acabamento com 2 grampos.
Capa:
• dimensões: 210 mm X 297 mm (fechada);
• 4 X 0 cores (policromia);
• papel couche liso, 130 g.</v>
      </c>
      <c r="C28" s="42" t="str">
        <f>Item13!C3</f>
        <v>Exemplar</v>
      </c>
      <c r="D28" s="42">
        <f>Item13!D3</f>
        <v>600</v>
      </c>
      <c r="E28" s="44">
        <f>Item13!F3</f>
        <v>20.65</v>
      </c>
      <c r="F28" s="44">
        <f>(ROUND(E28,2)*D28)</f>
        <v>12390</v>
      </c>
    </row>
    <row r="29" spans="1:6" ht="17.25">
      <c r="A29" s="45" t="s">
        <v>21</v>
      </c>
      <c r="B29" s="87" t="str">
        <f>Item14!G20</f>
        <v>GRAFICA E EDITORA LICEU EIRELI</v>
      </c>
      <c r="C29" s="88"/>
      <c r="D29" s="88"/>
      <c r="E29" s="88"/>
      <c r="F29" s="89"/>
    </row>
    <row r="30" spans="1:6" ht="140.25">
      <c r="A30" s="42">
        <v>14</v>
      </c>
      <c r="B30" s="43" t="str">
        <f>Item14!B3</f>
        <v>CARTILHA
Miolo:
• dimensões: 148,5 mm X 210 mm (fechado);
• aproximadamente 100 páginas (50 folhas);
• impressão: 4 X 4;
• papel offset 90 g, alta alvura;
• acabamento com 2 grampos.
Capa:
• dimensões: 148,5 mm X 210 mm (fechada);
• 4 X 0 cores (policromia);
• papel couche liso, 130 g.</v>
      </c>
      <c r="C30" s="42" t="str">
        <f>Item14!C3</f>
        <v>Exemplar</v>
      </c>
      <c r="D30" s="42">
        <f>Item14!D3</f>
        <v>400</v>
      </c>
      <c r="E30" s="44">
        <f>Item14!F3</f>
        <v>13.35</v>
      </c>
      <c r="F30" s="44">
        <f>(ROUND(E30,2)*D30)</f>
        <v>5340</v>
      </c>
    </row>
    <row r="31" spans="1:6" ht="17.25">
      <c r="A31" s="45" t="s">
        <v>21</v>
      </c>
      <c r="B31" s="87" t="str">
        <f>Item15!G20</f>
        <v>OPERA SOLUCOES E GESTAO EMPRESARIAL LTDA</v>
      </c>
      <c r="C31" s="88"/>
      <c r="D31" s="88"/>
      <c r="E31" s="88"/>
      <c r="F31" s="89"/>
    </row>
    <row r="32" spans="1:6" ht="140.25">
      <c r="A32" s="42">
        <v>15</v>
      </c>
      <c r="B32" s="43" t="str">
        <f>Item15!B3</f>
        <v>CARTILHA
Miolo:
• dimensões: 190 mm X 260 mm (fechado);
• aproximadamente 50 páginas (25 folhas);
• impressão: 1 X 1;
• papel offset 90 g, alta alvura;
• acabamento com 2 grampos.
Capa:
• dimensões: 190 mm X 260 mm (fechada);
• 4 X 0 cores (policromia);
• papel 130 g, papel couche liso.</v>
      </c>
      <c r="C32" s="42" t="str">
        <f>Item15!C3</f>
        <v>Exemplar</v>
      </c>
      <c r="D32" s="42">
        <f>Item15!D3</f>
        <v>400</v>
      </c>
      <c r="E32" s="44">
        <f>Item15!F3</f>
        <v>6.4</v>
      </c>
      <c r="F32" s="44">
        <f>(ROUND(E32,2)*D32)</f>
        <v>2560</v>
      </c>
    </row>
    <row r="33" spans="1:6" ht="17.25">
      <c r="A33" s="45" t="s">
        <v>21</v>
      </c>
      <c r="B33" s="87" t="str">
        <f>Item16!G20</f>
        <v>OPERA SOLUCOES E GESTAO EMPRESARIAL LTDA</v>
      </c>
      <c r="C33" s="88"/>
      <c r="D33" s="88"/>
      <c r="E33" s="88"/>
      <c r="F33" s="89"/>
    </row>
    <row r="34" spans="1:6" ht="140.25">
      <c r="A34" s="42">
        <v>16</v>
      </c>
      <c r="B34" s="43" t="str">
        <f>Item16!B3</f>
        <v>CARTILHA
Miolo:
• dimensões:170 mm X 240 mm (fechado);
• aproximadamente 70 páginas (35 folhas);
• impressão: 1 X 1;
• papel offset 90 g, alta alvura;
• acabamento com 2 grampos.
Capa:
• dimensões: 170 mm X 240 mm (fechada);
• 4 X 0 cores (policromia);
• papel 130 g, papel couche liso;</v>
      </c>
      <c r="C34" s="42" t="str">
        <f>Item16!C3</f>
        <v>Exemplar</v>
      </c>
      <c r="D34" s="42">
        <f>Item16!D3</f>
        <v>200</v>
      </c>
      <c r="E34" s="44">
        <f>Item16!F3</f>
        <v>12.39</v>
      </c>
      <c r="F34" s="44">
        <f>(ROUND(E34,2)*D34)</f>
        <v>2478</v>
      </c>
    </row>
    <row r="35" spans="1:6" ht="17.25">
      <c r="A35" s="45" t="s">
        <v>21</v>
      </c>
      <c r="B35" s="87" t="str">
        <f>Item17!G20</f>
        <v xml:space="preserve">GRAFICA 3 COMUNICACAO E SERVICOS GRAFICOS LTDA </v>
      </c>
      <c r="C35" s="88"/>
      <c r="D35" s="88"/>
      <c r="E35" s="88"/>
      <c r="F35" s="89"/>
    </row>
    <row r="36" spans="1:6" ht="102">
      <c r="A36" s="42">
        <v>17</v>
      </c>
      <c r="B36" s="43" t="str">
        <f>Item17!B3</f>
        <v>CARTILHA
- tamanho A5 (1748 x 2480 px), na orientação vertical, contendo 30 páginas. Material grampeado.
Capa:
• papel couche liso 250 gr, laminação fosca;
• impressão offset 4 X 4;
Miolo (páginas internas):
• papel couche liso l70 gr, fosco;
• impressão offset 4 X 4;</v>
      </c>
      <c r="C36" s="42" t="str">
        <f>Item17!C3</f>
        <v>Exemplar</v>
      </c>
      <c r="D36" s="42">
        <f>Item17!D3</f>
        <v>2500</v>
      </c>
      <c r="E36" s="44">
        <f>Item17!F3</f>
        <v>6.5</v>
      </c>
      <c r="F36" s="44">
        <f>(ROUND(E36,2)*D36)</f>
        <v>16250</v>
      </c>
    </row>
    <row r="37" spans="1:6" ht="17.25">
      <c r="A37" s="45" t="s">
        <v>21</v>
      </c>
      <c r="B37" s="87" t="e">
        <f>#REF!</f>
        <v>#REF!</v>
      </c>
      <c r="C37" s="88"/>
      <c r="D37" s="88"/>
      <c r="E37" s="88"/>
      <c r="F37" s="89"/>
    </row>
    <row r="38" spans="1:6">
      <c r="A38" s="42">
        <v>18</v>
      </c>
      <c r="B38" s="43" t="e">
        <f>#REF!</f>
        <v>#REF!</v>
      </c>
      <c r="C38" s="42" t="e">
        <f>#REF!</f>
        <v>#REF!</v>
      </c>
      <c r="D38" s="42" t="e">
        <f>#REF!</f>
        <v>#REF!</v>
      </c>
      <c r="E38" s="44" t="e">
        <f>#REF!</f>
        <v>#REF!</v>
      </c>
      <c r="F38" s="44" t="e">
        <f>(ROUND(E38,2)*D38)</f>
        <v>#REF!</v>
      </c>
    </row>
    <row r="39" spans="1:6" ht="17.25">
      <c r="A39" s="45" t="s">
        <v>21</v>
      </c>
      <c r="B39" s="87" t="str">
        <f>Item18!G20</f>
        <v>GRAFICA E EDITORA LICEU EIRELI</v>
      </c>
      <c r="C39" s="88"/>
      <c r="D39" s="88"/>
      <c r="E39" s="88"/>
      <c r="F39" s="89"/>
    </row>
    <row r="40" spans="1:6" ht="38.25">
      <c r="A40" s="42">
        <v>19</v>
      </c>
      <c r="B40" s="43" t="str">
        <f>Item18!B3</f>
        <v>CARTÃO
• dimensões: 55 mm X 95 mm.
• lâmina em 1 X 0 cores em Opaline 180 g.</v>
      </c>
      <c r="C40" s="42" t="str">
        <f>Item18!C3</f>
        <v>Unidade</v>
      </c>
      <c r="D40" s="42">
        <f>Item18!D3</f>
        <v>8000</v>
      </c>
      <c r="E40" s="44">
        <f>Item18!F3</f>
        <v>0.13</v>
      </c>
      <c r="F40" s="44">
        <f>(ROUND(E40,2)*D40)</f>
        <v>1040</v>
      </c>
    </row>
    <row r="41" spans="1:6" ht="17.25">
      <c r="A41" s="45" t="s">
        <v>21</v>
      </c>
      <c r="B41" s="87" t="str">
        <f>Item19!G20</f>
        <v xml:space="preserve">START TECNOLOGIA LTDA </v>
      </c>
      <c r="C41" s="88"/>
      <c r="D41" s="88"/>
      <c r="E41" s="88"/>
      <c r="F41" s="89"/>
    </row>
    <row r="42" spans="1:6" ht="38.25">
      <c r="A42" s="42">
        <v>20</v>
      </c>
      <c r="B42" s="43" t="str">
        <f>Item19!B3</f>
        <v>CARTÃO
• dimensões: 55 mm X 95 mm.
• lâmina em 4 X 0 cores em Opaline 180 g.</v>
      </c>
      <c r="C42" s="42" t="str">
        <f>Item19!C3</f>
        <v>Unidade</v>
      </c>
      <c r="D42" s="42">
        <f>Item19!D3</f>
        <v>3000</v>
      </c>
      <c r="E42" s="44">
        <f>Item19!F3</f>
        <v>0.22</v>
      </c>
      <c r="F42" s="44">
        <f>(ROUND(E42,2)*D42)</f>
        <v>660</v>
      </c>
    </row>
    <row r="43" spans="1:6" ht="17.25">
      <c r="A43" s="45" t="s">
        <v>21</v>
      </c>
      <c r="B43" s="87" t="str">
        <f>Item20!G20</f>
        <v>GRAFICA E EDITORA LICEU EIRELI</v>
      </c>
      <c r="C43" s="88"/>
      <c r="D43" s="88"/>
      <c r="E43" s="88"/>
      <c r="F43" s="89"/>
    </row>
    <row r="44" spans="1:6" ht="38.25">
      <c r="A44" s="42">
        <v>21</v>
      </c>
      <c r="B44" s="43" t="str">
        <f>Item20!B3</f>
        <v>CARTÃO
• dimensões: 102 mm X 152 mm;
• lâminas em 4 X 0 cores em couche fosco 240 g;</v>
      </c>
      <c r="C44" s="42" t="str">
        <f>Item20!C3</f>
        <v>Exemplar</v>
      </c>
      <c r="D44" s="42">
        <f>Item20!D3</f>
        <v>1000</v>
      </c>
      <c r="E44" s="44">
        <f>Item20!F3</f>
        <v>0.38</v>
      </c>
      <c r="F44" s="44">
        <f>(ROUND(E44,2)*D44)</f>
        <v>380</v>
      </c>
    </row>
    <row r="45" spans="1:6" ht="17.25">
      <c r="A45" s="45" t="s">
        <v>21</v>
      </c>
      <c r="B45" s="87" t="e">
        <f>#REF!</f>
        <v>#REF!</v>
      </c>
      <c r="C45" s="88"/>
      <c r="D45" s="88"/>
      <c r="E45" s="88"/>
      <c r="F45" s="89"/>
    </row>
    <row r="46" spans="1:6">
      <c r="A46" s="42">
        <v>22</v>
      </c>
      <c r="B46" s="43" t="e">
        <f>#REF!</f>
        <v>#REF!</v>
      </c>
      <c r="C46" s="42" t="e">
        <f>#REF!</f>
        <v>#REF!</v>
      </c>
      <c r="D46" s="42" t="e">
        <f>#REF!</f>
        <v>#REF!</v>
      </c>
      <c r="E46" s="44" t="e">
        <f>#REF!</f>
        <v>#REF!</v>
      </c>
      <c r="F46" s="44" t="e">
        <f>(ROUND(E46,2)*D46)</f>
        <v>#REF!</v>
      </c>
    </row>
    <row r="47" spans="1:6" ht="17.25">
      <c r="A47" s="45" t="s">
        <v>21</v>
      </c>
      <c r="B47" s="87" t="str">
        <f>Item21!G20</f>
        <v xml:space="preserve">CESAR V. M. SANTANA LTDA </v>
      </c>
      <c r="C47" s="88"/>
      <c r="D47" s="88"/>
      <c r="E47" s="88"/>
      <c r="F47" s="89"/>
    </row>
    <row r="48" spans="1:6" ht="63.75">
      <c r="A48" s="42">
        <v>23</v>
      </c>
      <c r="B48" s="43" t="str">
        <f>Item21!B3</f>
        <v>PASTA
• dimensões: 450 mm X 320 mm (aberto);
• 1 dobra e bolso interno;
• impresso 4 X 0;
• cartão supremo 250 g com plastificação.</v>
      </c>
      <c r="C48" s="42" t="str">
        <f>Item21!C3</f>
        <v>Exemplar</v>
      </c>
      <c r="D48" s="42">
        <f>Item21!D3</f>
        <v>4000</v>
      </c>
      <c r="E48" s="44">
        <f>Item21!F3</f>
        <v>2.2999999999999998</v>
      </c>
      <c r="F48" s="44">
        <f>(ROUND(E48,2)*D48)</f>
        <v>9200</v>
      </c>
    </row>
    <row r="49" spans="1:6" ht="17.25">
      <c r="A49" s="45" t="s">
        <v>21</v>
      </c>
      <c r="B49" s="87" t="str">
        <f>Item22!G20</f>
        <v>GRAFICA E EDITORA LICEU EIRELI</v>
      </c>
      <c r="C49" s="88"/>
      <c r="D49" s="88"/>
      <c r="E49" s="88"/>
      <c r="F49" s="89"/>
    </row>
    <row r="50" spans="1:6" ht="51">
      <c r="A50" s="42">
        <v>24</v>
      </c>
      <c r="B50" s="43" t="str">
        <f>Item22!B3</f>
        <v>PASTA
• dimensões 325 mm X 474 mm (aberto);
• lâminas em 1 X 0 cores em OffSet 280 g;
• 1 dobra.</v>
      </c>
      <c r="C50" s="42" t="str">
        <f>Item22!C3</f>
        <v>Exemplar</v>
      </c>
      <c r="D50" s="42">
        <f>Item22!D3</f>
        <v>10000</v>
      </c>
      <c r="E50" s="44">
        <f>Item22!F3</f>
        <v>1.1299999999999999</v>
      </c>
      <c r="F50" s="44">
        <f>(ROUND(E50,2)*D50)</f>
        <v>11299.999999999998</v>
      </c>
    </row>
    <row r="51" spans="1:6" ht="17.25">
      <c r="A51" s="45" t="s">
        <v>21</v>
      </c>
      <c r="B51" s="87" t="str">
        <f>Item23!G20</f>
        <v>GRÁFICA EDITORA FORMULÁRIOS CONTÍNUOS E ETIQUETAS F&amp;F LTDA</v>
      </c>
      <c r="C51" s="88"/>
      <c r="D51" s="88"/>
      <c r="E51" s="88"/>
      <c r="F51" s="89"/>
    </row>
    <row r="52" spans="1:6" ht="38.25">
      <c r="A52" s="42">
        <v>25</v>
      </c>
      <c r="B52" s="43" t="str">
        <f>Item23!B3</f>
        <v>CARTAZ
• dimensões: 297 mm X 420 mm;
• lâminas em 4 X 0 cores em couche liso 120 g;</v>
      </c>
      <c r="C52" s="42" t="str">
        <f>Item23!C3</f>
        <v>Milheiro</v>
      </c>
      <c r="D52" s="42">
        <f>Item23!D3</f>
        <v>500</v>
      </c>
      <c r="E52" s="44">
        <f>Item23!F3</f>
        <v>5</v>
      </c>
      <c r="F52" s="44">
        <f>(ROUND(E52,2)*D52)</f>
        <v>2500</v>
      </c>
    </row>
    <row r="53" spans="1:6" ht="17.25">
      <c r="A53" s="45" t="s">
        <v>21</v>
      </c>
      <c r="B53" s="87" t="str">
        <f>Item24!G20</f>
        <v xml:space="preserve">VINICIUS RONCAGLIO </v>
      </c>
      <c r="C53" s="88"/>
      <c r="D53" s="88"/>
      <c r="E53" s="88"/>
      <c r="F53" s="89"/>
    </row>
    <row r="54" spans="1:6" ht="38.25">
      <c r="A54" s="42">
        <v>26</v>
      </c>
      <c r="B54" s="43" t="str">
        <f>Item24!B3</f>
        <v>CARTAZ
• dimensões: 297 mm X 420 mm;
• lâminas em 4 X 0 cores em couche liso 150 g;</v>
      </c>
      <c r="C54" s="42" t="str">
        <f>Item24!C3</f>
        <v>Exemplar</v>
      </c>
      <c r="D54" s="42">
        <f>Item24!D3</f>
        <v>4000</v>
      </c>
      <c r="E54" s="44">
        <f>Item24!F3</f>
        <v>0.99</v>
      </c>
      <c r="F54" s="44">
        <f>(ROUND(E54,2)*D54)</f>
        <v>3960</v>
      </c>
    </row>
    <row r="55" spans="1:6" ht="17.25">
      <c r="A55" s="45" t="s">
        <v>21</v>
      </c>
      <c r="B55" s="87" t="str">
        <f>Item25!G20</f>
        <v xml:space="preserve">TALENTO DIGITAL LTDA </v>
      </c>
      <c r="C55" s="88"/>
      <c r="D55" s="88"/>
      <c r="E55" s="88"/>
      <c r="F55" s="89"/>
    </row>
    <row r="56" spans="1:6" ht="38.25">
      <c r="A56" s="42">
        <v>27</v>
      </c>
      <c r="B56" s="43" t="str">
        <f>Item25!B3</f>
        <v>CARTAZ
• dimensões: 420 mm X 600 mm;
• lâminas em 4 X 0 cores em couche liso 150 g;</v>
      </c>
      <c r="C56" s="42" t="str">
        <f>Item25!C3</f>
        <v>Exemplar</v>
      </c>
      <c r="D56" s="42">
        <f>Item25!D3</f>
        <v>1000</v>
      </c>
      <c r="E56" s="44">
        <f>Item25!F3</f>
        <v>0.9</v>
      </c>
      <c r="F56" s="44">
        <f>(ROUND(E56,2)*D56)</f>
        <v>900</v>
      </c>
    </row>
    <row r="57" spans="1:6" ht="17.25">
      <c r="A57" s="45" t="s">
        <v>21</v>
      </c>
      <c r="B57" s="87" t="str">
        <f>Item26!G20</f>
        <v>GRAFICA E EDITORA LICEU EIRELI</v>
      </c>
      <c r="C57" s="88"/>
      <c r="D57" s="88"/>
      <c r="E57" s="88"/>
      <c r="F57" s="89"/>
    </row>
    <row r="58" spans="1:6" ht="38.25">
      <c r="A58" s="42">
        <v>28</v>
      </c>
      <c r="B58" s="43" t="str">
        <f>Item26!B3</f>
        <v>CARTAZ
• dimensões: 285 mm X 410 mm;
• lâminas em 4 X 0 cores em couche liso 150 g;</v>
      </c>
      <c r="C58" s="42" t="str">
        <f>Item26!C3</f>
        <v>Exemplar</v>
      </c>
      <c r="D58" s="42">
        <f>Item26!D3</f>
        <v>1000</v>
      </c>
      <c r="E58" s="44">
        <f>Item26!F3</f>
        <v>1.4</v>
      </c>
      <c r="F58" s="44">
        <f>(ROUND(E58,2)*D58)</f>
        <v>1400</v>
      </c>
    </row>
    <row r="59" spans="1:6" ht="17.25">
      <c r="A59" s="45" t="s">
        <v>21</v>
      </c>
      <c r="B59" s="87" t="str">
        <f>Item27!G20</f>
        <v xml:space="preserve">TALENTO DIGITAL LTDA </v>
      </c>
      <c r="C59" s="88"/>
      <c r="D59" s="88"/>
      <c r="E59" s="88"/>
      <c r="F59" s="89"/>
    </row>
    <row r="60" spans="1:6" ht="38.25">
      <c r="A60" s="42">
        <v>29</v>
      </c>
      <c r="B60" s="43" t="str">
        <f>Item27!B3</f>
        <v>CARTAZ
• dimensões: 400 mm X 580 mm;
• lâminas em 4 X 0 cores em couche liso 150 g.</v>
      </c>
      <c r="C60" s="42" t="str">
        <f>Item27!C3</f>
        <v>Exemplar</v>
      </c>
      <c r="D60" s="42">
        <f>Item27!D3</f>
        <v>1000</v>
      </c>
      <c r="E60" s="44">
        <f>Item27!F3</f>
        <v>0.9</v>
      </c>
      <c r="F60" s="44">
        <f>(ROUND(E60,2)*D60)</f>
        <v>900</v>
      </c>
    </row>
    <row r="61" spans="1:6" ht="17.25">
      <c r="A61" s="45" t="s">
        <v>21</v>
      </c>
      <c r="B61" s="87" t="str">
        <f>Item28!G20</f>
        <v xml:space="preserve">JBCONSGRAF CONSTRUCOES E IMPRESSOES LTDA </v>
      </c>
      <c r="C61" s="88"/>
      <c r="D61" s="88"/>
      <c r="E61" s="88"/>
      <c r="F61" s="89"/>
    </row>
    <row r="62" spans="1:6" ht="38.25">
      <c r="A62" s="42">
        <v>30</v>
      </c>
      <c r="B62" s="43" t="str">
        <f>Item28!B3</f>
        <v>CARTAZ
• dimensões: 210 mm X 297 mm;
• lâminas em 4 X 0 cores em couche liso 150 g.</v>
      </c>
      <c r="C62" s="42" t="str">
        <f>Item28!C3</f>
        <v>Exemplar</v>
      </c>
      <c r="D62" s="42">
        <f>Item28!D3</f>
        <v>1000</v>
      </c>
      <c r="E62" s="44">
        <f>Item28!F3</f>
        <v>0.6</v>
      </c>
      <c r="F62" s="44">
        <f>(ROUND(E62,2)*D62)</f>
        <v>600</v>
      </c>
    </row>
    <row r="63" spans="1:6" ht="17.25">
      <c r="A63" s="45" t="s">
        <v>21</v>
      </c>
      <c r="B63" s="87" t="str">
        <f>Item29!G20</f>
        <v>GRAFICA E EDITORA LICEU EIRELI</v>
      </c>
      <c r="C63" s="88"/>
      <c r="D63" s="88"/>
      <c r="E63" s="88"/>
      <c r="F63" s="89"/>
    </row>
    <row r="64" spans="1:6" ht="63.75">
      <c r="A64" s="42">
        <v>31</v>
      </c>
      <c r="B64" s="43" t="str">
        <f>Item29!B3</f>
        <v>CONVITE
• dimensões: 287 mm X 410 mm;
• 2 dobras;
• lâminas em 4 X 4 cores em couche fosco 240g, com laminação fosca;
• com verniz localizado.</v>
      </c>
      <c r="C64" s="42" t="str">
        <f>Item29!C3</f>
        <v>Exemplar</v>
      </c>
      <c r="D64" s="42">
        <f>Item29!D3</f>
        <v>5000</v>
      </c>
      <c r="E64" s="44">
        <f>Item29!F3</f>
        <v>2.0499999999999998</v>
      </c>
      <c r="F64" s="44">
        <f>(ROUND(E64,2)*D64)</f>
        <v>10250</v>
      </c>
    </row>
    <row r="65" spans="1:6" ht="17.25">
      <c r="A65" s="45" t="s">
        <v>21</v>
      </c>
      <c r="B65" s="87" t="str">
        <f>Item30!G20</f>
        <v>GRAFICA E EDITORA LICEU EIRELI</v>
      </c>
      <c r="C65" s="88"/>
      <c r="D65" s="88"/>
      <c r="E65" s="88"/>
      <c r="F65" s="89"/>
    </row>
    <row r="66" spans="1:6" ht="38.25">
      <c r="A66" s="42">
        <v>32</v>
      </c>
      <c r="B66" s="43" t="str">
        <f>Item30!B3</f>
        <v>CONVITE
• dimensões: 150 mm X 200 mm;
• lâminas em 4 X 0 cores em couche liso 240 g.</v>
      </c>
      <c r="C66" s="42" t="str">
        <f>Item30!C3</f>
        <v>Exemplar</v>
      </c>
      <c r="D66" s="42">
        <f>Item30!D3</f>
        <v>3000</v>
      </c>
      <c r="E66" s="44">
        <f>Item30!F3</f>
        <v>1.03</v>
      </c>
      <c r="F66" s="44">
        <f>(ROUND(E66,2)*D66)</f>
        <v>3090</v>
      </c>
    </row>
    <row r="67" spans="1:6" ht="17.25">
      <c r="A67" s="45" t="s">
        <v>21</v>
      </c>
      <c r="B67" s="87" t="e">
        <f>#REF!</f>
        <v>#REF!</v>
      </c>
      <c r="C67" s="88"/>
      <c r="D67" s="88"/>
      <c r="E67" s="88"/>
      <c r="F67" s="89"/>
    </row>
    <row r="68" spans="1:6">
      <c r="A68" s="42">
        <v>33</v>
      </c>
      <c r="B68" s="43" t="e">
        <f>#REF!</f>
        <v>#REF!</v>
      </c>
      <c r="C68" s="42" t="e">
        <f>#REF!</f>
        <v>#REF!</v>
      </c>
      <c r="D68" s="42" t="e">
        <f>#REF!</f>
        <v>#REF!</v>
      </c>
      <c r="E68" s="44" t="e">
        <f>#REF!</f>
        <v>#REF!</v>
      </c>
      <c r="F68" s="44" t="e">
        <f>(ROUND(E68,2)*D68)</f>
        <v>#REF!</v>
      </c>
    </row>
    <row r="69" spans="1:6" ht="17.25">
      <c r="A69" s="45" t="s">
        <v>21</v>
      </c>
      <c r="B69" s="87" t="e">
        <f>#REF!</f>
        <v>#REF!</v>
      </c>
      <c r="C69" s="88"/>
      <c r="D69" s="88"/>
      <c r="E69" s="88"/>
      <c r="F69" s="89"/>
    </row>
    <row r="70" spans="1:6">
      <c r="A70" s="42">
        <v>34</v>
      </c>
      <c r="B70" s="43" t="e">
        <f>#REF!</f>
        <v>#REF!</v>
      </c>
      <c r="C70" s="42" t="e">
        <f>#REF!</f>
        <v>#REF!</v>
      </c>
      <c r="D70" s="42" t="e">
        <f>#REF!</f>
        <v>#REF!</v>
      </c>
      <c r="E70" s="44" t="e">
        <f>#REF!</f>
        <v>#REF!</v>
      </c>
      <c r="F70" s="44" t="e">
        <f>(ROUND(E70,2)*D70)</f>
        <v>#REF!</v>
      </c>
    </row>
    <row r="71" spans="1:6" ht="17.25">
      <c r="A71" s="45" t="s">
        <v>21</v>
      </c>
      <c r="B71" s="87" t="str">
        <f>Item31!G20</f>
        <v>GRAFICA E EDITORA LICEU EIRELI</v>
      </c>
      <c r="C71" s="88"/>
      <c r="D71" s="88"/>
      <c r="E71" s="88"/>
      <c r="F71" s="89"/>
    </row>
    <row r="72" spans="1:6" ht="38.25">
      <c r="A72" s="42">
        <v>35</v>
      </c>
      <c r="B72" s="43" t="str">
        <f>Item31!B3</f>
        <v>ENVELOPE
• dimensões: 168 mm X 225 mm;
• lâminas em 1 X 0 cores, branco, com brasão em alto relevo 290 g.</v>
      </c>
      <c r="C72" s="42" t="str">
        <f>Item31!C3</f>
        <v>Exemplar</v>
      </c>
      <c r="D72" s="42">
        <f>Item31!D3</f>
        <v>3000</v>
      </c>
      <c r="E72" s="44">
        <f>Item31!F3</f>
        <v>1.31</v>
      </c>
      <c r="F72" s="44">
        <f>(ROUND(E72,2)*D72)</f>
        <v>3930</v>
      </c>
    </row>
    <row r="73" spans="1:6" ht="17.25">
      <c r="A73" s="45" t="s">
        <v>21</v>
      </c>
      <c r="B73" s="87" t="str">
        <f>Item32!G20</f>
        <v>GRAFICA E EDITORA LICEU EIRELI</v>
      </c>
      <c r="C73" s="88"/>
      <c r="D73" s="88"/>
      <c r="E73" s="88"/>
      <c r="F73" s="89"/>
    </row>
    <row r="74" spans="1:6" ht="38.25">
      <c r="A74" s="42">
        <v>36</v>
      </c>
      <c r="B74" s="43" t="str">
        <f>Item32!B3</f>
        <v>ENVELOPE
• dimensões: 105 mm X 158 mm;
• lâminas em 1 X 0 cores, branco, 290 g.</v>
      </c>
      <c r="C74" s="42" t="str">
        <f>Item32!C3</f>
        <v>Exemplar</v>
      </c>
      <c r="D74" s="42">
        <f>Item32!D3</f>
        <v>1500</v>
      </c>
      <c r="E74" s="44">
        <f>Item32!F3</f>
        <v>0.89</v>
      </c>
      <c r="F74" s="44">
        <f>(ROUND(E74,2)*D74)</f>
        <v>1335</v>
      </c>
    </row>
    <row r="75" spans="1:6" ht="17.25">
      <c r="A75" s="45" t="s">
        <v>21</v>
      </c>
      <c r="B75" s="87" t="e">
        <f>#REF!</f>
        <v>#REF!</v>
      </c>
      <c r="C75" s="88"/>
      <c r="D75" s="88"/>
      <c r="E75" s="88"/>
      <c r="F75" s="89"/>
    </row>
    <row r="76" spans="1:6">
      <c r="A76" s="42">
        <v>37</v>
      </c>
      <c r="B76" s="43" t="e">
        <f>#REF!</f>
        <v>#REF!</v>
      </c>
      <c r="C76" s="42" t="e">
        <f>#REF!</f>
        <v>#REF!</v>
      </c>
      <c r="D76" s="42" t="e">
        <f>#REF!</f>
        <v>#REF!</v>
      </c>
      <c r="E76" s="44" t="e">
        <f>#REF!</f>
        <v>#REF!</v>
      </c>
      <c r="F76" s="44" t="e">
        <f>(ROUND(E76,2)*D76)</f>
        <v>#REF!</v>
      </c>
    </row>
    <row r="77" spans="1:6" ht="17.25">
      <c r="A77" s="45" t="s">
        <v>21</v>
      </c>
      <c r="B77" s="87" t="e">
        <f>#REF!</f>
        <v>#REF!</v>
      </c>
      <c r="C77" s="88"/>
      <c r="D77" s="88"/>
      <c r="E77" s="88"/>
      <c r="F77" s="89"/>
    </row>
    <row r="78" spans="1:6">
      <c r="A78" s="42">
        <v>38</v>
      </c>
      <c r="B78" s="43" t="e">
        <f>#REF!</f>
        <v>#REF!</v>
      </c>
      <c r="C78" s="42" t="e">
        <f>#REF!</f>
        <v>#REF!</v>
      </c>
      <c r="D78" s="42" t="e">
        <f>#REF!</f>
        <v>#REF!</v>
      </c>
      <c r="E78" s="44" t="e">
        <f>#REF!</f>
        <v>#REF!</v>
      </c>
      <c r="F78" s="44" t="e">
        <f>(ROUND(E78,2)*D78)</f>
        <v>#REF!</v>
      </c>
    </row>
    <row r="79" spans="1:6" ht="17.25">
      <c r="A79" s="45" t="s">
        <v>21</v>
      </c>
      <c r="B79" s="87" t="str">
        <f>Item33!G20</f>
        <v>GRAFICA E EDITORA LICEU EIRELI</v>
      </c>
      <c r="C79" s="88"/>
      <c r="D79" s="88"/>
      <c r="E79" s="88"/>
      <c r="F79" s="89"/>
    </row>
    <row r="80" spans="1:6" ht="51">
      <c r="A80" s="42">
        <v>39</v>
      </c>
      <c r="B80" s="43" t="str">
        <f>Item33!B3</f>
        <v>FOLDER
• dimensões: 297 mm X 210 mm;
• 2 dobras;
• lâminas em 4 X 4 cores em offset 240 g.</v>
      </c>
      <c r="C80" s="42" t="str">
        <f>Item33!C3</f>
        <v>Exemplar</v>
      </c>
      <c r="D80" s="42">
        <f>Item33!D3</f>
        <v>700</v>
      </c>
      <c r="E80" s="44">
        <f>Item33!F3</f>
        <v>0.56999999999999995</v>
      </c>
      <c r="F80" s="44">
        <f>(ROUND(E80,2)*D80)</f>
        <v>398.99999999999994</v>
      </c>
    </row>
    <row r="81" spans="1:6" ht="17.25">
      <c r="A81" s="45" t="s">
        <v>21</v>
      </c>
      <c r="B81" s="87" t="str">
        <f>Item34!G20</f>
        <v>USINA DE IDEIAS LTDA</v>
      </c>
      <c r="C81" s="88"/>
      <c r="D81" s="88"/>
      <c r="E81" s="88"/>
      <c r="F81" s="89"/>
    </row>
    <row r="82" spans="1:6" ht="51">
      <c r="A82" s="42">
        <v>40</v>
      </c>
      <c r="B82" s="43" t="str">
        <f>Item34!B3</f>
        <v>FOLDER
• dimensões: 297 mm X 210 mm;
• 2 dobras;
• lâminas em 4 X 4 cores em couche 180 g.</v>
      </c>
      <c r="C82" s="42" t="str">
        <f>Item34!C3</f>
        <v>Exemplar</v>
      </c>
      <c r="D82" s="42">
        <f>Item34!D3</f>
        <v>3000</v>
      </c>
      <c r="E82" s="44">
        <f>Item34!F3</f>
        <v>0.8</v>
      </c>
      <c r="F82" s="44">
        <f>(ROUND(E82,2)*D82)</f>
        <v>2400</v>
      </c>
    </row>
    <row r="83" spans="1:6" ht="17.25">
      <c r="A83" s="45" t="s">
        <v>21</v>
      </c>
      <c r="B83" s="87" t="str">
        <f>Item35!G20</f>
        <v xml:space="preserve">CESAR V. M. SANTANA LTDA </v>
      </c>
      <c r="C83" s="88"/>
      <c r="D83" s="88"/>
      <c r="E83" s="88"/>
      <c r="F83" s="89"/>
    </row>
    <row r="84" spans="1:6" ht="51">
      <c r="A84" s="42">
        <v>41</v>
      </c>
      <c r="B84" s="43" t="str">
        <f>Item35!B3</f>
        <v>FOLDER
• dimensões: 297 mm X 210 mm;
• 2 dobras;
• lâminas em 4 X 4 cores em reciclato 150 g.</v>
      </c>
      <c r="C84" s="42" t="str">
        <f>Item35!C3</f>
        <v>Exemplar</v>
      </c>
      <c r="D84" s="42">
        <f>Item35!D3</f>
        <v>800</v>
      </c>
      <c r="E84" s="44">
        <f>Item35!F3</f>
        <v>0.1</v>
      </c>
      <c r="F84" s="44">
        <f>(ROUND(E84,2)*D84)</f>
        <v>80</v>
      </c>
    </row>
    <row r="85" spans="1:6" ht="17.25">
      <c r="A85" s="45" t="s">
        <v>21</v>
      </c>
      <c r="B85" s="87" t="e">
        <f>#REF!</f>
        <v>#REF!</v>
      </c>
      <c r="C85" s="88"/>
      <c r="D85" s="88"/>
      <c r="E85" s="88"/>
      <c r="F85" s="89"/>
    </row>
    <row r="86" spans="1:6">
      <c r="A86" s="42">
        <v>42</v>
      </c>
      <c r="B86" s="43" t="e">
        <f>#REF!</f>
        <v>#REF!</v>
      </c>
      <c r="C86" s="42" t="e">
        <f>#REF!</f>
        <v>#REF!</v>
      </c>
      <c r="D86" s="42" t="e">
        <f>#REF!</f>
        <v>#REF!</v>
      </c>
      <c r="E86" s="44" t="e">
        <f>#REF!</f>
        <v>#REF!</v>
      </c>
      <c r="F86" s="44" t="e">
        <f>(ROUND(E86,2)*D86)</f>
        <v>#REF!</v>
      </c>
    </row>
    <row r="87" spans="1:6" ht="17.25">
      <c r="A87" s="45" t="s">
        <v>21</v>
      </c>
      <c r="B87" s="87" t="str">
        <f>Item36!G20</f>
        <v>USINA DE IDEIAS LTDA</v>
      </c>
      <c r="C87" s="88"/>
      <c r="D87" s="88"/>
      <c r="E87" s="88"/>
      <c r="F87" s="89"/>
    </row>
    <row r="88" spans="1:6" ht="38.25">
      <c r="A88" s="42">
        <v>43</v>
      </c>
      <c r="B88" s="43" t="str">
        <f>Item36!B3</f>
        <v>Marcador de Livro
• dimensões: 50 mm X 190 mm;
• lâminas em 4 X 4 cores em offset 240 g.com plastificação.</v>
      </c>
      <c r="C88" s="42" t="str">
        <f>Item36!C3</f>
        <v>Exemplar</v>
      </c>
      <c r="D88" s="42">
        <f>Item36!D3</f>
        <v>3000</v>
      </c>
      <c r="E88" s="44">
        <f>Item36!F3</f>
        <v>0.2</v>
      </c>
      <c r="F88" s="44">
        <f>(ROUND(E88,2)*D88)</f>
        <v>600</v>
      </c>
    </row>
    <row r="89" spans="1:6" ht="17.25">
      <c r="A89" s="45" t="s">
        <v>21</v>
      </c>
      <c r="B89" s="87" t="str">
        <f>Item37!G20</f>
        <v>GRAFICA E EDITORA LICEU EIRELI</v>
      </c>
      <c r="C89" s="88"/>
      <c r="D89" s="88"/>
      <c r="E89" s="88"/>
      <c r="F89" s="89"/>
    </row>
    <row r="90" spans="1:6" ht="38.25">
      <c r="A90" s="42">
        <v>44</v>
      </c>
      <c r="B90" s="43" t="str">
        <f>Item37!B3</f>
        <v>Diploma
• dimensões: 350 mm X 245 mm;
• lâminas em 4 X 0 cores em Opaline 180 g.</v>
      </c>
      <c r="C90" s="42" t="str">
        <f>Item37!C3</f>
        <v>Exemplar</v>
      </c>
      <c r="D90" s="42">
        <f>Item37!D3</f>
        <v>10000</v>
      </c>
      <c r="E90" s="44">
        <f>Item37!F3</f>
        <v>1.27</v>
      </c>
      <c r="F90" s="44">
        <f>(ROUND(E90,2)*D90)</f>
        <v>12700</v>
      </c>
    </row>
    <row r="91" spans="1:6" ht="17.25">
      <c r="A91" s="45" t="s">
        <v>21</v>
      </c>
      <c r="B91" s="87" t="e">
        <f>#REF!</f>
        <v>#REF!</v>
      </c>
      <c r="C91" s="88"/>
      <c r="D91" s="88"/>
      <c r="E91" s="88"/>
      <c r="F91" s="89"/>
    </row>
    <row r="92" spans="1:6">
      <c r="A92" s="42">
        <v>45</v>
      </c>
      <c r="B92" s="43" t="e">
        <f>#REF!</f>
        <v>#REF!</v>
      </c>
      <c r="C92" s="42" t="e">
        <f>#REF!</f>
        <v>#REF!</v>
      </c>
      <c r="D92" s="42" t="e">
        <f>#REF!</f>
        <v>#REF!</v>
      </c>
      <c r="E92" s="44" t="e">
        <f>#REF!</f>
        <v>#REF!</v>
      </c>
      <c r="F92" s="44" t="e">
        <f>(ROUND(E92,2)*D92)</f>
        <v>#REF!</v>
      </c>
    </row>
    <row r="93" spans="1:6" ht="17.25">
      <c r="A93" s="45" t="s">
        <v>21</v>
      </c>
      <c r="B93" s="87" t="str">
        <f>Item38!G20</f>
        <v xml:space="preserve">W &amp; A SOLUCOES TECNOLOGICAS LTDA </v>
      </c>
      <c r="C93" s="88"/>
      <c r="D93" s="88"/>
      <c r="E93" s="88"/>
      <c r="F93" s="89"/>
    </row>
    <row r="94" spans="1:6" ht="114.75">
      <c r="A94" s="42">
        <v>46</v>
      </c>
      <c r="B94" s="43" t="str">
        <f>Item38!B3</f>
        <v>Bloco
Miolo:
• dimensões: 220 mm X 280 mm;
• aproximadamente 50 páginas (25 folhas);
• páginas em 1 X 0 cores em offset 75.
Capa:
• dimensões: 220 mm X 280 mm (fechado);
• 4 X 0 cores;
• cartão supremo 250 g.</v>
      </c>
      <c r="C94" s="42" t="str">
        <f>Item38!C3</f>
        <v>Exemplar</v>
      </c>
      <c r="D94" s="42">
        <f>Item38!D3</f>
        <v>1500</v>
      </c>
      <c r="E94" s="44">
        <f>Item38!F3</f>
        <v>5.9</v>
      </c>
      <c r="F94" s="44">
        <f>(ROUND(E94,2)*D94)</f>
        <v>8850</v>
      </c>
    </row>
    <row r="95" spans="1:6" ht="17.25">
      <c r="A95" s="45" t="s">
        <v>21</v>
      </c>
      <c r="B95" s="87" t="str">
        <f>Item39!G20</f>
        <v xml:space="preserve">TALENTO DIGITAL LTDA </v>
      </c>
      <c r="C95" s="88"/>
      <c r="D95" s="88"/>
      <c r="E95" s="88"/>
      <c r="F95" s="89"/>
    </row>
    <row r="96" spans="1:6" ht="114.75">
      <c r="A96" s="42">
        <v>47</v>
      </c>
      <c r="B96" s="43" t="str">
        <f>Item39!B3</f>
        <v>Bloco
Miolo:
• dimensões: 160 mm X 220 mm;
• aproximadamente 50 páginas (25 folhas);
• páginas em 1 X 0 cores em papel reciclato 90.
Capa:
• dimensões: 160 mm X 220 mm (fechado);
• 4 X 0 cores;
• papel reciclato 150g.</v>
      </c>
      <c r="C96" s="42" t="str">
        <f>Item39!C3</f>
        <v>Exemplar</v>
      </c>
      <c r="D96" s="42">
        <f>Item39!D3</f>
        <v>1500</v>
      </c>
      <c r="E96" s="44">
        <f>Item39!F3</f>
        <v>4.8</v>
      </c>
      <c r="F96" s="44">
        <f>(ROUND(E96,2)*D96)</f>
        <v>7200</v>
      </c>
    </row>
    <row r="97" spans="1:6" ht="17.25">
      <c r="A97" s="45" t="s">
        <v>21</v>
      </c>
      <c r="B97" s="87" t="str">
        <f>Item40!G20</f>
        <v>GRAFICA E EDITORA LICEU EIRELI</v>
      </c>
      <c r="C97" s="88"/>
      <c r="D97" s="88"/>
      <c r="E97" s="88"/>
      <c r="F97" s="89"/>
    </row>
    <row r="98" spans="1:6" ht="216.75">
      <c r="A98" s="42">
        <v>48</v>
      </c>
      <c r="B98" s="43" t="str">
        <f>Item40!B3</f>
        <v>Coletânea de votos e pareceres
Miolo:
• dimensões: 297 mm X 210 mm;
• aproximadamente 250 páginas (250 folhas);
• páginas em 1 X 0 cores em papel offset 90g.
Capa:
• dimensões: 300 mm X 215 mm;
• capa dura, cor preta e letras douradas, com Brasão da República;
• papel: vulcapel.
Confecção a partir de clichês (medindo em média 15 cm) com letras em dourado em baixo relevo contendo o Brasão da República e a assinatura do magistrado, conforme modelos a serem fornecidos pela SEINFO (NÃO SERÁ ACEITA INSCRIÇÃO EM SILK SCREEN).
OBS: 1: serão confeccionados 06 clichês com as assinaturas dos magistrados.
OBS.: 2: o clichê referente ao Brasão da República será fornecido pelo TRE-BA.
OBS. 3: O TRE-BA não se obriga a executar todo o quantitativo de coletâneas/exemplares indicados, sendo este uma estimativa da necessidade do Órgão para o exercício.</v>
      </c>
      <c r="C98" s="42" t="str">
        <f>Item40!C3</f>
        <v>Exemplar</v>
      </c>
      <c r="D98" s="42">
        <f>Item40!D3</f>
        <v>14</v>
      </c>
      <c r="E98" s="44">
        <f>Item40!F3</f>
        <v>568.16</v>
      </c>
      <c r="F98" s="44">
        <f>(ROUND(E98,2)*D98)</f>
        <v>7954.24</v>
      </c>
    </row>
    <row r="99" spans="1:6" ht="17.25">
      <c r="A99" s="45" t="s">
        <v>21</v>
      </c>
      <c r="B99" s="87" t="str">
        <f>Item41!G20</f>
        <v>GRAFICA E EDITORA LICEU EIRELI</v>
      </c>
      <c r="C99" s="88"/>
      <c r="D99" s="88"/>
      <c r="E99" s="88"/>
      <c r="F99" s="89"/>
    </row>
    <row r="100" spans="1:6" ht="153">
      <c r="A100" s="42">
        <v>49</v>
      </c>
      <c r="B100" s="43" t="str">
        <f>Item41!B3</f>
        <v>Agenda
Miolo:
• papel reciclado, 75g;
• dimensões: 120 mm x 160 mm (BxH);
• aproximadamente 350 páginas (175 folhas), 4 x 4.
• Impressão em Offset.
Capa:
• papelão espessura 1.1/ nº 30 revestido externamente com papel reciclado 120 g;
• impressão 4 x 0 cores, e internamente com papel reciclado 90 g, 0 x 0 cores;
• dimensões: 125 mm x 165 mm (BxH);
• impressão em Offset;
• encadernação em espiral verde escuro.</v>
      </c>
      <c r="C100" s="42" t="str">
        <f>Item41!C3</f>
        <v>Exemplar</v>
      </c>
      <c r="D100" s="42">
        <f>Item41!D3</f>
        <v>3000</v>
      </c>
      <c r="E100" s="44">
        <f>Item41!F3</f>
        <v>11.57</v>
      </c>
      <c r="F100" s="44">
        <f>(ROUND(E100,2)*D100)</f>
        <v>34710</v>
      </c>
    </row>
    <row r="101" spans="1:6" ht="17.25">
      <c r="A101" s="45" t="s">
        <v>21</v>
      </c>
      <c r="B101" s="87" t="str">
        <f>Item42!G20</f>
        <v>GRAFICA E EDITORA LICEU EIRELI</v>
      </c>
      <c r="C101" s="88"/>
      <c r="D101" s="88"/>
      <c r="E101" s="88"/>
      <c r="F101" s="89"/>
    </row>
    <row r="102" spans="1:6" ht="127.5">
      <c r="A102" s="42">
        <v>50</v>
      </c>
      <c r="B102" s="43" t="str">
        <f>Item42!B3</f>
        <v>Calendário
Base:
• dimensões: 350 mm X 210 mm;
• corte/vinco, duas dobras;
• Impressão 4X0 em cartão supremo de 350 g.
Páginas
• aproximadamente 7 folhas (14 páginas):
• dimensões: 130mm X 210 mm;
• lâminas em 4 X 4 cores em papel couche de 115 g;
• acabamento em wire-o branca.</v>
      </c>
      <c r="C102" s="42" t="str">
        <f>Item42!C3</f>
        <v>Unidade</v>
      </c>
      <c r="D102" s="42">
        <f>Item42!D3</f>
        <v>2400</v>
      </c>
      <c r="E102" s="44">
        <f>Item42!F3</f>
        <v>4.3600000000000003</v>
      </c>
      <c r="F102" s="44">
        <f>(ROUND(E102,2)*D102)</f>
        <v>10464</v>
      </c>
    </row>
    <row r="103" spans="1:6" ht="17.25">
      <c r="A103" s="45" t="s">
        <v>21</v>
      </c>
      <c r="B103" s="87" t="e">
        <f>#REF!</f>
        <v>#REF!</v>
      </c>
      <c r="C103" s="88"/>
      <c r="D103" s="88"/>
      <c r="E103" s="88"/>
      <c r="F103" s="89"/>
    </row>
    <row r="104" spans="1:6">
      <c r="A104" s="42">
        <v>51</v>
      </c>
      <c r="B104" s="43" t="e">
        <f>#REF!</f>
        <v>#REF!</v>
      </c>
      <c r="C104" s="42" t="e">
        <f>#REF!</f>
        <v>#REF!</v>
      </c>
      <c r="D104" s="42" t="e">
        <f>#REF!</f>
        <v>#REF!</v>
      </c>
      <c r="E104" s="44" t="e">
        <f>#REF!</f>
        <v>#REF!</v>
      </c>
      <c r="F104" s="44" t="e">
        <f>(ROUND(E104,2)*D104)</f>
        <v>#REF!</v>
      </c>
    </row>
    <row r="105" spans="1:6" ht="17.25">
      <c r="A105" s="45" t="s">
        <v>21</v>
      </c>
      <c r="B105" s="87" t="str">
        <f>Item43!G20</f>
        <v>GRÁFICA EDITORA FORMULÁRIOS CONTÍNUOS E ETIQUETAS F&amp;F LTDA</v>
      </c>
      <c r="C105" s="88"/>
      <c r="D105" s="88"/>
      <c r="E105" s="88"/>
      <c r="F105" s="89"/>
    </row>
    <row r="106" spans="1:6" ht="63.75">
      <c r="A106" s="42">
        <v>52</v>
      </c>
      <c r="B106" s="43" t="str">
        <f>Item43!B3</f>
        <v>Crachá
• dimensões 110 mm X 150 mm;
• lâminas em 4 X 0 cores em Couche fosco 300g.
• plastificado;
• cordão branco ou preto.</v>
      </c>
      <c r="C106" s="42" t="str">
        <f>Item43!C3</f>
        <v>Unidade</v>
      </c>
      <c r="D106" s="42">
        <f>Item43!D3</f>
        <v>12500</v>
      </c>
      <c r="E106" s="44">
        <f>Item43!F3</f>
        <v>3</v>
      </c>
      <c r="F106" s="44">
        <f>(ROUND(E106,2)*D106)</f>
        <v>37500</v>
      </c>
    </row>
    <row r="107" spans="1:6" ht="17.25">
      <c r="A107" s="45" t="s">
        <v>21</v>
      </c>
      <c r="B107" s="91" t="str">
        <f>Item44!G20</f>
        <v>GRÁFICA EDITORA FORMULÁRIOS CONTÍNUOS E ETIQUETAS F&amp;F LTDA</v>
      </c>
      <c r="C107" s="92"/>
      <c r="D107" s="92"/>
      <c r="E107" s="92"/>
      <c r="F107" s="93"/>
    </row>
    <row r="108" spans="1:6" ht="63.75">
      <c r="A108" s="42">
        <v>53</v>
      </c>
      <c r="B108" s="43" t="str">
        <f>Item44!B3</f>
        <v>Crachá
• dimensões 55 mm X 75 mm;
• lâminas em 4 X 0 cores em Couche fosco 300g.
• plastificado;
• cordão branco ou preto.</v>
      </c>
      <c r="C108" s="42" t="str">
        <f>Item44!C3</f>
        <v>Unidade</v>
      </c>
      <c r="D108" s="42">
        <f>Item44!D3</f>
        <v>32000</v>
      </c>
      <c r="E108" s="44">
        <f>Item44!F3</f>
        <v>2.5</v>
      </c>
      <c r="F108" s="44">
        <f>(ROUND(E108,2)*D108)</f>
        <v>80000</v>
      </c>
    </row>
    <row r="109" spans="1:6" ht="15.75">
      <c r="A109" s="40"/>
      <c r="B109" s="40"/>
      <c r="C109" s="85" t="s">
        <v>22</v>
      </c>
      <c r="D109" s="84"/>
      <c r="E109" s="86"/>
      <c r="F109" s="53" t="e">
        <f>SUM(F4:F108)</f>
        <v>#REF!</v>
      </c>
    </row>
  </sheetData>
  <mergeCells count="55">
    <mergeCell ref="B47:F47"/>
    <mergeCell ref="B49:F49"/>
    <mergeCell ref="B51:F51"/>
    <mergeCell ref="C109:E109"/>
    <mergeCell ref="B5:F5"/>
    <mergeCell ref="B7:F7"/>
    <mergeCell ref="B9:F9"/>
    <mergeCell ref="B11:F11"/>
    <mergeCell ref="B13:F13"/>
    <mergeCell ref="B103:F103"/>
    <mergeCell ref="B105:F105"/>
    <mergeCell ref="B107:F107"/>
    <mergeCell ref="B15:F15"/>
    <mergeCell ref="B17:F17"/>
    <mergeCell ref="B19:F19"/>
    <mergeCell ref="B67:F67"/>
    <mergeCell ref="B45:F45"/>
    <mergeCell ref="A1:F1"/>
    <mergeCell ref="B3:F3"/>
    <mergeCell ref="B43:F43"/>
    <mergeCell ref="B21:F21"/>
    <mergeCell ref="B23:F23"/>
    <mergeCell ref="B25:F25"/>
    <mergeCell ref="B27:F27"/>
    <mergeCell ref="B29:F29"/>
    <mergeCell ref="B31:F31"/>
    <mergeCell ref="B33:F33"/>
    <mergeCell ref="B35:F35"/>
    <mergeCell ref="B37:F37"/>
    <mergeCell ref="B39:F39"/>
    <mergeCell ref="B41:F41"/>
    <mergeCell ref="B63:F63"/>
    <mergeCell ref="B65:F65"/>
    <mergeCell ref="B91:F91"/>
    <mergeCell ref="B69:F69"/>
    <mergeCell ref="B71:F71"/>
    <mergeCell ref="B73:F73"/>
    <mergeCell ref="B75:F75"/>
    <mergeCell ref="B77:F77"/>
    <mergeCell ref="B79:F79"/>
    <mergeCell ref="B81:F81"/>
    <mergeCell ref="B83:F83"/>
    <mergeCell ref="B85:F85"/>
    <mergeCell ref="B87:F87"/>
    <mergeCell ref="B89:F89"/>
    <mergeCell ref="B53:F53"/>
    <mergeCell ref="B55:F55"/>
    <mergeCell ref="B57:F57"/>
    <mergeCell ref="B59:F59"/>
    <mergeCell ref="B61:F61"/>
    <mergeCell ref="B93:F93"/>
    <mergeCell ref="B95:F95"/>
    <mergeCell ref="B97:F97"/>
    <mergeCell ref="B99:F99"/>
    <mergeCell ref="B101:F101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rowBreaks count="9" manualBreakCount="9">
    <brk id="8" max="5" man="1"/>
    <brk id="14" max="5" man="1"/>
    <brk id="26" max="5" man="1"/>
    <brk id="32" max="5" man="1"/>
    <brk id="42" max="5" man="1"/>
    <brk id="58" max="5" man="1"/>
    <brk id="74" max="5" man="1"/>
    <brk id="96" max="5" man="1"/>
    <brk id="10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93</vt:i4>
      </vt:variant>
      <vt:variant>
        <vt:lpstr>Intervalos nomeados</vt:lpstr>
      </vt:variant>
      <vt:variant>
        <vt:i4>3</vt:i4>
      </vt:variant>
    </vt:vector>
  </HeadingPairs>
  <TitlesOfParts>
    <vt:vector size="96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Item57</vt:lpstr>
      <vt:lpstr>Item58</vt:lpstr>
      <vt:lpstr>Item59</vt:lpstr>
      <vt:lpstr>Item60</vt:lpstr>
      <vt:lpstr>Item61</vt:lpstr>
      <vt:lpstr>Item62</vt:lpstr>
      <vt:lpstr>Item63</vt:lpstr>
      <vt:lpstr>Item64</vt:lpstr>
      <vt:lpstr>Item65</vt:lpstr>
      <vt:lpstr>Item66</vt:lpstr>
      <vt:lpstr>Item67</vt:lpstr>
      <vt:lpstr>Item68</vt:lpstr>
      <vt:lpstr>Item69</vt:lpstr>
      <vt:lpstr>Item70</vt:lpstr>
      <vt:lpstr>Item71</vt:lpstr>
      <vt:lpstr>Item72</vt:lpstr>
      <vt:lpstr>Item73</vt:lpstr>
      <vt:lpstr>Item74</vt:lpstr>
      <vt:lpstr>Item75</vt:lpstr>
      <vt:lpstr>Item76</vt:lpstr>
      <vt:lpstr>Item77</vt:lpstr>
      <vt:lpstr>Item78</vt:lpstr>
      <vt:lpstr>Item79</vt:lpstr>
      <vt:lpstr>Item80</vt:lpstr>
      <vt:lpstr>Item81</vt:lpstr>
      <vt:lpstr>Item82</vt:lpstr>
      <vt:lpstr>Item83</vt:lpstr>
      <vt:lpstr>Item84</vt:lpstr>
      <vt:lpstr>Item85</vt:lpstr>
      <vt:lpstr>Item86</vt:lpstr>
      <vt:lpstr>Item87</vt:lpstr>
      <vt:lpstr>Item88</vt:lpstr>
      <vt:lpstr>Item89</vt:lpstr>
      <vt:lpstr>Item90</vt:lpstr>
      <vt:lpstr>Item91</vt:lpstr>
      <vt:lpstr>Item92</vt:lpstr>
      <vt:lpstr>Item93</vt:lpstr>
      <vt:lpstr>Item94</vt:lpstr>
      <vt:lpstr>Item95</vt:lpstr>
      <vt:lpstr>Item96</vt:lpstr>
      <vt:lpstr>Item97</vt:lpstr>
      <vt:lpstr>Item98</vt:lpstr>
      <vt:lpstr>Item99</vt:lpstr>
      <vt:lpstr>Item100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2023-08-16T17:36:14Z</cp:lastPrinted>
  <dcterms:created xsi:type="dcterms:W3CDTF">2019-01-16T20:04:04Z</dcterms:created>
  <dcterms:modified xsi:type="dcterms:W3CDTF">2023-08-29T22:42:56Z</dcterms:modified>
</cp:coreProperties>
</file>