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13" activeTab="41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r:id="rId26"/>
    <sheet name="Item27" sheetId="30" r:id="rId27"/>
    <sheet name="Item28" sheetId="31" r:id="rId28"/>
    <sheet name="Item29" sheetId="32" r:id="rId29"/>
    <sheet name="Item30" sheetId="33" r:id="rId30"/>
    <sheet name="Item31" sheetId="34" r:id="rId31"/>
    <sheet name="Item32" sheetId="35" state="hidden" r:id="rId32"/>
    <sheet name="Item33" sheetId="36" state="hidden" r:id="rId33"/>
    <sheet name="Item34" sheetId="37" state="hidden" r:id="rId34"/>
    <sheet name="Item35" sheetId="38" state="hidden" r:id="rId35"/>
    <sheet name="Item36" sheetId="39" state="hidden" r:id="rId36"/>
    <sheet name="Item37" sheetId="40" state="hidden" r:id="rId37"/>
    <sheet name="Item38" sheetId="41" state="hidden" r:id="rId38"/>
    <sheet name="Item39" sheetId="42" state="hidden" r:id="rId39"/>
    <sheet name="Item40" sheetId="43" state="hidden" r:id="rId40"/>
    <sheet name="Item41" sheetId="44" state="hidden" r:id="rId41"/>
    <sheet name="total" sheetId="23" r:id="rId42"/>
  </sheets>
  <definedNames>
    <definedName name="_xlnm._FilterDatabase" localSheetId="41" hidden="1">total!$A$2:$G$33</definedName>
    <definedName name="_xlnm.Print_Area" localSheetId="41">total!$A$1:$G$44</definedName>
    <definedName name="_xlnm.Print_Titles" localSheetId="41">total!$1:$2</definedName>
  </definedNames>
  <calcPr calcId="145621"/>
</workbook>
</file>

<file path=xl/calcChain.xml><?xml version="1.0" encoding="utf-8"?>
<calcChain xmlns="http://schemas.openxmlformats.org/spreadsheetml/2006/main">
  <c r="G4" i="23" l="1"/>
  <c r="G5" i="23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F43" i="23" s="1"/>
  <c r="G25" i="23"/>
  <c r="G26" i="23"/>
  <c r="G27" i="23"/>
  <c r="G28" i="23"/>
  <c r="G29" i="23"/>
  <c r="G30" i="23"/>
  <c r="G31" i="23"/>
  <c r="G32" i="23"/>
  <c r="G33" i="23"/>
  <c r="G3" i="23"/>
  <c r="F44" i="23"/>
  <c r="D3" i="42" l="1"/>
  <c r="D3" i="36"/>
  <c r="D3" i="40"/>
  <c r="D3" i="39"/>
  <c r="D3" i="38"/>
  <c r="C32" i="23" l="1"/>
  <c r="D32" i="23"/>
  <c r="E32" i="23"/>
  <c r="C33" i="23"/>
  <c r="D33" i="23"/>
  <c r="E33" i="23"/>
  <c r="B33" i="23"/>
  <c r="B32" i="23"/>
  <c r="C31" i="23"/>
  <c r="D31" i="23"/>
  <c r="E31" i="23"/>
  <c r="E30" i="23"/>
  <c r="D30" i="23"/>
  <c r="C30" i="23"/>
  <c r="B31" i="23"/>
  <c r="B30" i="23"/>
  <c r="F20" i="44"/>
  <c r="D20" i="44"/>
  <c r="B20" i="44"/>
  <c r="I17" i="44"/>
  <c r="I16" i="44"/>
  <c r="I15" i="44"/>
  <c r="I14" i="44"/>
  <c r="I13" i="44"/>
  <c r="I12" i="44"/>
  <c r="F3" i="44"/>
  <c r="H20" i="44" s="1"/>
  <c r="G20" i="44" s="1"/>
  <c r="F20" i="43"/>
  <c r="D20" i="43"/>
  <c r="B20" i="43"/>
  <c r="A20" i="43" s="1"/>
  <c r="C20" i="43" s="1"/>
  <c r="I17" i="43"/>
  <c r="I16" i="43"/>
  <c r="I15" i="43"/>
  <c r="F3" i="43"/>
  <c r="H20" i="43" s="1"/>
  <c r="G20" i="43" s="1"/>
  <c r="F20" i="42"/>
  <c r="D20" i="42"/>
  <c r="B20" i="42"/>
  <c r="A20" i="42" s="1"/>
  <c r="C20" i="42" s="1"/>
  <c r="I7" i="42" s="1"/>
  <c r="I17" i="42"/>
  <c r="I16" i="42"/>
  <c r="I15" i="42"/>
  <c r="I14" i="42"/>
  <c r="I13" i="42"/>
  <c r="I12" i="42"/>
  <c r="I11" i="42"/>
  <c r="I10" i="42"/>
  <c r="I9" i="42"/>
  <c r="I8" i="42"/>
  <c r="F3" i="42"/>
  <c r="H20" i="42" s="1"/>
  <c r="G20" i="42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I8" i="41"/>
  <c r="I7" i="41"/>
  <c r="F3" i="41"/>
  <c r="H20" i="41" s="1"/>
  <c r="G20" i="41" s="1"/>
  <c r="F20" i="40"/>
  <c r="D20" i="40"/>
  <c r="B20" i="40"/>
  <c r="A20" i="40" s="1"/>
  <c r="C20" i="40" s="1"/>
  <c r="I17" i="40"/>
  <c r="I16" i="40"/>
  <c r="I15" i="40"/>
  <c r="I14" i="40"/>
  <c r="I13" i="40"/>
  <c r="I12" i="40"/>
  <c r="I11" i="40"/>
  <c r="F3" i="40"/>
  <c r="H20" i="40" s="1"/>
  <c r="G20" i="40" s="1"/>
  <c r="F20" i="39"/>
  <c r="D20" i="39"/>
  <c r="B20" i="39"/>
  <c r="C20" i="39" s="1"/>
  <c r="I6" i="39" s="1"/>
  <c r="A20" i="39"/>
  <c r="I17" i="39"/>
  <c r="I16" i="39"/>
  <c r="I15" i="39"/>
  <c r="I14" i="39"/>
  <c r="I13" i="39"/>
  <c r="I12" i="39"/>
  <c r="I11" i="39"/>
  <c r="I10" i="39"/>
  <c r="I9" i="39"/>
  <c r="I8" i="39"/>
  <c r="F3" i="39"/>
  <c r="H20" i="39" s="1"/>
  <c r="G20" i="39" s="1"/>
  <c r="F20" i="38"/>
  <c r="D20" i="38"/>
  <c r="B20" i="38"/>
  <c r="I17" i="38"/>
  <c r="I16" i="38"/>
  <c r="I15" i="38"/>
  <c r="I14" i="38"/>
  <c r="I11" i="38"/>
  <c r="I8" i="38"/>
  <c r="F3" i="38"/>
  <c r="H20" i="38" s="1"/>
  <c r="G20" i="38" s="1"/>
  <c r="F20" i="37"/>
  <c r="D20" i="37"/>
  <c r="B20" i="37"/>
  <c r="I17" i="37"/>
  <c r="I16" i="37"/>
  <c r="I15" i="37"/>
  <c r="I14" i="37"/>
  <c r="I13" i="37"/>
  <c r="I12" i="37"/>
  <c r="I11" i="37"/>
  <c r="I10" i="37"/>
  <c r="I9" i="37"/>
  <c r="I8" i="37"/>
  <c r="F3" i="37"/>
  <c r="H20" i="37" s="1"/>
  <c r="G20" i="37" s="1"/>
  <c r="F20" i="36"/>
  <c r="D20" i="36"/>
  <c r="B20" i="36"/>
  <c r="A20" i="36" s="1"/>
  <c r="C20" i="36" s="1"/>
  <c r="I17" i="36"/>
  <c r="I16" i="36"/>
  <c r="I15" i="36"/>
  <c r="I14" i="36"/>
  <c r="I13" i="36"/>
  <c r="I12" i="36"/>
  <c r="I11" i="36"/>
  <c r="I10" i="36"/>
  <c r="I9" i="36"/>
  <c r="I8" i="36"/>
  <c r="F3" i="36"/>
  <c r="H20" i="36" s="1"/>
  <c r="G20" i="36" s="1"/>
  <c r="F20" i="35"/>
  <c r="D20" i="35"/>
  <c r="B20" i="35"/>
  <c r="A20" i="35" s="1"/>
  <c r="C20" i="35" s="1"/>
  <c r="I17" i="35"/>
  <c r="I16" i="35"/>
  <c r="I15" i="35"/>
  <c r="I14" i="35"/>
  <c r="I13" i="35"/>
  <c r="I12" i="35"/>
  <c r="F3" i="35"/>
  <c r="H20" i="35" s="1"/>
  <c r="G20" i="35" s="1"/>
  <c r="F20" i="34"/>
  <c r="D20" i="34"/>
  <c r="B20" i="34"/>
  <c r="A20" i="34" s="1"/>
  <c r="C20" i="34" s="1"/>
  <c r="I13" i="34" s="1"/>
  <c r="I17" i="34"/>
  <c r="I16" i="34"/>
  <c r="I15" i="34"/>
  <c r="I14" i="34"/>
  <c r="I11" i="34"/>
  <c r="F3" i="34"/>
  <c r="H20" i="34" s="1"/>
  <c r="G20" i="34" s="1"/>
  <c r="F20" i="33"/>
  <c r="D20" i="33"/>
  <c r="B20" i="33"/>
  <c r="A20" i="33" s="1"/>
  <c r="I17" i="33"/>
  <c r="I16" i="33"/>
  <c r="F3" i="33"/>
  <c r="H20" i="33" s="1"/>
  <c r="G20" i="33" s="1"/>
  <c r="F20" i="32"/>
  <c r="D20" i="32"/>
  <c r="B20" i="32"/>
  <c r="A20" i="32" s="1"/>
  <c r="I17" i="32"/>
  <c r="I16" i="32"/>
  <c r="F3" i="32"/>
  <c r="H20" i="32" s="1"/>
  <c r="G20" i="32" s="1"/>
  <c r="F20" i="31"/>
  <c r="D20" i="31"/>
  <c r="B20" i="31"/>
  <c r="A20" i="31" s="1"/>
  <c r="C20" i="31" s="1"/>
  <c r="I12" i="31" s="1"/>
  <c r="I17" i="31"/>
  <c r="I16" i="31"/>
  <c r="I15" i="31"/>
  <c r="I11" i="31"/>
  <c r="I10" i="31"/>
  <c r="F3" i="31"/>
  <c r="H20" i="31" s="1"/>
  <c r="G20" i="31" s="1"/>
  <c r="I13" i="31" l="1"/>
  <c r="I12" i="34"/>
  <c r="I14" i="31"/>
  <c r="C20" i="32"/>
  <c r="A20" i="38"/>
  <c r="C20" i="38" s="1"/>
  <c r="C20" i="33"/>
  <c r="A20" i="37"/>
  <c r="C20" i="37" s="1"/>
  <c r="C20" i="41"/>
  <c r="I6" i="33"/>
  <c r="I4" i="33"/>
  <c r="I9" i="33"/>
  <c r="I3" i="33"/>
  <c r="I8" i="33"/>
  <c r="I7" i="33"/>
  <c r="I5" i="33"/>
  <c r="I9" i="40"/>
  <c r="I3" i="40"/>
  <c r="I8" i="40"/>
  <c r="I7" i="40"/>
  <c r="I6" i="40"/>
  <c r="I5" i="40"/>
  <c r="I10" i="40"/>
  <c r="I4" i="40"/>
  <c r="I6" i="35"/>
  <c r="I5" i="35"/>
  <c r="I10" i="35"/>
  <c r="I4" i="35"/>
  <c r="I9" i="35"/>
  <c r="I3" i="35"/>
  <c r="E20" i="35" s="1"/>
  <c r="I8" i="35"/>
  <c r="I7" i="35"/>
  <c r="I11" i="35"/>
  <c r="I9" i="34"/>
  <c r="I3" i="34"/>
  <c r="I8" i="34"/>
  <c r="I7" i="34"/>
  <c r="I6" i="34"/>
  <c r="I5" i="34"/>
  <c r="I10" i="34"/>
  <c r="I4" i="34"/>
  <c r="I3" i="42"/>
  <c r="I6" i="42"/>
  <c r="I5" i="42"/>
  <c r="I4" i="42"/>
  <c r="I4" i="31"/>
  <c r="I9" i="31"/>
  <c r="I3" i="31"/>
  <c r="I7" i="31"/>
  <c r="I6" i="31"/>
  <c r="I5" i="31"/>
  <c r="I8" i="31"/>
  <c r="I3" i="36"/>
  <c r="E20" i="36" s="1"/>
  <c r="I7" i="36"/>
  <c r="I6" i="36"/>
  <c r="I5" i="36"/>
  <c r="I4" i="36"/>
  <c r="I3" i="32"/>
  <c r="I5" i="32"/>
  <c r="I12" i="43"/>
  <c r="I6" i="43"/>
  <c r="I11" i="43"/>
  <c r="I5" i="43"/>
  <c r="I10" i="43"/>
  <c r="I4" i="43"/>
  <c r="E20" i="43" s="1"/>
  <c r="I9" i="43"/>
  <c r="I3" i="43"/>
  <c r="I14" i="43"/>
  <c r="I8" i="43"/>
  <c r="I13" i="43"/>
  <c r="I7" i="43"/>
  <c r="I10" i="38"/>
  <c r="I7" i="39"/>
  <c r="E20" i="40"/>
  <c r="E3" i="40" s="1"/>
  <c r="E3" i="41"/>
  <c r="E20" i="42"/>
  <c r="H22" i="42" s="1"/>
  <c r="H23" i="42" s="1"/>
  <c r="I12" i="38"/>
  <c r="I3" i="39"/>
  <c r="I3" i="41"/>
  <c r="A20" i="44"/>
  <c r="C20" i="44" s="1"/>
  <c r="I13" i="38"/>
  <c r="I4" i="39"/>
  <c r="E20" i="41"/>
  <c r="I5" i="39"/>
  <c r="I6" i="32" l="1"/>
  <c r="I14" i="32"/>
  <c r="I8" i="32"/>
  <c r="I12" i="32"/>
  <c r="I11" i="32"/>
  <c r="I10" i="32"/>
  <c r="I15" i="32"/>
  <c r="I9" i="32"/>
  <c r="I13" i="32"/>
  <c r="I7" i="32"/>
  <c r="I4" i="32"/>
  <c r="E20" i="31"/>
  <c r="H22" i="31" s="1"/>
  <c r="H23" i="31" s="1"/>
  <c r="I10" i="33"/>
  <c r="E20" i="33" s="1"/>
  <c r="I15" i="33"/>
  <c r="I14" i="33"/>
  <c r="I13" i="33"/>
  <c r="I12" i="33"/>
  <c r="I11" i="33"/>
  <c r="I5" i="41"/>
  <c r="I6" i="41"/>
  <c r="I4" i="41"/>
  <c r="H22" i="41"/>
  <c r="H23" i="41" s="1"/>
  <c r="E20" i="39"/>
  <c r="H22" i="39" s="1"/>
  <c r="H23" i="39" s="1"/>
  <c r="I9" i="38"/>
  <c r="I6" i="38"/>
  <c r="I7" i="38"/>
  <c r="I3" i="38"/>
  <c r="I5" i="38"/>
  <c r="I4" i="38"/>
  <c r="E20" i="38" s="1"/>
  <c r="I6" i="37"/>
  <c r="I7" i="37"/>
  <c r="I3" i="37"/>
  <c r="E3" i="37"/>
  <c r="H22" i="37"/>
  <c r="H23" i="37" s="1"/>
  <c r="E20" i="37"/>
  <c r="I4" i="37"/>
  <c r="I5" i="37"/>
  <c r="E20" i="34"/>
  <c r="E3" i="34" s="1"/>
  <c r="F33" i="23" s="1"/>
  <c r="E3" i="39"/>
  <c r="H22" i="38"/>
  <c r="H23" i="38" s="1"/>
  <c r="E3" i="38"/>
  <c r="E3" i="43"/>
  <c r="H22" i="43"/>
  <c r="H23" i="43" s="1"/>
  <c r="E3" i="31"/>
  <c r="F30" i="23" s="1"/>
  <c r="H22" i="35"/>
  <c r="H23" i="35" s="1"/>
  <c r="E3" i="35"/>
  <c r="H22" i="36"/>
  <c r="H23" i="36" s="1"/>
  <c r="E3" i="36"/>
  <c r="I9" i="44"/>
  <c r="I3" i="44"/>
  <c r="I8" i="44"/>
  <c r="I7" i="44"/>
  <c r="I6" i="44"/>
  <c r="E20" i="44" s="1"/>
  <c r="I11" i="44"/>
  <c r="I5" i="44"/>
  <c r="I10" i="44"/>
  <c r="I4" i="44"/>
  <c r="H22" i="40"/>
  <c r="H23" i="40" s="1"/>
  <c r="E3" i="42"/>
  <c r="C23" i="23"/>
  <c r="D23" i="23"/>
  <c r="E23" i="23"/>
  <c r="C24" i="23"/>
  <c r="D24" i="23"/>
  <c r="E24" i="23"/>
  <c r="C25" i="23"/>
  <c r="D25" i="23"/>
  <c r="E25" i="23"/>
  <c r="C26" i="23"/>
  <c r="D26" i="23"/>
  <c r="E26" i="23"/>
  <c r="C27" i="23"/>
  <c r="D27" i="23"/>
  <c r="E27" i="23"/>
  <c r="C28" i="23"/>
  <c r="D28" i="23"/>
  <c r="E28" i="23"/>
  <c r="C29" i="23"/>
  <c r="D29" i="23"/>
  <c r="E29" i="23"/>
  <c r="B29" i="23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H22" i="33" l="1"/>
  <c r="H23" i="33" s="1"/>
  <c r="E3" i="33"/>
  <c r="F32" i="23" s="1"/>
  <c r="E20" i="32"/>
  <c r="H22" i="34"/>
  <c r="H23" i="34" s="1"/>
  <c r="H22" i="44"/>
  <c r="H23" i="44" s="1"/>
  <c r="E3" i="44"/>
  <c r="C20" i="24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37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3" i="32" l="1"/>
  <c r="F31" i="23" s="1"/>
  <c r="H22" i="32"/>
  <c r="H23" i="32" s="1"/>
  <c r="E20" i="28"/>
  <c r="E3" i="28" s="1"/>
  <c r="F27" i="23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15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3" i="12"/>
  <c r="I17" i="12"/>
  <c r="I11" i="12"/>
  <c r="I16" i="12"/>
  <c r="I15" i="16"/>
  <c r="I16" i="16"/>
  <c r="I14" i="16"/>
  <c r="I13" i="16"/>
  <c r="I12" i="16"/>
  <c r="I17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2" i="8"/>
  <c r="I13" i="8"/>
  <c r="I17" i="8"/>
  <c r="I16" i="8"/>
  <c r="I16" i="9"/>
  <c r="C20" i="10"/>
  <c r="I13" i="9"/>
  <c r="I9" i="9"/>
  <c r="I15" i="7"/>
  <c r="I17" i="7"/>
  <c r="I5" i="9"/>
  <c r="I11" i="9"/>
  <c r="I17" i="9"/>
  <c r="I6" i="9"/>
  <c r="I15" i="6"/>
  <c r="I3" i="6"/>
  <c r="I14" i="6"/>
  <c r="I17" i="6"/>
  <c r="I16" i="6"/>
  <c r="I12" i="6"/>
  <c r="I6" i="6"/>
  <c r="I5" i="6"/>
  <c r="I17" i="5"/>
  <c r="I16" i="5"/>
  <c r="I8" i="5"/>
  <c r="A20" i="4"/>
  <c r="C20" i="4" s="1"/>
  <c r="C20" i="1"/>
  <c r="I10" i="9" l="1"/>
  <c r="I8" i="16"/>
  <c r="I15" i="20"/>
  <c r="I11" i="16"/>
  <c r="I14" i="12"/>
  <c r="I12" i="9"/>
  <c r="I14" i="9"/>
  <c r="I8" i="9"/>
  <c r="E20" i="27"/>
  <c r="I15" i="8"/>
  <c r="I8" i="8"/>
  <c r="I11" i="8"/>
  <c r="I14" i="8"/>
  <c r="I10" i="8"/>
  <c r="I7" i="8"/>
  <c r="I9" i="8"/>
  <c r="I13" i="5"/>
  <c r="I11" i="5"/>
  <c r="I14" i="5"/>
  <c r="I15" i="5"/>
  <c r="I12" i="5"/>
  <c r="H22" i="28"/>
  <c r="H23" i="28" s="1"/>
  <c r="I6" i="16"/>
  <c r="E20" i="14"/>
  <c r="E3" i="14" s="1"/>
  <c r="F14" i="23" s="1"/>
  <c r="I3" i="9"/>
  <c r="I7" i="9"/>
  <c r="I7" i="6"/>
  <c r="E20" i="24"/>
  <c r="E3" i="24" s="1"/>
  <c r="F23" i="23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E20" i="8" s="1"/>
  <c r="H22" i="8" s="1"/>
  <c r="H23" i="8" s="1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F29" i="23" s="1"/>
  <c r="E20" i="29"/>
  <c r="H22" i="29" s="1"/>
  <c r="H23" i="29" s="1"/>
  <c r="E3" i="26"/>
  <c r="F25" i="23" s="1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 s="1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F26" i="23" s="1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E20" i="6"/>
  <c r="H22" i="6" s="1"/>
  <c r="H23" i="6" s="1"/>
  <c r="H22" i="24"/>
  <c r="H23" i="24" s="1"/>
  <c r="E20" i="20"/>
  <c r="E3" i="20" s="1"/>
  <c r="F20" i="23" s="1"/>
  <c r="E3" i="16"/>
  <c r="F16" i="23" s="1"/>
  <c r="H22" i="12"/>
  <c r="H23" i="12" s="1"/>
  <c r="E3" i="12"/>
  <c r="F12" i="23" s="1"/>
  <c r="E3" i="8"/>
  <c r="F8" i="23" s="1"/>
  <c r="E3" i="6"/>
  <c r="F6" i="23" s="1"/>
  <c r="E20" i="5"/>
  <c r="E3" i="5" s="1"/>
  <c r="F5" i="23" s="1"/>
  <c r="H22" i="30"/>
  <c r="H23" i="30" s="1"/>
  <c r="E3" i="29"/>
  <c r="F28" i="23" s="1"/>
  <c r="F42" i="23" s="1"/>
  <c r="E3" i="25"/>
  <c r="F24" i="23" s="1"/>
  <c r="E3" i="22"/>
  <c r="F22" i="23" s="1"/>
  <c r="E20" i="21"/>
  <c r="H22" i="21" s="1"/>
  <c r="H23" i="21" s="1"/>
  <c r="E20" i="19"/>
  <c r="H22" i="19" s="1"/>
  <c r="H23" i="19" s="1"/>
  <c r="E3" i="18"/>
  <c r="F18" i="23" s="1"/>
  <c r="E20" i="15"/>
  <c r="H22" i="15" s="1"/>
  <c r="H23" i="15" s="1"/>
  <c r="E20" i="13"/>
  <c r="E3" i="13" s="1"/>
  <c r="F13" i="23" s="1"/>
  <c r="E20" i="11"/>
  <c r="H22" i="11" s="1"/>
  <c r="H23" i="11" s="1"/>
  <c r="E20" i="10"/>
  <c r="H22" i="10" s="1"/>
  <c r="H23" i="10" s="1"/>
  <c r="E3" i="9"/>
  <c r="F9" i="23" s="1"/>
  <c r="E20" i="7"/>
  <c r="E20" i="4"/>
  <c r="E3" i="4" s="1"/>
  <c r="F4" i="23" s="1"/>
  <c r="E20" i="17"/>
  <c r="E20" i="1"/>
  <c r="H22" i="20" l="1"/>
  <c r="H23" i="20" s="1"/>
  <c r="E3" i="21"/>
  <c r="F21" i="23" s="1"/>
  <c r="E3" i="19"/>
  <c r="F19" i="23" s="1"/>
  <c r="E3" i="15"/>
  <c r="F15" i="23" s="1"/>
  <c r="H22" i="13"/>
  <c r="H23" i="13" s="1"/>
  <c r="E3" i="10"/>
  <c r="F10" i="23" s="1"/>
  <c r="F41" i="23" s="1"/>
  <c r="H22" i="5"/>
  <c r="H23" i="5" s="1"/>
  <c r="H22" i="4"/>
  <c r="H23" i="4" s="1"/>
  <c r="E3" i="11"/>
  <c r="F11" i="23" s="1"/>
  <c r="H22" i="7"/>
  <c r="H23" i="7" s="1"/>
  <c r="E3" i="7"/>
  <c r="F7" i="23" s="1"/>
  <c r="H22" i="17"/>
  <c r="H23" i="17" s="1"/>
  <c r="E3" i="17"/>
  <c r="F17" i="23" s="1"/>
  <c r="E3" i="1"/>
  <c r="F3" i="23" s="1"/>
  <c r="H22" i="1"/>
  <c r="H23" i="1" s="1"/>
  <c r="F40" i="23" l="1"/>
  <c r="F39" i="23"/>
  <c r="F35" i="23"/>
</calcChain>
</file>

<file path=xl/sharedStrings.xml><?xml version="1.0" encoding="utf-8"?>
<sst xmlns="http://schemas.openxmlformats.org/spreadsheetml/2006/main" count="1603" uniqueCount="114">
  <si>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</si>
  <si>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</si>
  <si>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</si>
  <si>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</si>
  <si>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</si>
  <si>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</si>
  <si>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</si>
  <si>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</si>
  <si>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</si>
  <si>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</si>
  <si>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</si>
  <si>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</si>
  <si>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</si>
  <si>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</si>
  <si>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</si>
  <si>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</si>
  <si>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</si>
  <si>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</si>
  <si>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</si>
  <si>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</si>
  <si>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</si>
  <si>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</si>
  <si>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</si>
  <si>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</si>
  <si>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</si>
  <si>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</si>
  <si>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</si>
  <si>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</si>
  <si>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</si>
  <si>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</si>
  <si>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</si>
  <si>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</si>
  <si>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</si>
  <si>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</si>
  <si>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TELEVISOR LED, com as seguintes características:
• Diagonal entre 30 a 32 polegadas;
• Conversor digital integrado;
• Cor preta;
• Fonte bivolt 110-220 V;
•     Conexões:
 Mínimo de 1 (uma) entrada HDMI;
 Mínimo de 1 (uma) entrada USB 2.0 ou superior com capacidade de reprodução de áudio, vídeo e musicas em alta resolução direto de dispositivo USB (Pen Drive);
 Mínimo de 1(uma) entrada de áudio/vídeo;
 Mínimo de uma entrada RF para TV aberta.
• Controle remoto munido das pilhas necessárias para o primeiro uso;
• Acompanhado de base para uso em mesa;
• Manual em português;
• Garantia de, no mínimo, 360 dias.</t>
  </si>
  <si>
    <t>APARELHO TELEFÔNICO IP Fixo – tipo 1, com as seguintes características:
• Terminal de comunicação IP composto por telefone, monofone, e acessórios para seu pleno funcionamento.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fixo.
• Possuir duas portas switch fast ethernet integradas internas, permitindo a conexão de um computador diretamente ao telefone IP fixo, nas velocidades de 10/100 Mbps, autosensing. Não será aceito o uso de adaptadores internos ou externos para as portas fast ethernet.
• Suportar PoE (Power over Ethernet) conforme a classificação do padrão IEEE 802.3af (calss1), suportando alimentação direta via interface ethernet.
• A porta do telefone IP deverá suportar mecanismo de qualidade de serviço e tronco de VLAN padrão 802.1q e 802.1p. Desta forma, o tráfego de dados e de voz utilizarão VLANs distintas.
• Certificado/homologado pela ANATEL.
• Possuir no mínimo os codecs G.711 e G.729.
• Permitir busca de configuração em servidores comuns por meio de protocolos padrão.
• Suportar o protocolo Session Initiation Protocol (SIP), não serão aceitos equipamentos híbridos com telefonia analógica ou que necessitem de adaptadores externos para o funcionamento.
• Possuir recurso de viva-voz bidirecional com cancelamento de eco.
• Permitir o ajuste de toque de chamada.
• Deve possuir ajuste de volume para fone, campainha e fone de ouvido.
• Deve possuir display de cristal líquido (LCD) monocromático, com iluminação de fundo, com resolução mínima de 128 x 32 pixels. Este display deve prover informações de data e hora, correio e voz, ícone de chamadas perdidas, detalhes da chamada durante uma ligação, histórico de chamadas efetuadas e recebidas e configurações do aparelho.
• Suportar o idioma Português (Brasil).
• Possuir recurso de geração de supressão de silêncio.
• A compressão dos canais de voz deve ser realizada no próprio aparelho.
• Permitir que se efetue transferência de chamadas internas e externas. O usuário poderá optar pela transferência de uma chamada recebida para um número interno ou externo.
• Possuir recurso que indique a existência de “chamada em espera”, informando ao usuário que há uma chamada entrante durante uma conversação.
• Permitir a rediscagem do último número discado.
• Possuir a tecla mute.
• Possuir recurso de discagem rápida para números pré-configurados pelo usuário.
• Suportar desvio automático de chamada para voicemail ou outro destino pré-configurado.
• Suportar conferência e captura de chamadas.
• Possuir fonte de energia compatível e do mesmo fabricante do telefone IP. A fonte deve operar na faixa de 110 Vac a 240 Vac, com chaveamento automático (conversão automática), frequência de 50-60 Hz e tomada padrão brasileiro.
• Garantia mínima de 36 (trinta e seis) meses.
• Referência: CISCO SIP PHONE 3905</t>
  </si>
  <si>
    <t>REFRIGERADOR, com as seguintes especificações:
• Tipo frigobar;
• Volume interno total: 75 a 95 litros;
• Selo Procel Classe A;
• Tensão elétrica: 127V;
• Degelo automático ou bandeja de degelo;
• Prateleiras removíveis;
• Portas reversíveis;
• Controle de temperatura;
• Cor branca.
• Garantia de, no mínimo, 360 dias.</t>
  </si>
  <si>
    <t>PROJETOR DE VIDEO LASER 6000 lúmens.
• Tipo do display: Poly-silicon TFT matriz ativa
Resolução nativa: 1920 x 1200 pixels WUXGA
• Modo de projeção: Frontal, Frontal/Teto, Traseiro, Traseiro/Teto.
• Painel LCD: 0,67" (D10 com C2Fine™).
• Número de pixels: 2.304.000 pixels (1920x1200) x 3
• Brilho em cores - Saída de luz colorida: 6.000 lumens (ISSO 21118 padrão)
• Brilho em branco - Saída de luz branca: 6.000 lumens
• Razão de aspecto: 16:10
• Resolução nativa: 1920x1200 (WUXGA)
• Alcance do Throw-Ratio: 1,35–2,2
• Dimensões da imagem: 48” (1,22m) a 470” (7,11m)
• Correção de Keystone: Vertical: ±30 graus; Horizontal: ±30 graus.
• Razão de contraste: até 2.500.000:1 com modo dinâmico de cores, modo normal de fonte de luz e modo wide zoom
• Alcance de mudança da lente: Vertical: ±50 graus; Horizontal: ±20 graus.
• Processamento de cor: 10 bits
• Reprodução de cor: até 1,07 bilhão de cores
• Tipo de laser: laser diodo
• Potencia de saída da fonte de luz: até 104,5W
• Comprimento de onda: 449 a 491nm
• Duração da fonte de luz laser: Normal: 20.000 horas; Silencioso: 20.000 horas; Estendido: 30.000 horas
• Lente de projeção standard: F=1.5 a 1.7
• Distância focal: 20.0 a 31.8 mm
• Interfaces:
                    HDBaseT x1
HDMI x2
Analógico: D-sub 15 pin x1
Controle I/O: RS-232C (D-sub 9 pin)
USB-I/O: Tipo A x1; Tipo B x1
LAN RJ45 x1
Wireless LAN (acessório opcional) USB Tipo A x1
Entrada de Áudio (stereo): x2
Saída de Áudio (stereo): x1
                     Ruído do ventilador: 37dB (Modo Normal), 25dB (Modo ECO)0
• Energia:
Voltagem: 100 – 240VAC ±10%, 50/60Hz
Voltagem nominal: 100 – 240VAC
Frequência nominal: 50/60Hz
Consumo de energia:
Normal: 353W
Silencioso: 254W
Standby em Rede 2,0W
• Acessório:
Suporte articulado para montagem em mastro fixo no teto (ceiling-mount) conforme
modelo/fabricante.
Equipamento especificado: Epson, Panasonic, Christie ou equivalente técnico.
• Garantia de, no mínimo, 180 dias.</t>
  </si>
  <si>
    <t>REFIL para Purificador de Água, com as seguintes características:
• Compatível com purificador de água Marca Top Life, modelo: Platinum New.
• Com capacidade de redução de cloro livre, retenção de partículas Classe C ou superior e eliminação de odores e sabores presentes na água;
• Que possibilite fácil substituição pelo próprio usuário, sem a necessidade de ferramentas (sistema “girou trocou”, “troca fácil”, apenas um botão ou similar);
• Vida útil de, no mínimo, 06 (seis) meses;
• Garantia de, no mínimo, 30 dias.</t>
  </si>
  <si>
    <t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36 (trinta e seis) meses.
• Referência: CISCO UC PHONE CP-7821</t>
  </si>
  <si>
    <t>SMARTV com as seguintes características:
• Diagonal 40 polegadas;
• Conversor digital integrado;
• Cor preta;
• Borda infinita;
• Fonte bivolt 110-220 V;
•     Conexões:
 Mínimo de 2 (duas) entradas HDMI;
 Conectividade Wi-Fi;
 Mínimo de 1 (uma) entrada USB 2.0 ou superior com capacidade de reprodução de áudio, vídeo e musicas em alta resolução direto de dispositivo USB (Pen Drive);
 Mínimo de 1 (uma) entrada de áudio/vídeo;
 Mínimo de uma entrada RF para TV aberta;
 Mínimo de 1 (uma) entrada ethernet.
• Controle remoto munido das pilhas necessárias para o primeiro uso;
• Acompanhado de base para uso em mesa;
• Manual em português;
• Garantia de, no mínimo, 360 dias.</t>
  </si>
  <si>
    <t>AMAZON</t>
  </si>
  <si>
    <t>LEROY MERLIN</t>
  </si>
  <si>
    <t>CARREFOUR</t>
  </si>
  <si>
    <t>AMERICANAS</t>
  </si>
  <si>
    <t>MAGAZINE LUIZA</t>
  </si>
  <si>
    <t>CASAS BAHIA</t>
  </si>
  <si>
    <t>LOJA MUNDI</t>
  </si>
  <si>
    <t>MULTI COMPANY</t>
  </si>
  <si>
    <t>TI MIX</t>
  </si>
  <si>
    <t>PHILCO</t>
  </si>
  <si>
    <t>GBARBOSA</t>
  </si>
  <si>
    <t>FERREIRA COSTA</t>
  </si>
  <si>
    <t>LEVEROS</t>
  </si>
  <si>
    <t>KABUM</t>
  </si>
  <si>
    <t>ELETROLUX</t>
  </si>
  <si>
    <t>GLOBAL PROJETORES</t>
  </si>
  <si>
    <t>HTCLICK</t>
  </si>
  <si>
    <t>IFONTECH</t>
  </si>
  <si>
    <t>RMS COMMERCE</t>
  </si>
  <si>
    <t>SHOPTIME</t>
  </si>
  <si>
    <t>PRIME TATUAPÉ</t>
  </si>
  <si>
    <t>HDF SHOP</t>
  </si>
  <si>
    <t>TIMIX</t>
  </si>
  <si>
    <t>SOLUÇÃO CABOS</t>
  </si>
  <si>
    <t>TECHINN</t>
  </si>
  <si>
    <t>quantidade total</t>
  </si>
  <si>
    <t>m²</t>
  </si>
  <si>
    <t>Confecção de persianas para Zona de ALAGOINHAS, com as medidas abaixo, totalizando 32,96 m²:
• Janela 1.1 (esquerda): (2,20 x 0,98)m – abertura para a esquerda;
• Janela 1.2 (direita): (1,00 x 0,98)m – abertura para a direita;
• Janela 2.1 (esquerda): (1,20 x 0,98)m – abertura para a esquerda;
• Janela 2.2 (direita): (2,20 x 0,98)m – abertura para a direita;
• Janela 3.1 (esquerda): (2,00 x 0,98)m – abertura para a esquerda;
• Janela 3.2 (direita): (2,20 x 0,98)m – abertura para a direita;
• Janela 4.1 (esquerda): (2,20 x 0,98)m – abertura para a esquerda;
• Janela 4.2 (direita): (2,00 x 0,98)m – abertura para a direita;
• Janela 5.1(esquerda): (2,00 x 0,98)m – abertura para a esquerda;
• Janela 5.2 (direita): (2,20 x 0,98)m – abertura para a direita;
• Janela 6.1 (esquerda): (2,20 x 0,98)m – abertura para a esquerda;
• Janela 6.2 (direita): (2,00 x 0,98)m – abertura para a direita;
• Porta 7.1 (esquerda): (2,50 x 0,98)m – abertura para a direita;
• Porta 7.2 (direita): (2,70 x 0,98)m – abertura para a direita;
• Janela 8.1 (esquerda): (2,50 x 0,98)m – abertura para a esquerda;
• Janela 8.2 (direita): (2,50 x 0,98)m – abertura para a direita.
Todas deverão ser fixadas nas vigas.</t>
  </si>
  <si>
    <t>CAPRICHO</t>
  </si>
  <si>
    <t>ULEMA PEREIRA CAMPOS</t>
  </si>
  <si>
    <t>CARLOS NAVARRO &amp; CIA. LTDA</t>
  </si>
  <si>
    <t>INDUSTRIA E COMERCIO DE PERSIANAS</t>
  </si>
  <si>
    <t>CASA DE MOVEIS E DECORACAO LTDA</t>
  </si>
  <si>
    <t>INDUSTRIA E COMERCIO DE CORTINAS E</t>
  </si>
  <si>
    <t>JW INDUSTRIA E COMERCIO DE CORTINAS E</t>
  </si>
  <si>
    <t>SOLFLEX COMERCIO E SERVICOS LTDA</t>
  </si>
  <si>
    <t>TRACE INDUSTRIA DE CORTINA LTDA</t>
  </si>
  <si>
    <t>F.A.T. COMERCIO E SERVICOS LTDA</t>
  </si>
  <si>
    <t>PROMIX COMERCIO E SERVICOS LTDA</t>
  </si>
  <si>
    <t>JVM COMERCIO VAREJISTA E SERVICOS LTDA</t>
  </si>
  <si>
    <t>PALITO MARCENARIA E FERRAGENS LTDA</t>
  </si>
  <si>
    <t>INDUSTRIA E COMERCIO DE CORTINAS E PERSIANAS</t>
  </si>
  <si>
    <t>JW INDUSTRIA E COMERCIO DE CORTINAS E PERSIANAS LTDA</t>
  </si>
  <si>
    <t>Confecção de persianas para Zona de OLINDINA, com as medidas abaixo, totalizando 3,00m²:
• Janela 1: (1,50 x 1,00)m – abertura para a direita;
• Janela 2: (1,50 x 1,00)m – abertura para a direita.
Todas deverão ser fixadas na esquadria.</t>
  </si>
  <si>
    <t>Confecção de persianas para Zona de FEIRA DE SANTANA, com as medidas abaixo, totalizando 63,43 m².
Cartório da 155ª Zona Eleitoral, com as medidas abaixo, totalizando 13,68m²:
• Janela 1 (esquerda): (2,11 x 1,62)m – abertura para a esquerda;
• Janela 2 (centro): (2,11 x 1,62)m – abertura central;
• Janela 3 (direita): (2,11 x 1,62)m – abertura para a direita;
• Janela 4: (2,11 x 1,62)m – abertura para a esquerda.
• Cartório da 156ª Zona Eleitoral, com as medidas abaixo, totalizando 13,90m²:
• Janela 1: (2,15 x 1,67)m – abertura para a direita;
• Janela 2 (esquerda): (2,18 x 1,67)m – abertura para a esquerda;
• Janela 3 (centro): (2,00 x 1,67)m – abertura central;
• Janela 4 (direita): (2,00 x 1,67)m – abertura para a direita.
• Central de Atendimento (157ª Zona Eleitoral), com as medidas abaixo, totalizando 35,84 m²:
• Janela 1.1 (esquerda): (2,96 x 2,00)m – abertura central;
• Janela 1.2 (centro): (3,00 x 2,00)m – abertura central;
• Janela 1.3 (direita): (2,96 x 2,00)m – abertura central;
• Janela 2.1 (esquerda): (2,21 x 2,00)m – abertura central;
• Janela 2.2 (centro-esquerda): (2,31 x 2,00)m – abertura central;
• Janela 2.3 (centro-direita): (2,30 x 2,00)m – abertura central;
• Janela 2.4 (direita): (2,18 x 2,00)m – abertura central.
Todas deverão ser fixadas nos pilares.</t>
  </si>
  <si>
    <t>Confecção de persianas para Zona de SANTA BÁRBARA, com as medidas abaixo, totalizando 7,81m²:
• Janela 1: (1,86 x 2,10)m – abertura central;
• Janela 2: (2,00 x 1,95)m – abertura central.
Todas deverão ser fixadas na parede.</t>
  </si>
  <si>
    <t>Confecção de persianas para Zona de SANTO AMARO com as medidas abaixo, totalizando 11,04 m²:
• Janela 1: (2,40 x 2,30)m – abertura para a direita;
• Janela 2: (2,40 x 2,30)m – abertura para a direita.
Todas deverão ser fixadas na parede.</t>
  </si>
  <si>
    <t>Confecção de persianas para Zona de DIAS D’ÁVILA com as medidas abaixo, totalizando 9,84m²:
• Porta 1: (2,30 x 2,28)m – abertura central;
• Porta 2: (1,96 x 2,34)m – abertura para a direita.
Todas deverão ser fixadas na parede.</t>
  </si>
  <si>
    <t>Confecção de persiana para Zona de ITAPARICA, medindo 2,15m x 1,80m, totalizando 3,87m2.
A fixação será na parede e a abertura será para a direita.</t>
  </si>
  <si>
    <t>Confecção de persianas para Zona de JACOBINA, com as medidas abaixo, totalizando 66,85 m²:
• Janela 1.1: (2,45 x 1,80)m – abertura para a esquerda;
• Janela 1.2: (2,56 x 1,80)m – abertura central;
• Janela 1.3: (2,45 x 1,80)m – abertura para a direita;
• Janela 2.1: (2,46 x 1,80)m – abertura para a esquerda;
• Janela 2.2: (2,46 x 1,80)m – abertura para a direita;
• Janela 3: (0,75 x 1,63)m – abertura para a esquerda;
• Janela 4.1: (1,45 x 1,80)m – abertura para a esquerda;
• Janela 4.2: (1,45 x 1,80)m – abertura para a direita;
• Janela 5: (2,60 x 1,80)m – abertura central;
• Janela 6.1: (1,75 x 2,27)m – abertura para a esquerda;
• Janela 6.2: (2,40 x 2,27)m – abertura para a direita;
• Porta 7: (1,05 x 2,25)m – abertura para a direita;
• Janela 8.1: (1,45 x 1,85)m – abertura para a esquerda;
• Janela 8.2: (1,45 x 1,85)m – abertura para a direita;
• Janela 9.1: (2,37 x 1,15)m – abertura para a esquerda;
• Janela 9.2: (2,37 x 1,15)m – abertura para a direita;
• Janela 9.3: (2,37 x 1,15)m – abertura para a esquerda;
• Janela 9.4: (2,37 x 1,15)m – abertura para a direita;
• Janela 9.5: (2,34 x 1,15)m – abertura para a esquerda;
• Janela 9.6: (2,34 x 1,15)m – abertura para a direita.
Todas deverão ser fixadas na parede.</t>
  </si>
  <si>
    <t>Confecção de persianas para Zona de CÍCERO DANTAS, com as medidas abaixo, totalizando 10,82m²:
• Janela: (2,37 x 2,55)m – abertura central;
• Porta: (1,87 x 2,55)m – abertura para a esquerda.
Todas deverão ser fixadas na parede.</t>
  </si>
  <si>
    <t>Confecção de persiana para Zona de MUNDO NOVO, medindo 1,70m x 1,50m, totalizando 2,55 m².
A fixação será na parede e a abertura, para a direita.</t>
  </si>
  <si>
    <t>Confecção de persianas para Zona de UTINGA, com as medidas abaixo, totalizando 4,42m²:
• Janela 1: (1,80 x 1,23)m – abertura para a direita;
• Janela 2: (1,80 x 1,23)m – abertura para a esquerda.
Todas deverão ser fixadas na parede.</t>
  </si>
  <si>
    <t>Confecção de persianas para Zona de RUY BARBOSA, com as medidas abaixo, totalizando 3,07m²:
• Janela 1: (1,57 x 0,96)m – abertura central;
• Janela 2: (1,83 x 0,85)m – abertura central.
A persiana da janela 1 deverá ser fixada sob a viga, e a da janela 2 deverá ser fixada na parede.</t>
  </si>
  <si>
    <t>Confecção de persiana para Zona de ANDARAÍ, medindo 1,00m x 1,40m, totalizando 1,40m2.
A fixação será na parede e a abertura será para a esquerda.</t>
  </si>
  <si>
    <t>Confecção de persianas para Zona de SEABRA, com as medidas abaixo, totalizando 7,92m²:
• Janela 1.1: (2,26 x 1,75)m – abertura para a direita;
• Janela 1.2: (2,26 x 1,75)m – abertura para esquerda.
Todas deverão ser fixadas o forro ou na esquadria.</t>
  </si>
  <si>
    <t>Confecção de persianas para Zona de SANTA MARIA DA VITÓRIA, com as medidas abaixo, totalizando 14,49m²:
• Janela 1: (1,65 x 2,84)m – abertura para a direita;
• Prateleiras 1: (1,95 x 2,84)m – abertura para a direita;
• Janela 2: (1,50 x 2,84)m – abertura para a esquerda.
Todas deverão ser fixadas no teto.</t>
  </si>
  <si>
    <t>Confecção de persianas para Zona de SÃO DESIDÉRIO, com as medidas abaixo, totalizando 18,40m²:
• Janela 1: (1,90 x 1,62)m – abertura central;
• Janela 2: (1,90 x 1,62)m – abertura central;
• Janela 3: (1,90 x 1,40)m – abertura central;
• Janela 4: (1,90 x 1,40)m – abertura central;
• Janela 5: (1,90 x 1,62)m – abertura central;
• Janela 6: (2,40 x 1,60)m – abertura central.
Todas deverão ser fixadas na parede.</t>
  </si>
  <si>
    <t>Confecção de persiana para Zona de CARINHANHA, com as medidas abaixo, totalizando 4,85m²:
• Janela 1: (1,99 x 1,40)m – abertura central;
• Janela 2: (1,03 x 2,00)m – abertura para a esquerda.
Todas deverão ser fixadas na parede.</t>
  </si>
  <si>
    <t>Confecção de persianas para Zona de FORMOSA DO RIO PRETO, com as medidas abaixo, totalizando 3,74m²:
• Janela 1: (1,70 x 1,10)m – abertura para a esquerda;
• Janela 2: (1,70 x 1,10)m – abertura para a esquerda.
Todas deverão ser fixadas na parede.</t>
  </si>
  <si>
    <t>Confecção de persianas para Zona de MACAÚBAS com as medidas abaixo, totalizando 3,02m²:
• Janela 1: (1,45 x 1,04)m – abertura para a direita;
• Janela 2: (1,45 x 1,04)m – abertura para a esquerda.
Todas deverão ser fixadas no vão de cada janela.</t>
  </si>
  <si>
    <t>Confecção de persianas para Zona de CACULÉ, com as medidas abaixo, totalizando 19,88m²:
• Janela 1: (2,10 x 1,65)m – abertura central;
• Janela 2: (1,90 x 1,75)m – abertura central;
• Janela 3: (1,80 x 1,75)m – abertura para a direita;
• Janela 4: (1,71 x 1,75)m – abertura para a esquerda;
• Janela 5: (2,10 x 1,65)m – abertura central;
• Janela 6: (2,10 x 1,65)m – abertura central.
Todas deverão ser fixadas na parede.</t>
  </si>
  <si>
    <t>Confecção de persianas para Zona de BAIANÓPOLIS, com as medidas abaixo, totalizando 9,39m²:
• Janela 1: (1,40 x 1,30)m – abertura para a direita;
• Janela 2: (1,40 x 1,30)m – abertura para a esquerda;
• Porta: (2,50 x 2,30)m – abertura para a esquerda.
Todas deverão ser fixadas na parede.</t>
  </si>
  <si>
    <t>Confecção de persianas para Zona de IPIAÚ, com as medidas abaixo, totalizando 10,32m²:
• Janela: (2,40 x 1,80)m – abertura central;
• Porta: (2,40 x 2,50)m – abertura para a esquerda.
Todas deverão ser fixadas na parede.</t>
  </si>
  <si>
    <t>Confecção de persianas para Zona de ITUBERÁ, com as medidas abaixo, totalizando 18,40m²:
• Janela 1: (1,50 x 1,75)m – abertura para a direita;
• Janela 2: (1,50 x 1,55)m – abertura para a direita;
• Janela 3: (1,50 x 1,55)m – abertura para a esquerda;
• Janela 4: (1,50 x 1,35)m – abertura para a esquerda;
• Janela 5: (1,30 x 1,55)m – abertura para a direita;
• Janela 6: (1,50 x 1,55)m – abertura para a direita;
• Janela 7: (1,50 x 1,55)m – abertura para a esquerda;
• Janela 8: (1,50 x 1,60)m – abertura para a direita.
Todas deverão ser fixadas na parede.</t>
  </si>
  <si>
    <t>Confecção de persiana para Zona de POÇÕES, medindo 1,20m x 1,50m, totalizando 1,80 m².
A fixação será na parede e a abertura, para a esquerda.</t>
  </si>
  <si>
    <t>Confecção de persianas para Zona de UBAITABA, com as medidas abaixo, totalizando 9,54m²:
Janela 1: (0,70 x 2,65)m – abertura para a esquerda;
Janela 2: (0,70 x 2,65)m – abertura para a esquerda;
Janela 3: (0,70 x 2,65)m – abertura para a esquerda;
Janela 4: (1,10 x 1,80)m – abertura para a esquerda;
Janela 5: (1,10 x 1,80)m – abertura para a esquerda.
Todas deverão ser fixadas na parede.</t>
  </si>
  <si>
    <t>Confecção de persianas para Zona de GANDU com as medidas abaixo, totalizando 9,68m²:
• Basculantes 1 (esquerda): (1,60 x 1,96)m – abertura para a esquerda;
• Basculantes 2 (direita): (1,60 x 1,96)m – abertura para a direita;
• Janela 1: (1,60 x 0,90)m – abertura central;
• Janela 2: (1,40 x 1,40)m – abertura central.
Todas deverão ser fixadas na parede.</t>
  </si>
  <si>
    <t>Confecção de persianas para Zona de WENCESLAU GUIMARÃES com as medidas abaixo, totalizando 5,32m²:
• Janela 1: (1,90 x 1,40)m – abertura para a direita;
• Janela 2: (1,90 x 1,40)m – abertura para a direita.
• Todas deverão ser fixadas na parede.</t>
  </si>
  <si>
    <t>Confecção de persianas para Zona de MACARANI, com as medidas abaixo, totalizando 5,72m²:
• Janela 1: (1,08 x 2,65)m – abertura para a esquerda;
• Janela 2: (1,08 x 2,65)m – abertura para a esquerda.
Todas deverão ser fixadas na parede.</t>
  </si>
  <si>
    <t>Confecção de persianas para Zona de ITORORÓ, com as medidas abaixo, totalizando 8,85m²:
• Janela 1: (2,05 x 1,00)m – abertura central;
• Janela 2.1: (1,70 x 1,00)m – abertura para a esquerda;
• Janela 2.2: (1,70 x 1,00)m – abertura para a direita;
• Janela 3.1: (1,70 x 1,00)m – abertura para a esquerda;
• Janela 3.2: (1,70 x 1,00)m – abertura para a direita.
Todas deverão ser fixadas na parede.</t>
  </si>
  <si>
    <t>Confecção de persianas para Zona de ITANHÉM, com as medidas abaixo, totalizando 8,18m²:
• Janela 1: (2,15 x 1,90)m – abertura para a esquerda;
• Janela 2: (2,15 x 1,90)m – abertura para a esquerda.
Todas deverão ser fixadas na parede.</t>
  </si>
  <si>
    <t>Confecção de persianas para Zona de MEDEIROS NETO, com as medidas abaixo, totalizando 12,00m²:
• Janela 1: (1,60 x 1,50)m – abertura para a esquerda;
• Janela 2: (1,60 x 1,50)m – abertura para a esquerda;
• Janela 3: (1,60 x 1,50)m – abertura para a esquerda;
• Janela 4: (1,60 x 1,50)m – abertura para a esquerda;
• Janela 5: (1,60 x 1,50)m – abertura para a esquerda.
Todas deverão ser fixadas na parede.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</si>
</sst>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</v>
      </c>
      <c r="B3" s="31" t="s">
        <v>68</v>
      </c>
      <c r="C3" s="33" t="s">
        <v>67</v>
      </c>
      <c r="D3" s="33">
        <v>32.96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4027.712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E3" sqref="E3:E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10</v>
      </c>
      <c r="B3" s="31" t="s">
        <v>92</v>
      </c>
      <c r="C3" s="33" t="s">
        <v>67</v>
      </c>
      <c r="D3" s="33">
        <v>2.5499999999999998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311.61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11</v>
      </c>
      <c r="B3" s="31" t="s">
        <v>93</v>
      </c>
      <c r="C3" s="33" t="s">
        <v>67</v>
      </c>
      <c r="D3" s="33">
        <v>4.42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540.12400000000002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E3" sqref="E3:E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12</v>
      </c>
      <c r="B3" s="31" t="s">
        <v>94</v>
      </c>
      <c r="C3" s="33" t="s">
        <v>67</v>
      </c>
      <c r="D3" s="33">
        <v>3.07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375.154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13</v>
      </c>
      <c r="B3" s="31" t="s">
        <v>95</v>
      </c>
      <c r="C3" s="33" t="s">
        <v>67</v>
      </c>
      <c r="D3" s="33">
        <v>1.4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171.07999999999998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14</v>
      </c>
      <c r="B3" s="31" t="s">
        <v>96</v>
      </c>
      <c r="C3" s="33" t="s">
        <v>67</v>
      </c>
      <c r="D3" s="33">
        <v>7.92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967.82400000000007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15</v>
      </c>
      <c r="B3" s="31" t="s">
        <v>97</v>
      </c>
      <c r="C3" s="33" t="s">
        <v>67</v>
      </c>
      <c r="D3" s="33">
        <v>14.49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1770.6780000000001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16</v>
      </c>
      <c r="B3" s="31" t="s">
        <v>98</v>
      </c>
      <c r="C3" s="33" t="s">
        <v>67</v>
      </c>
      <c r="D3" s="33">
        <v>18.399999999999999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2248.48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17</v>
      </c>
      <c r="B3" s="31" t="s">
        <v>99</v>
      </c>
      <c r="C3" s="33" t="s">
        <v>67</v>
      </c>
      <c r="D3" s="33">
        <v>4.8499999999999996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592.66999999999996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18</v>
      </c>
      <c r="B3" s="31" t="s">
        <v>100</v>
      </c>
      <c r="C3" s="33" t="s">
        <v>67</v>
      </c>
      <c r="D3" s="33">
        <v>3.74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457.02800000000002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19</v>
      </c>
      <c r="B3" s="31" t="s">
        <v>101</v>
      </c>
      <c r="C3" s="33" t="s">
        <v>67</v>
      </c>
      <c r="D3" s="33">
        <v>3.02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369.04399999999998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2</v>
      </c>
      <c r="B3" s="31" t="s">
        <v>84</v>
      </c>
      <c r="C3" s="33" t="s">
        <v>67</v>
      </c>
      <c r="D3" s="33">
        <v>3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74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75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366.6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20</v>
      </c>
      <c r="B3" s="31" t="s">
        <v>102</v>
      </c>
      <c r="C3" s="33" t="s">
        <v>67</v>
      </c>
      <c r="D3" s="33">
        <v>19.88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2429.3359999999998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21</v>
      </c>
      <c r="B3" s="31" t="s">
        <v>103</v>
      </c>
      <c r="C3" s="33" t="s">
        <v>67</v>
      </c>
      <c r="D3" s="33">
        <v>9.39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1147.4580000000001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22</v>
      </c>
      <c r="B3" s="31" t="s">
        <v>104</v>
      </c>
      <c r="C3" s="33" t="s">
        <v>67</v>
      </c>
      <c r="D3" s="33">
        <v>10.32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1261.104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23</v>
      </c>
      <c r="B3" s="31" t="s">
        <v>105</v>
      </c>
      <c r="C3" s="33" t="s">
        <v>67</v>
      </c>
      <c r="D3" s="33">
        <v>18.399999999999999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2248.48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24</v>
      </c>
      <c r="B3" s="31" t="s">
        <v>106</v>
      </c>
      <c r="C3" s="33" t="s">
        <v>67</v>
      </c>
      <c r="D3" s="33">
        <v>1.8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219.96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25</v>
      </c>
      <c r="B3" s="31" t="s">
        <v>107</v>
      </c>
      <c r="C3" s="33" t="s">
        <v>67</v>
      </c>
      <c r="D3" s="33">
        <v>9.5399999999999991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1165.788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E3" sqref="E3:E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26</v>
      </c>
      <c r="B3" s="31" t="s">
        <v>108</v>
      </c>
      <c r="C3" s="33" t="s">
        <v>67</v>
      </c>
      <c r="D3" s="33">
        <v>9.68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1182.896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27</v>
      </c>
      <c r="B3" s="31" t="s">
        <v>109</v>
      </c>
      <c r="C3" s="33" t="s">
        <v>67</v>
      </c>
      <c r="D3" s="33">
        <v>5.32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650.10400000000004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28</v>
      </c>
      <c r="B3" s="31" t="s">
        <v>110</v>
      </c>
      <c r="C3" s="33" t="s">
        <v>67</v>
      </c>
      <c r="D3" s="33">
        <v>5.72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698.98400000000004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29</v>
      </c>
      <c r="B3" s="31" t="s">
        <v>111</v>
      </c>
      <c r="C3" s="33" t="s">
        <v>67</v>
      </c>
      <c r="D3" s="33">
        <v>8.85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1081.47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3</v>
      </c>
      <c r="B3" s="31" t="s">
        <v>85</v>
      </c>
      <c r="C3" s="33" t="s">
        <v>67</v>
      </c>
      <c r="D3" s="33">
        <v>63.43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74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75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7751.1459999999997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30</v>
      </c>
      <c r="B3" s="31" t="s">
        <v>112</v>
      </c>
      <c r="C3" s="33" t="s">
        <v>67</v>
      </c>
      <c r="D3" s="33">
        <v>8.18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999.596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E3" sqref="E3:E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31</v>
      </c>
      <c r="B3" s="31" t="s">
        <v>113</v>
      </c>
      <c r="C3" s="33" t="s">
        <v>67</v>
      </c>
      <c r="D3" s="33">
        <v>12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1466.4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32</v>
      </c>
      <c r="B3" s="31" t="s">
        <v>38</v>
      </c>
      <c r="C3" s="33" t="s">
        <v>7</v>
      </c>
      <c r="D3" s="33">
        <v>400</v>
      </c>
      <c r="E3" s="34">
        <f>IF(C20&lt;=25%,D20,MIN(E20:F20))</f>
        <v>150.66</v>
      </c>
      <c r="F3" s="34">
        <f>MIN(H3:H17)</f>
        <v>132.94</v>
      </c>
      <c r="G3" s="5" t="s">
        <v>45</v>
      </c>
      <c r="H3" s="16">
        <v>155.1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61</v>
      </c>
      <c r="H4" s="16">
        <v>148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62</v>
      </c>
      <c r="H5" s="16">
        <v>132.94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43</v>
      </c>
      <c r="H6" s="16">
        <v>166.6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14.081562413311953</v>
      </c>
      <c r="B20" s="8">
        <f>COUNT(H3:H17)</f>
        <v>4</v>
      </c>
      <c r="C20" s="9">
        <f>IF(B20&lt;2,"n/a",(A20/D20))</f>
        <v>9.3465833089817832E-2</v>
      </c>
      <c r="D20" s="10">
        <f>IFERROR(ROUND(AVERAGE(H3:H17),2),"")</f>
        <v>150.66</v>
      </c>
      <c r="E20" s="15" t="str">
        <f>IFERROR(ROUND(IF(B20&lt;2,"n/a",(IF(C20&lt;=25%,"n/a",AVERAGE(I3:I17)))),2),"n/a")</f>
        <v>n/a</v>
      </c>
      <c r="F20" s="10">
        <f>IFERROR(ROUND(MEDIAN(H3:H17),2),"")</f>
        <v>151.55000000000001</v>
      </c>
      <c r="G20" s="11" t="str">
        <f>IFERROR(INDEX(G3:G17,MATCH(H20,H3:H17,0)),"")</f>
        <v>HDF SHOP</v>
      </c>
      <c r="H20" s="12">
        <f>F3</f>
        <v>132.94</v>
      </c>
    </row>
    <row r="22" spans="1:9" x14ac:dyDescent="0.25">
      <c r="G22" s="13" t="s">
        <v>20</v>
      </c>
      <c r="H22" s="14">
        <f>IF(C20&lt;=25%,D20,MIN(E20:F20))</f>
        <v>150.66</v>
      </c>
    </row>
    <row r="23" spans="1:9" x14ac:dyDescent="0.25">
      <c r="G23" s="13" t="s">
        <v>6</v>
      </c>
      <c r="H23" s="14">
        <f>ROUND(H22,2)*D3</f>
        <v>60264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33</v>
      </c>
      <c r="B3" s="31" t="s">
        <v>39</v>
      </c>
      <c r="C3" s="33" t="s">
        <v>7</v>
      </c>
      <c r="D3" s="33">
        <f>300-Item39!D3</f>
        <v>225</v>
      </c>
      <c r="E3" s="34">
        <f>IF(C20&lt;=25%,D20,MIN(E20:F20))</f>
        <v>919.45</v>
      </c>
      <c r="F3" s="34">
        <f>MIN(H3:H17)</f>
        <v>724.14</v>
      </c>
      <c r="G3" s="5" t="s">
        <v>63</v>
      </c>
      <c r="H3" s="16">
        <v>724.14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64</v>
      </c>
      <c r="H4" s="16">
        <v>837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44</v>
      </c>
      <c r="H5" s="16">
        <v>799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45</v>
      </c>
      <c r="H6" s="16">
        <v>1088.0999999999999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65</v>
      </c>
      <c r="H7" s="16">
        <v>1148.99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187.47242138512047</v>
      </c>
      <c r="B20" s="8">
        <f>COUNT(H3:H17)</f>
        <v>5</v>
      </c>
      <c r="C20" s="9">
        <f>IF(B20&lt;2,"n/a",(A20/D20))</f>
        <v>0.20389626557737828</v>
      </c>
      <c r="D20" s="10">
        <f>IFERROR(ROUND(AVERAGE(H3:H17),2),"")</f>
        <v>919.45</v>
      </c>
      <c r="E20" s="15" t="str">
        <f>IFERROR(ROUND(IF(B20&lt;2,"n/a",(IF(C20&lt;=25%,"n/a",AVERAGE(I3:I17)))),2),"n/a")</f>
        <v>n/a</v>
      </c>
      <c r="F20" s="10">
        <f>IFERROR(ROUND(MEDIAN(H3:H17),2),"")</f>
        <v>837</v>
      </c>
      <c r="G20" s="11" t="str">
        <f>IFERROR(INDEX(G3:G17,MATCH(H20,H3:H17,0)),"")</f>
        <v>TIMIX</v>
      </c>
      <c r="H20" s="12">
        <f>F3</f>
        <v>724.14</v>
      </c>
    </row>
    <row r="22" spans="1:9" x14ac:dyDescent="0.25">
      <c r="G22" s="13" t="s">
        <v>20</v>
      </c>
      <c r="H22" s="14">
        <f>IF(C20&lt;=25%,D20,MIN(E20:F20))</f>
        <v>919.45</v>
      </c>
    </row>
    <row r="23" spans="1:9" x14ac:dyDescent="0.25">
      <c r="G23" s="13" t="s">
        <v>6</v>
      </c>
      <c r="H23" s="14">
        <f>ROUND(H22,2)*D3</f>
        <v>206876.25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34</v>
      </c>
      <c r="B3" s="31" t="s">
        <v>40</v>
      </c>
      <c r="C3" s="33" t="s">
        <v>7</v>
      </c>
      <c r="D3" s="33">
        <v>20</v>
      </c>
      <c r="E3" s="34">
        <f>IF(C20&lt;=25%,D20,MIN(E20:F20))</f>
        <v>1326.82</v>
      </c>
      <c r="F3" s="34">
        <f>MIN(H3:H17)</f>
        <v>1198</v>
      </c>
      <c r="G3" s="5" t="s">
        <v>45</v>
      </c>
      <c r="H3" s="16">
        <v>1329.05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60</v>
      </c>
      <c r="H4" s="16">
        <v>1498.99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51</v>
      </c>
      <c r="H5" s="16">
        <v>1409.06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46</v>
      </c>
      <c r="H6" s="16">
        <v>1199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43</v>
      </c>
      <c r="H7" s="16">
        <v>1198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131.66571706408618</v>
      </c>
      <c r="B20" s="8">
        <f>COUNT(H3:H17)</f>
        <v>5</v>
      </c>
      <c r="C20" s="9">
        <f>IF(B20&lt;2,"n/a",(A20/D20))</f>
        <v>9.9234046113328242E-2</v>
      </c>
      <c r="D20" s="10">
        <f>IFERROR(ROUND(AVERAGE(H3:H17),2),"")</f>
        <v>1326.82</v>
      </c>
      <c r="E20" s="15" t="str">
        <f>IFERROR(ROUND(IF(B20&lt;2,"n/a",(IF(C20&lt;=25%,"n/a",AVERAGE(I3:I17)))),2),"n/a")</f>
        <v>n/a</v>
      </c>
      <c r="F20" s="10">
        <f>IFERROR(ROUND(MEDIAN(H3:H17),2),"")</f>
        <v>1329.05</v>
      </c>
      <c r="G20" s="11" t="str">
        <f>IFERROR(INDEX(G3:G17,MATCH(H20,H3:H17,0)),"")</f>
        <v>CARREFOUR</v>
      </c>
      <c r="H20" s="12">
        <f>F3</f>
        <v>1198</v>
      </c>
    </row>
    <row r="22" spans="1:9" x14ac:dyDescent="0.25">
      <c r="G22" s="13" t="s">
        <v>20</v>
      </c>
      <c r="H22" s="14">
        <f>IF(C20&lt;=25%,D20,MIN(E20:F20))</f>
        <v>1326.82</v>
      </c>
    </row>
    <row r="23" spans="1:9" x14ac:dyDescent="0.25">
      <c r="G23" s="13" t="s">
        <v>6</v>
      </c>
      <c r="H23" s="14">
        <f>ROUND(H22,2)*D3</f>
        <v>26536.399999999998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35</v>
      </c>
      <c r="B3" s="31" t="s">
        <v>34</v>
      </c>
      <c r="C3" s="33" t="s">
        <v>7</v>
      </c>
      <c r="D3" s="33">
        <f>140-Item1!D3</f>
        <v>107.03999999999999</v>
      </c>
      <c r="E3" s="34">
        <f>IF(C20&lt;=25%,D20,MIN(E20:F20))</f>
        <v>1015.33</v>
      </c>
      <c r="F3" s="34">
        <f>MIN(H3:H17)</f>
        <v>939.06</v>
      </c>
      <c r="G3" s="5" t="s">
        <v>41</v>
      </c>
      <c r="H3" s="16">
        <v>1059.72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42</v>
      </c>
      <c r="H4" s="16">
        <v>999.9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43</v>
      </c>
      <c r="H5" s="16">
        <v>998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44</v>
      </c>
      <c r="H6" s="16">
        <v>1079.96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45</v>
      </c>
      <c r="H7" s="16">
        <v>939.06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55.908487012259634</v>
      </c>
      <c r="B20" s="8">
        <f>COUNT(H3:H17)</f>
        <v>5</v>
      </c>
      <c r="C20" s="9">
        <f>IF(B20&lt;2,"n/a",(A20/D20))</f>
        <v>5.5064350518806329E-2</v>
      </c>
      <c r="D20" s="10">
        <f>IFERROR(ROUND(AVERAGE(H3:H17),2),"")</f>
        <v>1015.33</v>
      </c>
      <c r="E20" s="15" t="str">
        <f>IFERROR(ROUND(IF(B20&lt;2,"n/a",(IF(C20&lt;=25%,"n/a",AVERAGE(I3:I17)))),2),"n/a")</f>
        <v>n/a</v>
      </c>
      <c r="F20" s="10">
        <f>IFERROR(ROUND(MEDIAN(H3:H17),2),"")</f>
        <v>999.9</v>
      </c>
      <c r="G20" s="11" t="str">
        <f>IFERROR(INDEX(G3:G17,MATCH(H20,H3:H17,0)),"")</f>
        <v>MAGAZINE LUIZA</v>
      </c>
      <c r="H20" s="12">
        <f>F3</f>
        <v>939.06</v>
      </c>
    </row>
    <row r="22" spans="1:9" x14ac:dyDescent="0.25">
      <c r="G22" s="13" t="s">
        <v>20</v>
      </c>
      <c r="H22" s="14">
        <f>IF(C20&lt;=25%,D20,MIN(E20:F20))</f>
        <v>1015.33</v>
      </c>
    </row>
    <row r="23" spans="1:9" x14ac:dyDescent="0.25">
      <c r="G23" s="13" t="s">
        <v>6</v>
      </c>
      <c r="H23" s="14">
        <f>ROUND(H22,2)*D3</f>
        <v>108680.92319999999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36</v>
      </c>
      <c r="B3" s="31" t="s">
        <v>35</v>
      </c>
      <c r="C3" s="33" t="s">
        <v>7</v>
      </c>
      <c r="D3" s="33">
        <f>500*0.25</f>
        <v>125</v>
      </c>
      <c r="E3" s="34">
        <f>IF(C20&lt;=25%,D20,MIN(E20:F20))</f>
        <v>308.70999999999998</v>
      </c>
      <c r="F3" s="34">
        <f>MIN(H3:H17)</f>
        <v>193.62</v>
      </c>
      <c r="G3" s="5" t="s">
        <v>47</v>
      </c>
      <c r="H3" s="16">
        <v>339.68</v>
      </c>
      <c r="I3" s="17">
        <f>IF(H3="","",(IF($C$20&lt;25%,"n/a",IF(H3&lt;=($D$20+$A$20),H3,"Descartado"))))</f>
        <v>339.68</v>
      </c>
    </row>
    <row r="4" spans="1:9" x14ac:dyDescent="0.25">
      <c r="A4" s="35"/>
      <c r="B4" s="32"/>
      <c r="C4" s="33"/>
      <c r="D4" s="33"/>
      <c r="E4" s="34"/>
      <c r="F4" s="34"/>
      <c r="G4" s="5" t="s">
        <v>48</v>
      </c>
      <c r="H4" s="16">
        <v>387.98</v>
      </c>
      <c r="I4" s="17">
        <f t="shared" ref="I4:I17" si="0">IF(H4="","",(IF($C$20&lt;25%,"n/a",IF(H4&lt;=($D$20+$A$20),H4,"Descartado"))))</f>
        <v>387.98</v>
      </c>
    </row>
    <row r="5" spans="1:9" x14ac:dyDescent="0.25">
      <c r="A5" s="35"/>
      <c r="B5" s="32"/>
      <c r="C5" s="33"/>
      <c r="D5" s="33"/>
      <c r="E5" s="34"/>
      <c r="F5" s="34"/>
      <c r="G5" s="5" t="s">
        <v>45</v>
      </c>
      <c r="H5" s="16">
        <v>193.62</v>
      </c>
      <c r="I5" s="17">
        <f t="shared" si="0"/>
        <v>193.62</v>
      </c>
    </row>
    <row r="6" spans="1:9" x14ac:dyDescent="0.25">
      <c r="A6" s="35"/>
      <c r="B6" s="32"/>
      <c r="C6" s="33"/>
      <c r="D6" s="33"/>
      <c r="E6" s="34"/>
      <c r="F6" s="34"/>
      <c r="G6" s="5" t="s">
        <v>49</v>
      </c>
      <c r="H6" s="16">
        <v>565.9</v>
      </c>
      <c r="I6" s="17" t="str">
        <f t="shared" si="0"/>
        <v>Descartado</v>
      </c>
    </row>
    <row r="7" spans="1:9" x14ac:dyDescent="0.25">
      <c r="A7" s="35"/>
      <c r="B7" s="32"/>
      <c r="C7" s="33"/>
      <c r="D7" s="33"/>
      <c r="E7" s="34"/>
      <c r="F7" s="34"/>
      <c r="G7" s="5" t="s">
        <v>41</v>
      </c>
      <c r="H7" s="16">
        <v>313.57</v>
      </c>
      <c r="I7" s="17">
        <f t="shared" si="0"/>
        <v>313.57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135.4884954525659</v>
      </c>
      <c r="B20" s="8">
        <f>COUNT(H3:H17)</f>
        <v>5</v>
      </c>
      <c r="C20" s="9">
        <f>IF(B20&lt;2,"n/a",(A20/D20))</f>
        <v>0.37620018173695935</v>
      </c>
      <c r="D20" s="10">
        <f>IFERROR(ROUND(AVERAGE(H3:H17),2),"")</f>
        <v>360.15</v>
      </c>
      <c r="E20" s="15">
        <f>IFERROR(ROUND(IF(B20&lt;2,"n/a",(IF(C20&lt;=25%,"n/a",AVERAGE(I3:I17)))),2),"n/a")</f>
        <v>308.70999999999998</v>
      </c>
      <c r="F20" s="10">
        <f>IFERROR(ROUND(MEDIAN(H3:H17),2),"")</f>
        <v>339.68</v>
      </c>
      <c r="G20" s="11" t="str">
        <f>IFERROR(INDEX(G3:G17,MATCH(H20,H3:H17,0)),"")</f>
        <v>MAGAZINE LUIZA</v>
      </c>
      <c r="H20" s="12">
        <f>F3</f>
        <v>193.62</v>
      </c>
    </row>
    <row r="22" spans="1:9" x14ac:dyDescent="0.25">
      <c r="G22" s="13" t="s">
        <v>20</v>
      </c>
      <c r="H22" s="14">
        <f>IF(C20&lt;=25%,D20,MIN(E20:F20))</f>
        <v>308.70999999999998</v>
      </c>
    </row>
    <row r="23" spans="1:9" x14ac:dyDescent="0.25">
      <c r="G23" s="13" t="s">
        <v>6</v>
      </c>
      <c r="H23" s="14">
        <f>ROUND(H22,2)*D3</f>
        <v>38588.75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37</v>
      </c>
      <c r="B3" s="31" t="s">
        <v>36</v>
      </c>
      <c r="C3" s="33" t="s">
        <v>7</v>
      </c>
      <c r="D3" s="33">
        <f>(60+20)*0.25</f>
        <v>20</v>
      </c>
      <c r="E3" s="34">
        <f>IF(C20&lt;=25%,D20,MIN(E20:F20))</f>
        <v>1242.1600000000001</v>
      </c>
      <c r="F3" s="34">
        <f>MIN(H3:H17)</f>
        <v>1038.96</v>
      </c>
      <c r="G3" s="5" t="s">
        <v>52</v>
      </c>
      <c r="H3" s="16">
        <v>1329.91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53</v>
      </c>
      <c r="H4" s="16">
        <v>1253.05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50</v>
      </c>
      <c r="H5" s="16">
        <v>1189.9000000000001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54</v>
      </c>
      <c r="H6" s="16">
        <v>1038.96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55</v>
      </c>
      <c r="H7" s="16">
        <v>1399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138.23782742071722</v>
      </c>
      <c r="B20" s="8">
        <f>COUNT(H3:H17)</f>
        <v>5</v>
      </c>
      <c r="C20" s="9">
        <f>IF(B20&lt;2,"n/a",(A20/D20))</f>
        <v>0.11128826191530658</v>
      </c>
      <c r="D20" s="10">
        <f>IFERROR(ROUND(AVERAGE(H3:H17),2),"")</f>
        <v>1242.1600000000001</v>
      </c>
      <c r="E20" s="15" t="str">
        <f>IFERROR(ROUND(IF(B20&lt;2,"n/a",(IF(C20&lt;=25%,"n/a",AVERAGE(I3:I17)))),2),"n/a")</f>
        <v>n/a</v>
      </c>
      <c r="F20" s="10">
        <f>IFERROR(ROUND(MEDIAN(H3:H17),2),"")</f>
        <v>1253.05</v>
      </c>
      <c r="G20" s="11" t="str">
        <f>IFERROR(INDEX(G3:G17,MATCH(H20,H3:H17,0)),"")</f>
        <v>KABUM</v>
      </c>
      <c r="H20" s="12">
        <f>F3</f>
        <v>1038.96</v>
      </c>
    </row>
    <row r="22" spans="1:9" x14ac:dyDescent="0.25">
      <c r="G22" s="13" t="s">
        <v>20</v>
      </c>
      <c r="H22" s="14">
        <f>IF(C20&lt;=25%,D20,MIN(E20:F20))</f>
        <v>1242.1600000000001</v>
      </c>
    </row>
    <row r="23" spans="1:9" x14ac:dyDescent="0.25">
      <c r="G23" s="13" t="s">
        <v>6</v>
      </c>
      <c r="H23" s="14">
        <f>ROUND(H22,2)*D3</f>
        <v>24843.200000000001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38</v>
      </c>
      <c r="B3" s="31" t="s">
        <v>37</v>
      </c>
      <c r="C3" s="33" t="s">
        <v>7</v>
      </c>
      <c r="D3" s="33">
        <v>2</v>
      </c>
      <c r="E3" s="34">
        <f>IF(C20&lt;=25%,D20,MIN(E20:F20))</f>
        <v>33782.480000000003</v>
      </c>
      <c r="F3" s="34">
        <f>MIN(H3:H17)</f>
        <v>28990</v>
      </c>
      <c r="G3" s="5" t="s">
        <v>56</v>
      </c>
      <c r="H3" s="16">
        <v>37050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57</v>
      </c>
      <c r="H4" s="16">
        <v>28990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58</v>
      </c>
      <c r="H5" s="16">
        <v>34999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59</v>
      </c>
      <c r="H6" s="16">
        <v>34090.92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3426.3492546635302</v>
      </c>
      <c r="B20" s="8">
        <f>COUNT(H3:H17)</f>
        <v>4</v>
      </c>
      <c r="C20" s="9">
        <f>IF(B20&lt;2,"n/a",(A20/D20))</f>
        <v>0.10142385208734024</v>
      </c>
      <c r="D20" s="10">
        <f>IFERROR(ROUND(AVERAGE(H3:H17),2),"")</f>
        <v>33782.480000000003</v>
      </c>
      <c r="E20" s="15" t="str">
        <f>IFERROR(ROUND(IF(B20&lt;2,"n/a",(IF(C20&lt;=25%,"n/a",AVERAGE(I3:I17)))),2),"n/a")</f>
        <v>n/a</v>
      </c>
      <c r="F20" s="10">
        <f>IFERROR(ROUND(MEDIAN(H3:H17),2),"")</f>
        <v>34544.959999999999</v>
      </c>
      <c r="G20" s="11" t="str">
        <f>IFERROR(INDEX(G3:G17,MATCH(H20,H3:H17,0)),"")</f>
        <v>HTCLICK</v>
      </c>
      <c r="H20" s="12">
        <f>F3</f>
        <v>28990</v>
      </c>
    </row>
    <row r="22" spans="1:9" x14ac:dyDescent="0.25">
      <c r="G22" s="13" t="s">
        <v>20</v>
      </c>
      <c r="H22" s="14">
        <f>IF(C20&lt;=25%,D20,MIN(E20:F20))</f>
        <v>33782.480000000003</v>
      </c>
    </row>
    <row r="23" spans="1:9" x14ac:dyDescent="0.25">
      <c r="G23" s="13" t="s">
        <v>6</v>
      </c>
      <c r="H23" s="14">
        <f>ROUND(H22,2)*D3</f>
        <v>67564.960000000006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39</v>
      </c>
      <c r="B3" s="31" t="s">
        <v>39</v>
      </c>
      <c r="C3" s="33" t="s">
        <v>7</v>
      </c>
      <c r="D3" s="33">
        <f>300*0.25</f>
        <v>75</v>
      </c>
      <c r="E3" s="34">
        <f>IF(C20&lt;=25%,D20,MIN(E20:F20))</f>
        <v>919.45</v>
      </c>
      <c r="F3" s="34">
        <f>MIN(H3:H17)</f>
        <v>724.14</v>
      </c>
      <c r="G3" s="5" t="s">
        <v>63</v>
      </c>
      <c r="H3" s="16">
        <v>724.14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64</v>
      </c>
      <c r="H4" s="16">
        <v>837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44</v>
      </c>
      <c r="H5" s="16">
        <v>799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45</v>
      </c>
      <c r="H6" s="16">
        <v>1088.0999999999999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65</v>
      </c>
      <c r="H7" s="16">
        <v>1148.99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187.47242138512047</v>
      </c>
      <c r="B20" s="8">
        <f>COUNT(H3:H17)</f>
        <v>5</v>
      </c>
      <c r="C20" s="9">
        <f>IF(B20&lt;2,"n/a",(A20/D20))</f>
        <v>0.20389626557737828</v>
      </c>
      <c r="D20" s="10">
        <f>IFERROR(ROUND(AVERAGE(H3:H17),2),"")</f>
        <v>919.45</v>
      </c>
      <c r="E20" s="15" t="str">
        <f>IFERROR(ROUND(IF(B20&lt;2,"n/a",(IF(C20&lt;=25%,"n/a",AVERAGE(I3:I17)))),2),"n/a")</f>
        <v>n/a</v>
      </c>
      <c r="F20" s="10">
        <f>IFERROR(ROUND(MEDIAN(H3:H17),2),"")</f>
        <v>837</v>
      </c>
      <c r="G20" s="11" t="str">
        <f>IFERROR(INDEX(G3:G17,MATCH(H20,H3:H17,0)),"")</f>
        <v>TIMIX</v>
      </c>
      <c r="H20" s="12">
        <f>F3</f>
        <v>724.14</v>
      </c>
    </row>
    <row r="22" spans="1:9" x14ac:dyDescent="0.25">
      <c r="G22" s="13" t="s">
        <v>20</v>
      </c>
      <c r="H22" s="14">
        <f>IF(C20&lt;=25%,D20,MIN(E20:F20))</f>
        <v>919.45</v>
      </c>
    </row>
    <row r="23" spans="1:9" x14ac:dyDescent="0.25">
      <c r="G23" s="13" t="s">
        <v>6</v>
      </c>
      <c r="H23" s="14">
        <f>ROUND(H22,2)*D3</f>
        <v>68958.75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7" sqref="G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4</v>
      </c>
      <c r="B3" s="31" t="s">
        <v>86</v>
      </c>
      <c r="C3" s="33" t="s">
        <v>67</v>
      </c>
      <c r="D3" s="33">
        <v>7.81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74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75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954.38199999999995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40</v>
      </c>
      <c r="B3" s="31"/>
      <c r="C3" s="33" t="s">
        <v>7</v>
      </c>
      <c r="D3" s="33"/>
      <c r="E3" s="34">
        <f>IF(C20&lt;=25%,D20,MIN(E20:F20))</f>
        <v>0</v>
      </c>
      <c r="F3" s="34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5"/>
      <c r="B4" s="32"/>
      <c r="C4" s="33"/>
      <c r="D4" s="33"/>
      <c r="E4" s="34"/>
      <c r="F4" s="34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5"/>
      <c r="B5" s="32"/>
      <c r="C5" s="33"/>
      <c r="D5" s="33"/>
      <c r="E5" s="34"/>
      <c r="F5" s="34"/>
      <c r="G5" s="5"/>
      <c r="H5" s="16"/>
      <c r="I5" s="17" t="str">
        <f t="shared" si="0"/>
        <v/>
      </c>
    </row>
    <row r="6" spans="1:9" x14ac:dyDescent="0.25">
      <c r="A6" s="35"/>
      <c r="B6" s="32"/>
      <c r="C6" s="33"/>
      <c r="D6" s="33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41</v>
      </c>
      <c r="B3" s="31"/>
      <c r="C3" s="33" t="s">
        <v>7</v>
      </c>
      <c r="D3" s="33"/>
      <c r="E3" s="34">
        <f>IF(C20&lt;=25%,D20,MIN(E20:F20))</f>
        <v>0</v>
      </c>
      <c r="F3" s="34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5"/>
      <c r="B4" s="32"/>
      <c r="C4" s="33"/>
      <c r="D4" s="33"/>
      <c r="E4" s="34"/>
      <c r="F4" s="34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5"/>
      <c r="B5" s="32"/>
      <c r="C5" s="33"/>
      <c r="D5" s="33"/>
      <c r="E5" s="34"/>
      <c r="F5" s="34"/>
      <c r="G5" s="5"/>
      <c r="H5" s="16"/>
      <c r="I5" s="17" t="str">
        <f t="shared" si="0"/>
        <v/>
      </c>
    </row>
    <row r="6" spans="1:9" x14ac:dyDescent="0.25">
      <c r="A6" s="35"/>
      <c r="B6" s="32"/>
      <c r="C6" s="33"/>
      <c r="D6" s="33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view="pageBreakPreview" zoomScaleNormal="100" zoomScaleSheetLayoutView="100" workbookViewId="0">
      <selection activeCell="F3" sqref="F3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6" t="s">
        <v>0</v>
      </c>
      <c r="B1" s="36"/>
      <c r="C1" s="36"/>
      <c r="D1" s="36"/>
      <c r="E1" s="36"/>
      <c r="F1" s="36"/>
      <c r="G1" s="36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66</v>
      </c>
      <c r="F2" s="6" t="s">
        <v>5</v>
      </c>
      <c r="G2" s="6" t="s">
        <v>30</v>
      </c>
    </row>
    <row r="3" spans="1:7" ht="409.5" x14ac:dyDescent="0.25">
      <c r="A3" s="25">
        <v>1</v>
      </c>
      <c r="B3" s="25">
        <f>Item1!A3</f>
        <v>1</v>
      </c>
      <c r="C3" s="27" t="str">
        <f>Item1!B3</f>
        <v>Confecção de persianas para Zona de ALAGOINHAS, com as medidas abaixo, totalizando 32,96 m²:
• Janela 1.1 (esquerda): (2,20 x 0,98)m – abertura para a esquerda;
• Janela 1.2 (direita): (1,00 x 0,98)m – abertura para a direita;
• Janela 2.1 (esquerda): (1,20 x 0,98)m – abertura para a esquerda;
• Janela 2.2 (direita): (2,20 x 0,98)m – abertura para a direita;
• Janela 3.1 (esquerda): (2,00 x 0,98)m – abertura para a esquerda;
• Janela 3.2 (direita): (2,20 x 0,98)m – abertura para a direita;
• Janela 4.1 (esquerda): (2,20 x 0,98)m – abertura para a esquerda;
• Janela 4.2 (direita): (2,00 x 0,98)m – abertura para a direita;
• Janela 5.1(esquerda): (2,00 x 0,98)m – abertura para a esquerda;
• Janela 5.2 (direita): (2,20 x 0,98)m – abertura para a direita;
• Janela 6.1 (esquerda): (2,20 x 0,98)m – abertura para a esquerda;
• Janela 6.2 (direita): (2,00 x 0,98)m – abertura para a direita;
• Porta 7.1 (esquerda): (2,50 x 0,98)m – abertura para a direita;
• Porta 7.2 (direita): (2,70 x 0,98)m – abertura para a direita;
• Janela 8.1 (esquerda): (2,50 x 0,98)m – abertura para a esquerda;
• Janela 8.2 (direita): (2,50 x 0,98)m – abertura para a direita.
Todas deverão ser fixadas nas vigas.</v>
      </c>
      <c r="D3" s="25" t="str">
        <f>Item1!C3</f>
        <v>m²</v>
      </c>
      <c r="E3" s="25">
        <f>Item1!D3</f>
        <v>32.96</v>
      </c>
      <c r="F3" s="26">
        <f>Item1!E3</f>
        <v>122.2</v>
      </c>
      <c r="G3" s="26">
        <f>(ROUND(F3,2)*E3)</f>
        <v>4027.712</v>
      </c>
    </row>
    <row r="4" spans="1:7" ht="120" x14ac:dyDescent="0.25">
      <c r="A4" s="25">
        <v>1</v>
      </c>
      <c r="B4" s="25">
        <f>Item2!A3</f>
        <v>2</v>
      </c>
      <c r="C4" s="27" t="str">
        <f>Item2!B3</f>
        <v>Confecção de persianas para Zona de OLINDINA, com as medidas abaixo, totalizando 3,00m²:
• Janela 1: (1,50 x 1,00)m – abertura para a direita;
• Janela 2: (1,50 x 1,00)m – abertura para a direita.
Todas deverão ser fixadas na esquadria.</v>
      </c>
      <c r="D4" s="25" t="str">
        <f>Item2!C3</f>
        <v>m²</v>
      </c>
      <c r="E4" s="25">
        <f>Item2!D3</f>
        <v>3</v>
      </c>
      <c r="F4" s="26">
        <f>Item2!E3</f>
        <v>122.2</v>
      </c>
      <c r="G4" s="26">
        <f t="shared" ref="G4:G33" si="0">(ROUND(F4,2)*E4)</f>
        <v>366.6</v>
      </c>
    </row>
    <row r="5" spans="1:7" ht="409.5" x14ac:dyDescent="0.25">
      <c r="A5" s="25">
        <v>1</v>
      </c>
      <c r="B5" s="25">
        <f>Item3!A3</f>
        <v>3</v>
      </c>
      <c r="C5" s="27" t="str">
        <f>Item3!B3</f>
        <v>Confecção de persianas para Zona de FEIRA DE SANTANA, com as medidas abaixo, totalizando 63,43 m².
Cartório da 155ª Zona Eleitoral, com as medidas abaixo, totalizando 13,68m²:
• Janela 1 (esquerda): (2,11 x 1,62)m – abertura para a esquerda;
• Janela 2 (centro): (2,11 x 1,62)m – abertura central;
• Janela 3 (direita): (2,11 x 1,62)m – abertura para a direita;
• Janela 4: (2,11 x 1,62)m – abertura para a esquerda.
• Cartório da 156ª Zona Eleitoral, com as medidas abaixo, totalizando 13,90m²:
• Janela 1: (2,15 x 1,67)m – abertura para a direita;
• Janela 2 (esquerda): (2,18 x 1,67)m – abertura para a esquerda;
• Janela 3 (centro): (2,00 x 1,67)m – abertura central;
• Janela 4 (direita): (2,00 x 1,67)m – abertura para a direita.
• Central de Atendimento (157ª Zona Eleitoral), com as medidas abaixo, totalizando 35,84 m²:
• Janela 1.1 (esquerda): (2,96 x 2,00)m – abertura central;
• Janela 1.2 (centro): (3,00 x 2,00)m – abertura central;
• Janela 1.3 (direita): (2,96 x 2,00)m – abertura central;
• Janela 2.1 (esquerda): (2,21 x 2,00)m – abertura central;
• Janela 2.2 (centro-esquerda): (2,31 x 2,00)m – abertura central;
• Janela 2.3 (centro-direita): (2,30 x 2,00)m – abertura central;
• Janela 2.4 (direita): (2,18 x 2,00)m – abertura central.
Todas deverão ser fixadas nos pilares.</v>
      </c>
      <c r="D5" s="25" t="str">
        <f>Item3!C3</f>
        <v>m²</v>
      </c>
      <c r="E5" s="25">
        <f>Item3!D3</f>
        <v>63.43</v>
      </c>
      <c r="F5" s="26">
        <f>Item3!E3</f>
        <v>122.2</v>
      </c>
      <c r="G5" s="26">
        <f t="shared" si="0"/>
        <v>7751.1459999999997</v>
      </c>
    </row>
    <row r="6" spans="1:7" ht="120" x14ac:dyDescent="0.25">
      <c r="A6" s="25">
        <v>1</v>
      </c>
      <c r="B6" s="25">
        <f>Item4!A3</f>
        <v>4</v>
      </c>
      <c r="C6" s="27" t="str">
        <f>Item4!B3</f>
        <v>Confecção de persianas para Zona de SANTA BÁRBARA, com as medidas abaixo, totalizando 7,81m²:
• Janela 1: (1,86 x 2,10)m – abertura central;
• Janela 2: (2,00 x 1,95)m – abertura central.
Todas deverão ser fixadas na parede.</v>
      </c>
      <c r="D6" s="25" t="str">
        <f>Item4!C3</f>
        <v>m²</v>
      </c>
      <c r="E6" s="25">
        <f>Item4!D3</f>
        <v>7.81</v>
      </c>
      <c r="F6" s="26">
        <f>Item4!E3</f>
        <v>122.2</v>
      </c>
      <c r="G6" s="26">
        <f t="shared" si="0"/>
        <v>954.38199999999995</v>
      </c>
    </row>
    <row r="7" spans="1:7" ht="120" x14ac:dyDescent="0.25">
      <c r="A7" s="25">
        <v>1</v>
      </c>
      <c r="B7" s="25">
        <f>Item5!A3</f>
        <v>5</v>
      </c>
      <c r="C7" s="27" t="str">
        <f>Item5!B3</f>
        <v>Confecção de persianas para Zona de SANTO AMARO com as medidas abaixo, totalizando 11,04 m²:
• Janela 1: (2,40 x 2,30)m – abertura para a direita;
• Janela 2: (2,40 x 2,30)m – abertura para a direita.
Todas deverão ser fixadas na parede.</v>
      </c>
      <c r="D7" s="25" t="str">
        <f>Item5!C3</f>
        <v>m²</v>
      </c>
      <c r="E7" s="25">
        <f>Item5!D3</f>
        <v>11.04</v>
      </c>
      <c r="F7" s="26">
        <f>Item5!E3</f>
        <v>122.2</v>
      </c>
      <c r="G7" s="26">
        <f t="shared" si="0"/>
        <v>1349.088</v>
      </c>
    </row>
    <row r="8" spans="1:7" ht="120" x14ac:dyDescent="0.25">
      <c r="A8" s="25">
        <v>1</v>
      </c>
      <c r="B8" s="25">
        <f>Item6!A3</f>
        <v>6</v>
      </c>
      <c r="C8" s="27" t="str">
        <f>Item6!B3</f>
        <v>Confecção de persianas para Zona de DIAS D’ÁVILA com as medidas abaixo, totalizando 9,84m²:
• Porta 1: (2,30 x 2,28)m – abertura central;
• Porta 2: (1,96 x 2,34)m – abertura para a direita.
Todas deverão ser fixadas na parede.</v>
      </c>
      <c r="D8" s="25" t="str">
        <f>Item6!C3</f>
        <v>m²</v>
      </c>
      <c r="E8" s="25">
        <f>Item6!D3</f>
        <v>9.84</v>
      </c>
      <c r="F8" s="26">
        <f>Item6!E3</f>
        <v>122.2</v>
      </c>
      <c r="G8" s="26">
        <f t="shared" si="0"/>
        <v>1202.4480000000001</v>
      </c>
    </row>
    <row r="9" spans="1:7" ht="90" x14ac:dyDescent="0.25">
      <c r="A9" s="25">
        <v>1</v>
      </c>
      <c r="B9" s="25">
        <f>Item7!A3</f>
        <v>7</v>
      </c>
      <c r="C9" s="27" t="str">
        <f>Item7!B3</f>
        <v>Confecção de persiana para Zona de ITAPARICA, medindo 2,15m x 1,80m, totalizando 3,87m2.
A fixação será na parede e a abertura será para a direita.</v>
      </c>
      <c r="D9" s="25" t="str">
        <f>Item7!C3</f>
        <v>m²</v>
      </c>
      <c r="E9" s="25">
        <f>Item7!D3</f>
        <v>3.87</v>
      </c>
      <c r="F9" s="26">
        <f>Item7!E3</f>
        <v>122.2</v>
      </c>
      <c r="G9" s="26">
        <f t="shared" si="0"/>
        <v>472.91400000000004</v>
      </c>
    </row>
    <row r="10" spans="1:7" ht="409.5" x14ac:dyDescent="0.25">
      <c r="A10" s="25">
        <v>2</v>
      </c>
      <c r="B10" s="25">
        <f>Item8!A3</f>
        <v>8</v>
      </c>
      <c r="C10" s="27" t="str">
        <f>Item8!B3</f>
        <v>Confecção de persianas para Zona de JACOBINA, com as medidas abaixo, totalizando 66,85 m²:
• Janela 1.1: (2,45 x 1,80)m – abertura para a esquerda;
• Janela 1.2: (2,56 x 1,80)m – abertura central;
• Janela 1.3: (2,45 x 1,80)m – abertura para a direita;
• Janela 2.1: (2,46 x 1,80)m – abertura para a esquerda;
• Janela 2.2: (2,46 x 1,80)m – abertura para a direita;
• Janela 3: (0,75 x 1,63)m – abertura para a esquerda;
• Janela 4.1: (1,45 x 1,80)m – abertura para a esquerda;
• Janela 4.2: (1,45 x 1,80)m – abertura para a direita;
• Janela 5: (2,60 x 1,80)m – abertura central;
• Janela 6.1: (1,75 x 2,27)m – abertura para a esquerda;
• Janela 6.2: (2,40 x 2,27)m – abertura para a direita;
• Porta 7: (1,05 x 2,25)m – abertura para a direita;
• Janela 8.1: (1,45 x 1,85)m – abertura para a esquerda;
• Janela 8.2: (1,45 x 1,85)m – abertura para a direita;
• Janela 9.1: (2,37 x 1,15)m – abertura para a esquerda;
• Janela 9.2: (2,37 x 1,15)m – abertura para a direita;
• Janela 9.3: (2,37 x 1,15)m – abertura para a esquerda;
• Janela 9.4: (2,37 x 1,15)m – abertura para a direita;
• Janela 9.5: (2,34 x 1,15)m – abertura para a esquerda;
• Janela 9.6: (2,34 x 1,15)m – abertura para a direita.
Todas deverão ser fixadas na parede.</v>
      </c>
      <c r="D10" s="25" t="str">
        <f>Item8!C3</f>
        <v>m²</v>
      </c>
      <c r="E10" s="25">
        <f>Item8!D3</f>
        <v>66.849999999999994</v>
      </c>
      <c r="F10" s="26">
        <f>Item8!E3</f>
        <v>122.2</v>
      </c>
      <c r="G10" s="26">
        <f t="shared" si="0"/>
        <v>8169.07</v>
      </c>
    </row>
    <row r="11" spans="1:7" ht="165" x14ac:dyDescent="0.25">
      <c r="A11" s="25">
        <v>2</v>
      </c>
      <c r="B11" s="25">
        <f>Item9!A3</f>
        <v>9</v>
      </c>
      <c r="C11" s="27" t="str">
        <f>Item9!B3</f>
        <v>Confecção de persianas para Zona de CÍCERO DANTAS, com as medidas abaixo, totalizando 10,82m²:
• Janela: (2,37 x 2,55)m – abertura central;
• Porta: (1,87 x 2,55)m – abertura para a esquerda.
Todas deverão ser fixadas na parede.</v>
      </c>
      <c r="D11" s="25" t="str">
        <f>Item9!C3</f>
        <v>m²</v>
      </c>
      <c r="E11" s="25">
        <f>Item9!D3</f>
        <v>10.82</v>
      </c>
      <c r="F11" s="26">
        <f>Item9!E3</f>
        <v>122.2</v>
      </c>
      <c r="G11" s="26">
        <f t="shared" si="0"/>
        <v>1322.2040000000002</v>
      </c>
    </row>
    <row r="12" spans="1:7" ht="90" x14ac:dyDescent="0.25">
      <c r="A12" s="25">
        <v>3</v>
      </c>
      <c r="B12" s="25">
        <f>Item10!A3</f>
        <v>10</v>
      </c>
      <c r="C12" s="27" t="str">
        <f>Item10!B3</f>
        <v>Confecção de persiana para Zona de MUNDO NOVO, medindo 1,70m x 1,50m, totalizando 2,55 m².
A fixação será na parede e a abertura, para a direita.</v>
      </c>
      <c r="D12" s="25" t="str">
        <f>Item10!C3</f>
        <v>m²</v>
      </c>
      <c r="E12" s="25">
        <f>Item10!D3</f>
        <v>2.5499999999999998</v>
      </c>
      <c r="F12" s="26">
        <f>Item10!E3</f>
        <v>122.2</v>
      </c>
      <c r="G12" s="26">
        <f t="shared" si="0"/>
        <v>311.61</v>
      </c>
    </row>
    <row r="13" spans="1:7" ht="120" x14ac:dyDescent="0.25">
      <c r="A13" s="25">
        <v>3</v>
      </c>
      <c r="B13" s="25">
        <f>Item11!A3</f>
        <v>11</v>
      </c>
      <c r="C13" s="27" t="str">
        <f>Item11!B3</f>
        <v>Confecção de persianas para Zona de UTINGA, com as medidas abaixo, totalizando 4,42m²:
• Janela 1: (1,80 x 1,23)m – abertura para a direita;
• Janela 2: (1,80 x 1,23)m – abertura para a esquerda.
Todas deverão ser fixadas na parede.</v>
      </c>
      <c r="D13" s="25" t="str">
        <f>Item11!C3</f>
        <v>m²</v>
      </c>
      <c r="E13" s="25">
        <f>Item11!D3</f>
        <v>4.42</v>
      </c>
      <c r="F13" s="26">
        <f>Item11!E3</f>
        <v>122.2</v>
      </c>
      <c r="G13" s="26">
        <f t="shared" si="0"/>
        <v>540.12400000000002</v>
      </c>
    </row>
    <row r="14" spans="1:7" ht="150" x14ac:dyDescent="0.25">
      <c r="A14" s="25">
        <v>3</v>
      </c>
      <c r="B14" s="25">
        <f>Item12!A3</f>
        <v>12</v>
      </c>
      <c r="C14" s="27" t="str">
        <f>Item12!B3</f>
        <v>Confecção de persianas para Zona de RUY BARBOSA, com as medidas abaixo, totalizando 3,07m²:
• Janela 1: (1,57 x 0,96)m – abertura central;
• Janela 2: (1,83 x 0,85)m – abertura central.
A persiana da janela 1 deverá ser fixada sob a viga, e a da janela 2 deverá ser fixada na parede.</v>
      </c>
      <c r="D14" s="25" t="str">
        <f>Item12!C3</f>
        <v>m²</v>
      </c>
      <c r="E14" s="25">
        <f>Item12!D3</f>
        <v>3.07</v>
      </c>
      <c r="F14" s="26">
        <f>Item12!E3</f>
        <v>122.2</v>
      </c>
      <c r="G14" s="26">
        <f t="shared" si="0"/>
        <v>375.154</v>
      </c>
    </row>
    <row r="15" spans="1:7" ht="90" x14ac:dyDescent="0.25">
      <c r="A15" s="25">
        <v>3</v>
      </c>
      <c r="B15" s="25">
        <f>Item13!A3</f>
        <v>13</v>
      </c>
      <c r="C15" s="27" t="str">
        <f>Item13!B3</f>
        <v>Confecção de persiana para Zona de ANDARAÍ, medindo 1,00m x 1,40m, totalizando 1,40m2.
A fixação será na parede e a abertura será para a esquerda.</v>
      </c>
      <c r="D15" s="25" t="str">
        <f>Item13!C3</f>
        <v>m²</v>
      </c>
      <c r="E15" s="25">
        <f>Item13!D3</f>
        <v>1.4</v>
      </c>
      <c r="F15" s="26">
        <f>Item13!E3</f>
        <v>122.2</v>
      </c>
      <c r="G15" s="26">
        <f t="shared" si="0"/>
        <v>171.07999999999998</v>
      </c>
    </row>
    <row r="16" spans="1:7" ht="135" x14ac:dyDescent="0.25">
      <c r="A16" s="25">
        <v>3</v>
      </c>
      <c r="B16" s="25">
        <f>Item14!A3</f>
        <v>14</v>
      </c>
      <c r="C16" s="27" t="str">
        <f>Item14!B3</f>
        <v>Confecção de persianas para Zona de SEABRA, com as medidas abaixo, totalizando 7,92m²:
• Janela 1.1: (2,26 x 1,75)m – abertura para a direita;
• Janela 1.2: (2,26 x 1,75)m – abertura para esquerda.
Todas deverão ser fixadas o forro ou na esquadria.</v>
      </c>
      <c r="D16" s="25" t="str">
        <f>Item14!C3</f>
        <v>m²</v>
      </c>
      <c r="E16" s="25">
        <f>Item14!D3</f>
        <v>7.92</v>
      </c>
      <c r="F16" s="26">
        <f>Item14!E3</f>
        <v>122.2</v>
      </c>
      <c r="G16" s="26">
        <f t="shared" si="0"/>
        <v>967.82400000000007</v>
      </c>
    </row>
    <row r="17" spans="1:7" ht="150" x14ac:dyDescent="0.25">
      <c r="A17" s="25">
        <v>4</v>
      </c>
      <c r="B17" s="25">
        <f>Item15!A3</f>
        <v>15</v>
      </c>
      <c r="C17" s="27" t="str">
        <f>Item15!B3</f>
        <v>Confecção de persianas para Zona de SANTA MARIA DA VITÓRIA, com as medidas abaixo, totalizando 14,49m²:
• Janela 1: (1,65 x 2,84)m – abertura para a direita;
• Prateleiras 1: (1,95 x 2,84)m – abertura para a direita;
• Janela 2: (1,50 x 2,84)m – abertura para a esquerda.
Todas deverão ser fixadas no teto.</v>
      </c>
      <c r="D17" s="25" t="str">
        <f>Item15!C3</f>
        <v>m²</v>
      </c>
      <c r="E17" s="25">
        <f>Item15!D3</f>
        <v>14.49</v>
      </c>
      <c r="F17" s="26">
        <f>Item15!E3</f>
        <v>122.2</v>
      </c>
      <c r="G17" s="26">
        <f t="shared" si="0"/>
        <v>1770.6780000000001</v>
      </c>
    </row>
    <row r="18" spans="1:7" ht="240" x14ac:dyDescent="0.25">
      <c r="A18" s="25">
        <v>4</v>
      </c>
      <c r="B18" s="25">
        <f>Item16!A3</f>
        <v>16</v>
      </c>
      <c r="C18" s="27" t="str">
        <f>Item16!B3</f>
        <v>Confecção de persianas para Zona de SÃO DESIDÉRIO, com as medidas abaixo, totalizando 18,40m²:
• Janela 1: (1,90 x 1,62)m – abertura central;
• Janela 2: (1,90 x 1,62)m – abertura central;
• Janela 3: (1,90 x 1,40)m – abertura central;
• Janela 4: (1,90 x 1,40)m – abertura central;
• Janela 5: (1,90 x 1,62)m – abertura central;
• Janela 6: (2,40 x 1,60)m – abertura central.
Todas deverão ser fixadas na parede.</v>
      </c>
      <c r="D18" s="25" t="str">
        <f>Item16!C3</f>
        <v>m²</v>
      </c>
      <c r="E18" s="25">
        <f>Item16!D3</f>
        <v>18.399999999999999</v>
      </c>
      <c r="F18" s="26">
        <f>Item16!E3</f>
        <v>122.2</v>
      </c>
      <c r="G18" s="26">
        <f t="shared" si="0"/>
        <v>2248.48</v>
      </c>
    </row>
    <row r="19" spans="1:7" ht="120" x14ac:dyDescent="0.25">
      <c r="A19" s="25">
        <v>4</v>
      </c>
      <c r="B19" s="25">
        <f>Item17!A3</f>
        <v>17</v>
      </c>
      <c r="C19" s="27" t="str">
        <f>Item17!B3</f>
        <v>Confecção de persiana para Zona de CARINHANHA, com as medidas abaixo, totalizando 4,85m²:
• Janela 1: (1,99 x 1,40)m – abertura central;
• Janela 2: (1,03 x 2,00)m – abertura para a esquerda.
Todas deverão ser fixadas na parede.</v>
      </c>
      <c r="D19" s="25" t="str">
        <f>Item17!C3</f>
        <v>m²</v>
      </c>
      <c r="E19" s="25">
        <f>Item17!D3</f>
        <v>4.8499999999999996</v>
      </c>
      <c r="F19" s="26">
        <f>Item17!E3</f>
        <v>122.2</v>
      </c>
      <c r="G19" s="26">
        <f t="shared" si="0"/>
        <v>592.66999999999996</v>
      </c>
    </row>
    <row r="20" spans="1:7" ht="120" x14ac:dyDescent="0.25">
      <c r="A20" s="25">
        <v>4</v>
      </c>
      <c r="B20" s="25">
        <f>Item18!A3</f>
        <v>18</v>
      </c>
      <c r="C20" s="27" t="str">
        <f>Item18!B3</f>
        <v>Confecção de persianas para Zona de FORMOSA DO RIO PRETO, com as medidas abaixo, totalizando 3,74m²:
• Janela 1: (1,70 x 1,10)m – abertura para a esquerda;
• Janela 2: (1,70 x 1,10)m – abertura para a esquerda.
Todas deverão ser fixadas na parede.</v>
      </c>
      <c r="D20" s="25" t="str">
        <f>Item18!C3</f>
        <v>m²</v>
      </c>
      <c r="E20" s="25">
        <f>Item18!D3</f>
        <v>3.74</v>
      </c>
      <c r="F20" s="26">
        <f>Item18!E3</f>
        <v>122.2</v>
      </c>
      <c r="G20" s="26">
        <f t="shared" si="0"/>
        <v>457.02800000000002</v>
      </c>
    </row>
    <row r="21" spans="1:7" ht="135" x14ac:dyDescent="0.25">
      <c r="A21" s="25">
        <v>4</v>
      </c>
      <c r="B21" s="25">
        <f>Item19!A3</f>
        <v>19</v>
      </c>
      <c r="C21" s="27" t="str">
        <f>Item19!B3</f>
        <v>Confecção de persianas para Zona de MACAÚBAS com as medidas abaixo, totalizando 3,02m²:
• Janela 1: (1,45 x 1,04)m – abertura para a direita;
• Janela 2: (1,45 x 1,04)m – abertura para a esquerda.
Todas deverão ser fixadas no vão de cada janela.</v>
      </c>
      <c r="D21" s="25" t="str">
        <f>Item19!C3</f>
        <v>m²</v>
      </c>
      <c r="E21" s="25">
        <f>Item19!D3</f>
        <v>3.02</v>
      </c>
      <c r="F21" s="26">
        <f>Item19!E3</f>
        <v>122.2</v>
      </c>
      <c r="G21" s="26">
        <f t="shared" si="0"/>
        <v>369.04399999999998</v>
      </c>
    </row>
    <row r="22" spans="1:7" ht="240" x14ac:dyDescent="0.25">
      <c r="A22" s="25">
        <v>4</v>
      </c>
      <c r="B22" s="25">
        <f>Item20!A3</f>
        <v>20</v>
      </c>
      <c r="C22" s="27" t="str">
        <f>Item20!B3</f>
        <v>Confecção de persianas para Zona de CACULÉ, com as medidas abaixo, totalizando 19,88m²:
• Janela 1: (2,10 x 1,65)m – abertura central;
• Janela 2: (1,90 x 1,75)m – abertura central;
• Janela 3: (1,80 x 1,75)m – abertura para a direita;
• Janela 4: (1,71 x 1,75)m – abertura para a esquerda;
• Janela 5: (2,10 x 1,65)m – abertura central;
• Janela 6: (2,10 x 1,65)m – abertura central.
Todas deverão ser fixadas na parede.</v>
      </c>
      <c r="D22" s="25" t="str">
        <f>Item20!C3</f>
        <v>m²</v>
      </c>
      <c r="E22" s="25">
        <f>Item20!D3</f>
        <v>19.88</v>
      </c>
      <c r="F22" s="26">
        <f>Item20!E3</f>
        <v>122.2</v>
      </c>
      <c r="G22" s="26">
        <f t="shared" si="0"/>
        <v>2429.3359999999998</v>
      </c>
    </row>
    <row r="23" spans="1:7" ht="165" x14ac:dyDescent="0.25">
      <c r="A23" s="25">
        <v>4</v>
      </c>
      <c r="B23" s="25">
        <f>Item21!A3</f>
        <v>21</v>
      </c>
      <c r="C23" s="27" t="str">
        <f>Item21!B3</f>
        <v>Confecção de persianas para Zona de BAIANÓPOLIS, com as medidas abaixo, totalizando 9,39m²:
• Janela 1: (1,40 x 1,30)m – abertura para a direita;
• Janela 2: (1,40 x 1,30)m – abertura para a esquerda;
• Porta: (2,50 x 2,30)m – abertura para a esquerda.
Todas deverão ser fixadas na parede.</v>
      </c>
      <c r="D23" s="25" t="str">
        <f>Item21!C3</f>
        <v>m²</v>
      </c>
      <c r="E23" s="25">
        <f>Item21!D3</f>
        <v>9.39</v>
      </c>
      <c r="F23" s="26">
        <f>Item21!E3</f>
        <v>122.2</v>
      </c>
      <c r="G23" s="26">
        <f t="shared" si="0"/>
        <v>1147.4580000000001</v>
      </c>
    </row>
    <row r="24" spans="1:7" ht="120" x14ac:dyDescent="0.25">
      <c r="A24" s="25">
        <v>5</v>
      </c>
      <c r="B24" s="25">
        <f>Item22!A3</f>
        <v>22</v>
      </c>
      <c r="C24" s="27" t="str">
        <f>Item22!B3</f>
        <v>Confecção de persianas para Zona de IPIAÚ, com as medidas abaixo, totalizando 10,32m²:
• Janela: (2,40 x 1,80)m – abertura central;
• Porta: (2,40 x 2,50)m – abertura para a esquerda.
Todas deverão ser fixadas na parede.</v>
      </c>
      <c r="D24" s="25" t="str">
        <f>Item22!C3</f>
        <v>m²</v>
      </c>
      <c r="E24" s="25">
        <f>Item22!D3</f>
        <v>10.32</v>
      </c>
      <c r="F24" s="26">
        <f>Item22!E3</f>
        <v>122.2</v>
      </c>
      <c r="G24" s="26">
        <f t="shared" si="0"/>
        <v>1261.104</v>
      </c>
    </row>
    <row r="25" spans="1:7" ht="300" x14ac:dyDescent="0.25">
      <c r="A25" s="25">
        <v>5</v>
      </c>
      <c r="B25" s="25">
        <f>Item23!A3</f>
        <v>23</v>
      </c>
      <c r="C25" s="27" t="str">
        <f>Item23!B3</f>
        <v>Confecção de persianas para Zona de ITUBERÁ, com as medidas abaixo, totalizando 18,40m²:
• Janela 1: (1,50 x 1,75)m – abertura para a direita;
• Janela 2: (1,50 x 1,55)m – abertura para a direita;
• Janela 3: (1,50 x 1,55)m – abertura para a esquerda;
• Janela 4: (1,50 x 1,35)m – abertura para a esquerda;
• Janela 5: (1,30 x 1,55)m – abertura para a direita;
• Janela 6: (1,50 x 1,55)m – abertura para a direita;
• Janela 7: (1,50 x 1,55)m – abertura para a esquerda;
• Janela 8: (1,50 x 1,60)m – abertura para a direita.
Todas deverão ser fixadas na parede.</v>
      </c>
      <c r="D25" s="25" t="str">
        <f>Item23!C3</f>
        <v>m²</v>
      </c>
      <c r="E25" s="25">
        <f>Item23!D3</f>
        <v>18.399999999999999</v>
      </c>
      <c r="F25" s="26">
        <f>Item23!E3</f>
        <v>122.2</v>
      </c>
      <c r="G25" s="26">
        <f t="shared" si="0"/>
        <v>2248.48</v>
      </c>
    </row>
    <row r="26" spans="1:7" ht="90" x14ac:dyDescent="0.25">
      <c r="A26" s="25">
        <v>5</v>
      </c>
      <c r="B26" s="25">
        <f>Item24!A3</f>
        <v>24</v>
      </c>
      <c r="C26" s="27" t="str">
        <f>Item24!B3</f>
        <v>Confecção de persiana para Zona de POÇÕES, medindo 1,20m x 1,50m, totalizando 1,80 m².
A fixação será na parede e a abertura, para a esquerda.</v>
      </c>
      <c r="D26" s="25" t="str">
        <f>Item24!C3</f>
        <v>m²</v>
      </c>
      <c r="E26" s="25">
        <f>Item24!D3</f>
        <v>1.8</v>
      </c>
      <c r="F26" s="26">
        <f>Item24!E3</f>
        <v>122.2</v>
      </c>
      <c r="G26" s="26">
        <f t="shared" si="0"/>
        <v>219.96</v>
      </c>
    </row>
    <row r="27" spans="1:7" ht="270" x14ac:dyDescent="0.25">
      <c r="A27" s="25">
        <v>5</v>
      </c>
      <c r="B27" s="25">
        <f>Item25!A3</f>
        <v>25</v>
      </c>
      <c r="C27" s="27" t="str">
        <f>Item25!B3</f>
        <v>Confecção de persianas para Zona de UBAITABA, com as medidas abaixo, totalizando 9,54m²:
Janela 1: (0,70 x 2,65)m – abertura para a esquerda;
Janela 2: (0,70 x 2,65)m – abertura para a esquerda;
Janela 3: (0,70 x 2,65)m – abertura para a esquerda;
Janela 4: (1,10 x 1,80)m – abertura para a esquerda;
Janela 5: (1,10 x 1,80)m – abertura para a esquerda.
Todas deverão ser fixadas na parede.</v>
      </c>
      <c r="D27" s="25" t="str">
        <f>Item25!C3</f>
        <v>m²</v>
      </c>
      <c r="E27" s="25">
        <f>Item25!D3</f>
        <v>9.5399999999999991</v>
      </c>
      <c r="F27" s="26">
        <f>Item25!E3</f>
        <v>122.2</v>
      </c>
      <c r="G27" s="26">
        <f t="shared" si="0"/>
        <v>1165.788</v>
      </c>
    </row>
    <row r="28" spans="1:7" ht="180" x14ac:dyDescent="0.25">
      <c r="A28" s="25">
        <v>5</v>
      </c>
      <c r="B28" s="25">
        <f>Item26!A3</f>
        <v>26</v>
      </c>
      <c r="C28" s="27" t="str">
        <f>Item26!B3</f>
        <v>Confecção de persianas para Zona de GANDU com as medidas abaixo, totalizando 9,68m²:
• Basculantes 1 (esquerda): (1,60 x 1,96)m – abertura para a esquerda;
• Basculantes 2 (direita): (1,60 x 1,96)m – abertura para a direita;
• Janela 1: (1,60 x 0,90)m – abertura central;
• Janela 2: (1,40 x 1,40)m – abertura central.
Todas deverão ser fixadas na parede.</v>
      </c>
      <c r="D28" s="25" t="str">
        <f>Item26!C3</f>
        <v>m²</v>
      </c>
      <c r="E28" s="25">
        <f>Item26!D3</f>
        <v>9.68</v>
      </c>
      <c r="F28" s="26">
        <f>Item26!E3</f>
        <v>122.2</v>
      </c>
      <c r="G28" s="26">
        <f t="shared" si="0"/>
        <v>1182.896</v>
      </c>
    </row>
    <row r="29" spans="1:7" ht="120" x14ac:dyDescent="0.25">
      <c r="A29" s="25">
        <v>5</v>
      </c>
      <c r="B29" s="25">
        <f>Item27!A3</f>
        <v>27</v>
      </c>
      <c r="C29" s="27" t="str">
        <f>Item27!B3</f>
        <v>Confecção de persianas para Zona de WENCESLAU GUIMARÃES com as medidas abaixo, totalizando 5,32m²:
• Janela 1: (1,90 x 1,40)m – abertura para a direita;
• Janela 2: (1,90 x 1,40)m – abertura para a direita.
• Todas deverão ser fixadas na parede.</v>
      </c>
      <c r="D29" s="25" t="str">
        <f>Item27!C3</f>
        <v>m²</v>
      </c>
      <c r="E29" s="25">
        <f>Item27!D3</f>
        <v>5.32</v>
      </c>
      <c r="F29" s="26">
        <f>Item27!E3</f>
        <v>122.2</v>
      </c>
      <c r="G29" s="26">
        <f t="shared" si="0"/>
        <v>650.10400000000004</v>
      </c>
    </row>
    <row r="30" spans="1:7" ht="120" x14ac:dyDescent="0.25">
      <c r="A30" s="25">
        <v>6</v>
      </c>
      <c r="B30" s="25">
        <f>Item28!A3</f>
        <v>28</v>
      </c>
      <c r="C30" s="27" t="str">
        <f>Item28!B3</f>
        <v>Confecção de persianas para Zona de MACARANI, com as medidas abaixo, totalizando 5,72m²:
• Janela 1: (1,08 x 2,65)m – abertura para a esquerda;
• Janela 2: (1,08 x 2,65)m – abertura para a esquerda.
Todas deverão ser fixadas na parede.</v>
      </c>
      <c r="D30" s="25" t="str">
        <f>Item28!C3</f>
        <v>m²</v>
      </c>
      <c r="E30" s="25">
        <f>Item28!D3</f>
        <v>5.72</v>
      </c>
      <c r="F30" s="26">
        <f>Item28!E3</f>
        <v>122.2</v>
      </c>
      <c r="G30" s="26">
        <f t="shared" si="0"/>
        <v>698.98400000000004</v>
      </c>
    </row>
    <row r="31" spans="1:7" ht="210" x14ac:dyDescent="0.25">
      <c r="A31" s="25">
        <v>6</v>
      </c>
      <c r="B31" s="25">
        <f>Item29!A3</f>
        <v>29</v>
      </c>
      <c r="C31" s="27" t="str">
        <f>Item29!B3</f>
        <v>Confecção de persianas para Zona de ITORORÓ, com as medidas abaixo, totalizando 8,85m²:
• Janela 1: (2,05 x 1,00)m – abertura central;
• Janela 2.1: (1,70 x 1,00)m – abertura para a esquerda;
• Janela 2.2: (1,70 x 1,00)m – abertura para a direita;
• Janela 3.1: (1,70 x 1,00)m – abertura para a esquerda;
• Janela 3.2: (1,70 x 1,00)m – abertura para a direita.
Todas deverão ser fixadas na parede.</v>
      </c>
      <c r="D31" s="25" t="str">
        <f>Item29!C3</f>
        <v>m²</v>
      </c>
      <c r="E31" s="25">
        <f>Item29!D3</f>
        <v>8.85</v>
      </c>
      <c r="F31" s="26">
        <f>Item29!E3</f>
        <v>122.2</v>
      </c>
      <c r="G31" s="26">
        <f t="shared" si="0"/>
        <v>1081.47</v>
      </c>
    </row>
    <row r="32" spans="1:7" ht="120" x14ac:dyDescent="0.25">
      <c r="A32" s="25">
        <v>6</v>
      </c>
      <c r="B32" s="25">
        <f>Item30!A3</f>
        <v>30</v>
      </c>
      <c r="C32" s="27" t="str">
        <f>Item30!B3</f>
        <v>Confecção de persianas para Zona de ITANHÉM, com as medidas abaixo, totalizando 8,18m²:
• Janela 1: (2,15 x 1,90)m – abertura para a esquerda;
• Janela 2: (2,15 x 1,90)m – abertura para a esquerda.
Todas deverão ser fixadas na parede.</v>
      </c>
      <c r="D32" s="25" t="str">
        <f>Item30!C3</f>
        <v>m²</v>
      </c>
      <c r="E32" s="25">
        <f>Item30!D3</f>
        <v>8.18</v>
      </c>
      <c r="F32" s="26">
        <f>Item30!E3</f>
        <v>122.2</v>
      </c>
      <c r="G32" s="26">
        <f t="shared" si="0"/>
        <v>999.596</v>
      </c>
    </row>
    <row r="33" spans="1:7" ht="210" x14ac:dyDescent="0.25">
      <c r="A33" s="25">
        <v>6</v>
      </c>
      <c r="B33" s="25">
        <f>Item31!A3</f>
        <v>31</v>
      </c>
      <c r="C33" s="27" t="str">
        <f>Item31!B3</f>
        <v>Confecção de persianas para Zona de MEDEIROS NETO, com as medidas abaixo, totalizando 12,00m²:
• Janela 1: (1,60 x 1,50)m – abertura para a esquerda;
• Janela 2: (1,60 x 1,50)m – abertura para a esquerda;
• Janela 3: (1,60 x 1,50)m – abertura para a esquerda;
• Janela 4: (1,60 x 1,50)m – abertura para a esquerda;
• Janela 5: (1,60 x 1,50)m – abertura para a esquerda.
Todas deverão ser fixadas na parede.</v>
      </c>
      <c r="D33" s="25" t="str">
        <f>Item31!C3</f>
        <v>m²</v>
      </c>
      <c r="E33" s="25">
        <f>Item31!D3</f>
        <v>12</v>
      </c>
      <c r="F33" s="26">
        <f>Item31!E3</f>
        <v>122.2</v>
      </c>
      <c r="G33" s="26">
        <f t="shared" si="0"/>
        <v>1466.4</v>
      </c>
    </row>
    <row r="34" spans="1:7" ht="15.75" thickBot="1" x14ac:dyDescent="0.3"/>
    <row r="35" spans="1:7" ht="16.5" thickTop="1" thickBot="1" x14ac:dyDescent="0.3">
      <c r="D35" s="22"/>
      <c r="E35" s="23" t="s">
        <v>33</v>
      </c>
      <c r="F35" s="24">
        <f>SUM(G:G)</f>
        <v>47970.832000000002</v>
      </c>
    </row>
    <row r="36" spans="1:7" ht="15.75" thickTop="1" x14ac:dyDescent="0.25">
      <c r="F36" s="3"/>
    </row>
    <row r="37" spans="1:7" x14ac:dyDescent="0.25">
      <c r="D37" s="21" t="s">
        <v>32</v>
      </c>
      <c r="E37" s="13">
        <f>MAX(A:A)</f>
        <v>6</v>
      </c>
    </row>
    <row r="39" spans="1:7" x14ac:dyDescent="0.25">
      <c r="D39" s="18" t="s">
        <v>31</v>
      </c>
      <c r="E39" s="19">
        <v>1</v>
      </c>
      <c r="F39" s="20">
        <f>SUMIF(A:A,E39,G:G)</f>
        <v>16124.289999999999</v>
      </c>
    </row>
    <row r="40" spans="1:7" x14ac:dyDescent="0.25">
      <c r="D40" s="18" t="s">
        <v>31</v>
      </c>
      <c r="E40" s="19">
        <v>2</v>
      </c>
      <c r="F40" s="20">
        <f>SUMIF(A:A,E40,G:G)</f>
        <v>9491.2739999999994</v>
      </c>
    </row>
    <row r="41" spans="1:7" x14ac:dyDescent="0.25">
      <c r="D41" s="18" t="s">
        <v>31</v>
      </c>
      <c r="E41" s="19">
        <v>3</v>
      </c>
      <c r="F41" s="20">
        <f>SUMIF(A:A,E41,G:G)</f>
        <v>2365.7919999999999</v>
      </c>
    </row>
    <row r="42" spans="1:7" x14ac:dyDescent="0.25">
      <c r="D42" s="18" t="s">
        <v>31</v>
      </c>
      <c r="E42" s="19">
        <v>4</v>
      </c>
      <c r="F42" s="20">
        <f>SUMIF(A:A,E42,G:G)</f>
        <v>9014.6940000000013</v>
      </c>
    </row>
    <row r="43" spans="1:7" x14ac:dyDescent="0.25">
      <c r="D43" s="18" t="s">
        <v>31</v>
      </c>
      <c r="E43" s="19">
        <v>5</v>
      </c>
      <c r="F43" s="20">
        <f t="shared" ref="F43:F44" si="1">SUMIF(A:A,E43,G:G)</f>
        <v>6728.3320000000003</v>
      </c>
    </row>
    <row r="44" spans="1:7" x14ac:dyDescent="0.25">
      <c r="D44" s="18" t="s">
        <v>31</v>
      </c>
      <c r="E44" s="19">
        <v>6</v>
      </c>
      <c r="F44" s="20">
        <f t="shared" si="1"/>
        <v>4246.4500000000007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71" orientation="portrait" r:id="rId1"/>
  <headerFooter>
    <oddHeader>&amp;C&amp;G</oddHeader>
    <oddFooter>&amp;L&amp;"-,Negrito"
&amp;Rn/a = não se aplica</oddFooter>
  </headerFooter>
  <rowBreaks count="1" manualBreakCount="1">
    <brk id="2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5</v>
      </c>
      <c r="B3" s="31" t="s">
        <v>87</v>
      </c>
      <c r="C3" s="33" t="s">
        <v>67</v>
      </c>
      <c r="D3" s="33">
        <v>11.04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74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75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1349.088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6</v>
      </c>
      <c r="B3" s="31" t="s">
        <v>88</v>
      </c>
      <c r="C3" s="33" t="s">
        <v>67</v>
      </c>
      <c r="D3" s="33">
        <v>9.84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74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75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1202.4480000000001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7</v>
      </c>
      <c r="B3" s="31" t="s">
        <v>89</v>
      </c>
      <c r="C3" s="33" t="s">
        <v>67</v>
      </c>
      <c r="D3" s="33">
        <v>3.87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472.91400000000004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8</v>
      </c>
      <c r="B3" s="31" t="s">
        <v>90</v>
      </c>
      <c r="C3" s="33" t="s">
        <v>67</v>
      </c>
      <c r="D3" s="33">
        <v>66.849999999999994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8169.07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18" sqref="B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9</v>
      </c>
      <c r="B3" s="31" t="s">
        <v>91</v>
      </c>
      <c r="C3" s="33" t="s">
        <v>67</v>
      </c>
      <c r="D3" s="33">
        <v>10.82</v>
      </c>
      <c r="E3" s="34">
        <f>IF(C20&lt;=25%,D20,MIN(E20:F20))</f>
        <v>122.2</v>
      </c>
      <c r="F3" s="34">
        <f>MIN(H3:H17)</f>
        <v>86</v>
      </c>
      <c r="G3" s="5" t="s">
        <v>69</v>
      </c>
      <c r="H3" s="16">
        <v>86</v>
      </c>
      <c r="I3" s="17">
        <f>IF(H3="","",(IF($C$20&lt;25%,"n/a",IF(H3&lt;=($D$20+$A$20),H3,"Descartado"))))</f>
        <v>86</v>
      </c>
    </row>
    <row r="4" spans="1:9" x14ac:dyDescent="0.25">
      <c r="A4" s="35"/>
      <c r="B4" s="32"/>
      <c r="C4" s="33"/>
      <c r="D4" s="33"/>
      <c r="E4" s="34"/>
      <c r="F4" s="34"/>
      <c r="G4" s="5" t="s">
        <v>70</v>
      </c>
      <c r="H4" s="16">
        <v>98.5</v>
      </c>
      <c r="I4" s="17">
        <f t="shared" ref="I4:I17" si="0">IF(H4="","",(IF($C$20&lt;25%,"n/a",IF(H4&lt;=($D$20+$A$20),H4,"Descartado"))))</f>
        <v>98.5</v>
      </c>
    </row>
    <row r="5" spans="1:9" x14ac:dyDescent="0.25">
      <c r="A5" s="35"/>
      <c r="B5" s="32"/>
      <c r="C5" s="33"/>
      <c r="D5" s="33"/>
      <c r="E5" s="34"/>
      <c r="F5" s="34"/>
      <c r="G5" s="5" t="s">
        <v>71</v>
      </c>
      <c r="H5" s="16">
        <v>99</v>
      </c>
      <c r="I5" s="17">
        <f t="shared" si="0"/>
        <v>99</v>
      </c>
    </row>
    <row r="6" spans="1:9" x14ac:dyDescent="0.25">
      <c r="A6" s="35"/>
      <c r="B6" s="32"/>
      <c r="C6" s="33"/>
      <c r="D6" s="33"/>
      <c r="E6" s="34"/>
      <c r="F6" s="34"/>
      <c r="G6" s="5" t="s">
        <v>72</v>
      </c>
      <c r="H6" s="16">
        <v>111</v>
      </c>
      <c r="I6" s="17">
        <f t="shared" si="0"/>
        <v>111</v>
      </c>
    </row>
    <row r="7" spans="1:9" x14ac:dyDescent="0.25">
      <c r="A7" s="35"/>
      <c r="B7" s="32"/>
      <c r="C7" s="33"/>
      <c r="D7" s="33"/>
      <c r="E7" s="34"/>
      <c r="F7" s="34"/>
      <c r="G7" s="5" t="s">
        <v>73</v>
      </c>
      <c r="H7" s="16">
        <v>115</v>
      </c>
      <c r="I7" s="17">
        <f t="shared" si="0"/>
        <v>115</v>
      </c>
    </row>
    <row r="8" spans="1:9" x14ac:dyDescent="0.25">
      <c r="A8" s="35"/>
      <c r="B8" s="32"/>
      <c r="C8" s="33"/>
      <c r="D8" s="33"/>
      <c r="E8" s="34"/>
      <c r="F8" s="34"/>
      <c r="G8" s="5" t="s">
        <v>82</v>
      </c>
      <c r="H8" s="16">
        <v>120</v>
      </c>
      <c r="I8" s="17">
        <f t="shared" si="0"/>
        <v>120</v>
      </c>
    </row>
    <row r="9" spans="1:9" x14ac:dyDescent="0.25">
      <c r="A9" s="35"/>
      <c r="B9" s="32"/>
      <c r="C9" s="33"/>
      <c r="D9" s="33"/>
      <c r="E9" s="34"/>
      <c r="F9" s="34"/>
      <c r="G9" s="5" t="s">
        <v>83</v>
      </c>
      <c r="H9" s="16">
        <v>124.66</v>
      </c>
      <c r="I9" s="17">
        <f t="shared" si="0"/>
        <v>124.66</v>
      </c>
    </row>
    <row r="10" spans="1:9" x14ac:dyDescent="0.25">
      <c r="A10" s="35"/>
      <c r="B10" s="32"/>
      <c r="C10" s="33"/>
      <c r="D10" s="33"/>
      <c r="E10" s="34"/>
      <c r="F10" s="34"/>
      <c r="G10" s="5" t="s">
        <v>76</v>
      </c>
      <c r="H10" s="16">
        <v>134</v>
      </c>
      <c r="I10" s="17">
        <f t="shared" si="0"/>
        <v>134</v>
      </c>
    </row>
    <row r="11" spans="1:9" x14ac:dyDescent="0.25">
      <c r="A11" s="35"/>
      <c r="B11" s="32"/>
      <c r="C11" s="33"/>
      <c r="D11" s="33"/>
      <c r="E11" s="34"/>
      <c r="F11" s="34"/>
      <c r="G11" s="5" t="s">
        <v>77</v>
      </c>
      <c r="H11" s="16">
        <v>139</v>
      </c>
      <c r="I11" s="17">
        <f t="shared" si="0"/>
        <v>139</v>
      </c>
    </row>
    <row r="12" spans="1:9" x14ac:dyDescent="0.25">
      <c r="A12" s="35"/>
      <c r="B12" s="32"/>
      <c r="C12" s="33"/>
      <c r="D12" s="33"/>
      <c r="E12" s="34"/>
      <c r="F12" s="34"/>
      <c r="G12" s="5" t="s">
        <v>78</v>
      </c>
      <c r="H12" s="16">
        <v>139.99</v>
      </c>
      <c r="I12" s="17">
        <f t="shared" si="0"/>
        <v>139.99</v>
      </c>
    </row>
    <row r="13" spans="1:9" x14ac:dyDescent="0.25">
      <c r="A13" s="35"/>
      <c r="B13" s="32"/>
      <c r="C13" s="33"/>
      <c r="D13" s="33"/>
      <c r="E13" s="34"/>
      <c r="F13" s="34"/>
      <c r="G13" s="5" t="s">
        <v>79</v>
      </c>
      <c r="H13" s="16">
        <v>177</v>
      </c>
      <c r="I13" s="17">
        <f t="shared" si="0"/>
        <v>177</v>
      </c>
    </row>
    <row r="14" spans="1:9" x14ac:dyDescent="0.25">
      <c r="A14" s="35"/>
      <c r="B14" s="32"/>
      <c r="C14" s="33"/>
      <c r="D14" s="33"/>
      <c r="E14" s="34"/>
      <c r="F14" s="34"/>
      <c r="G14" s="5" t="s">
        <v>80</v>
      </c>
      <c r="H14" s="16">
        <v>195</v>
      </c>
      <c r="I14" s="17" t="str">
        <f t="shared" si="0"/>
        <v>Descartado</v>
      </c>
    </row>
    <row r="15" spans="1:9" x14ac:dyDescent="0.25">
      <c r="A15" s="35"/>
      <c r="B15" s="32"/>
      <c r="C15" s="33"/>
      <c r="D15" s="33"/>
      <c r="E15" s="34"/>
      <c r="F15" s="34"/>
      <c r="G15" s="5" t="s">
        <v>81</v>
      </c>
      <c r="H15" s="16">
        <v>249</v>
      </c>
      <c r="I15" s="17" t="str">
        <f t="shared" si="0"/>
        <v>Descartado</v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45.327082779871695</v>
      </c>
      <c r="B20" s="8">
        <f>COUNT(H3:H17)</f>
        <v>13</v>
      </c>
      <c r="C20" s="9">
        <f>IF(B20&lt;2,"n/a",(A20/D20))</f>
        <v>0.32953168142400358</v>
      </c>
      <c r="D20" s="10">
        <f>IFERROR(ROUND(AVERAGE(H3:H17),2),"")</f>
        <v>137.55000000000001</v>
      </c>
      <c r="E20" s="15">
        <f>IFERROR(ROUND(IF(B20&lt;2,"n/a",(IF(C20&lt;=25%,"n/a",AVERAGE(I3:I17)))),2),"n/a")</f>
        <v>122.2</v>
      </c>
      <c r="F20" s="10">
        <f>IFERROR(ROUND(MEDIAN(H3:H17),2),"")</f>
        <v>124.66</v>
      </c>
      <c r="G20" s="11" t="str">
        <f>IFERROR(INDEX(G3:G17,MATCH(H20,H3:H17,0)),"")</f>
        <v>CAPRICHO</v>
      </c>
      <c r="H20" s="12">
        <f>F3</f>
        <v>86</v>
      </c>
    </row>
    <row r="22" spans="1:9" x14ac:dyDescent="0.25">
      <c r="G22" s="13" t="s">
        <v>20</v>
      </c>
      <c r="H22" s="14">
        <f>IF(C20&lt;=25%,D20,MIN(E20:F20))</f>
        <v>122.2</v>
      </c>
    </row>
    <row r="23" spans="1:9" x14ac:dyDescent="0.25">
      <c r="G23" s="13" t="s">
        <v>6</v>
      </c>
      <c r="H23" s="14">
        <f>ROUND(H22,2)*D3</f>
        <v>1322.2040000000002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42</vt:i4>
      </vt:variant>
      <vt:variant>
        <vt:lpstr>Intervalos nomeados</vt:lpstr>
      </vt:variant>
      <vt:variant>
        <vt:i4>2</vt:i4>
      </vt:variant>
    </vt:vector>
  </HeadingPairs>
  <TitlesOfParts>
    <vt:vector size="4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2024-02-15T20:04:30Z</cp:lastPrinted>
  <dcterms:created xsi:type="dcterms:W3CDTF">2023-11-07T17:10:34Z</dcterms:created>
  <dcterms:modified xsi:type="dcterms:W3CDTF">2024-02-22T13:32:13Z</dcterms:modified>
</cp:coreProperties>
</file>