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r:id="rId3"/>
    <sheet name="Item4" sheetId="6"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F9" i="23" l="1"/>
  <c r="F3" i="6" l="1"/>
  <c r="H5" i="5"/>
  <c r="F3" i="5"/>
  <c r="F3" i="4"/>
  <c r="H5" i="7" l="1"/>
  <c r="F15" i="23"/>
  <c r="F16" i="23"/>
  <c r="F17" i="23"/>
  <c r="F18" i="23"/>
  <c r="H6" i="1"/>
  <c r="H5" i="1"/>
  <c r="H4" i="1"/>
  <c r="H3" i="1"/>
  <c r="F20" i="30" l="1"/>
  <c r="D20" i="30"/>
  <c r="B20" i="30"/>
  <c r="F3" i="30"/>
  <c r="H20" i="30" s="1"/>
  <c r="G20" i="30" s="1"/>
  <c r="F20" i="29"/>
  <c r="D20" i="29"/>
  <c r="B20" i="29"/>
  <c r="A20" i="29" s="1"/>
  <c r="F3" i="29"/>
  <c r="H20" i="29" s="1"/>
  <c r="G20" i="29" s="1"/>
  <c r="F20" i="28"/>
  <c r="D20" i="28"/>
  <c r="B20" i="28"/>
  <c r="A20" i="28" s="1"/>
  <c r="C20" i="28" s="1"/>
  <c r="F3" i="28"/>
  <c r="H20" i="28" s="1"/>
  <c r="G20" i="28" s="1"/>
  <c r="H20" i="27"/>
  <c r="G20" i="27" s="1"/>
  <c r="F20" i="27"/>
  <c r="D20" i="27"/>
  <c r="B20" i="27"/>
  <c r="A20" i="27" s="1"/>
  <c r="F3" i="27"/>
  <c r="F20" i="26"/>
  <c r="D20" i="26"/>
  <c r="B20" i="26"/>
  <c r="A20" i="26" s="1"/>
  <c r="C20" i="26" s="1"/>
  <c r="F3" i="26"/>
  <c r="H20" i="26" s="1"/>
  <c r="G20" i="26" s="1"/>
  <c r="F20" i="25"/>
  <c r="D20" i="25"/>
  <c r="B20" i="25"/>
  <c r="A20" i="25" s="1"/>
  <c r="F3" i="25"/>
  <c r="H20" i="25" s="1"/>
  <c r="G20" i="25" s="1"/>
  <c r="F20" i="24"/>
  <c r="D20" i="24"/>
  <c r="B20" i="24"/>
  <c r="C20" i="24" s="1"/>
  <c r="A20" i="24"/>
  <c r="F3" i="24"/>
  <c r="H20" i="24" s="1"/>
  <c r="G20" i="24" s="1"/>
  <c r="I15" i="28" l="1"/>
  <c r="I9" i="28"/>
  <c r="I3" i="28"/>
  <c r="I14" i="28"/>
  <c r="I8" i="28"/>
  <c r="I13" i="28"/>
  <c r="I7" i="28"/>
  <c r="I16" i="28"/>
  <c r="I4" i="28"/>
  <c r="I12" i="28"/>
  <c r="I6" i="28"/>
  <c r="I17" i="28"/>
  <c r="I11" i="28"/>
  <c r="I5" i="28"/>
  <c r="E20" i="28" s="1"/>
  <c r="I10" i="28"/>
  <c r="I15" i="24"/>
  <c r="I9" i="24"/>
  <c r="I3" i="24"/>
  <c r="I14" i="24"/>
  <c r="I8" i="24"/>
  <c r="I6" i="24"/>
  <c r="I4" i="24"/>
  <c r="I13" i="24"/>
  <c r="I7" i="24"/>
  <c r="I12" i="24"/>
  <c r="I16" i="24"/>
  <c r="I17" i="24"/>
  <c r="I11" i="24"/>
  <c r="I5" i="24"/>
  <c r="E20" i="24" s="1"/>
  <c r="I10" i="24"/>
  <c r="I15" i="26"/>
  <c r="I9" i="26"/>
  <c r="I3" i="26"/>
  <c r="E20" i="26" s="1"/>
  <c r="I16" i="26"/>
  <c r="I14" i="26"/>
  <c r="I8" i="26"/>
  <c r="I13" i="26"/>
  <c r="I7" i="26"/>
  <c r="I12" i="26"/>
  <c r="I6" i="26"/>
  <c r="I10" i="26"/>
  <c r="I4" i="26"/>
  <c r="I17" i="26"/>
  <c r="I11" i="26"/>
  <c r="I5" i="26"/>
  <c r="C20" i="30"/>
  <c r="C20" i="25"/>
  <c r="C20" i="27"/>
  <c r="C20" i="29"/>
  <c r="A20" i="30"/>
  <c r="E11" i="23"/>
  <c r="C4" i="23"/>
  <c r="D4" i="23"/>
  <c r="E4" i="23"/>
  <c r="C5" i="23"/>
  <c r="D5" i="23"/>
  <c r="E5" i="23"/>
  <c r="C6" i="23"/>
  <c r="D6" i="23"/>
  <c r="E6" i="23"/>
  <c r="B6" i="23"/>
  <c r="B5" i="23"/>
  <c r="B4" i="23"/>
  <c r="C3" i="23"/>
  <c r="D3" i="23"/>
  <c r="E3" i="23"/>
  <c r="B3" i="23"/>
  <c r="F20" i="22"/>
  <c r="D20" i="22"/>
  <c r="B20" i="22"/>
  <c r="C20" i="22" s="1"/>
  <c r="A20" i="22"/>
  <c r="F3" i="22"/>
  <c r="H20" i="22" s="1"/>
  <c r="G20" i="22" s="1"/>
  <c r="H20" i="21"/>
  <c r="G20" i="21" s="1"/>
  <c r="F20" i="21"/>
  <c r="D20" i="21"/>
  <c r="B20" i="21"/>
  <c r="A20" i="21" s="1"/>
  <c r="F3" i="21"/>
  <c r="F20" i="20"/>
  <c r="D20" i="20"/>
  <c r="B20" i="20"/>
  <c r="C20" i="20" s="1"/>
  <c r="A20" i="20"/>
  <c r="F3" i="20"/>
  <c r="H20" i="20" s="1"/>
  <c r="G20" i="20" s="1"/>
  <c r="H20" i="19"/>
  <c r="G20" i="19" s="1"/>
  <c r="F20" i="19"/>
  <c r="D20" i="19"/>
  <c r="B20" i="19"/>
  <c r="A20" i="19" s="1"/>
  <c r="F3" i="19"/>
  <c r="F20" i="18"/>
  <c r="D20" i="18"/>
  <c r="B20" i="18"/>
  <c r="A20" i="18"/>
  <c r="C20" i="18" s="1"/>
  <c r="F3" i="18"/>
  <c r="H20" i="18" s="1"/>
  <c r="G20" i="18" s="1"/>
  <c r="F20" i="17"/>
  <c r="D20" i="17"/>
  <c r="B20" i="17"/>
  <c r="A20" i="17" s="1"/>
  <c r="F3" i="17"/>
  <c r="H20" i="17" s="1"/>
  <c r="G20" i="17" s="1"/>
  <c r="F20" i="16"/>
  <c r="D20" i="16"/>
  <c r="B20" i="16"/>
  <c r="A20" i="16"/>
  <c r="C20" i="16" s="1"/>
  <c r="F3" i="16"/>
  <c r="H20" i="16" s="1"/>
  <c r="G20" i="16" s="1"/>
  <c r="F20" i="15"/>
  <c r="D20" i="15"/>
  <c r="B20" i="15"/>
  <c r="A20" i="15" s="1"/>
  <c r="F3" i="15"/>
  <c r="H20" i="15" s="1"/>
  <c r="G20" i="15" s="1"/>
  <c r="F20" i="14"/>
  <c r="D20" i="14"/>
  <c r="B20" i="14"/>
  <c r="A20" i="14"/>
  <c r="C20" i="14" s="1"/>
  <c r="F3" i="14"/>
  <c r="H20" i="14" s="1"/>
  <c r="G20" i="14" s="1"/>
  <c r="H20" i="13"/>
  <c r="G20" i="13" s="1"/>
  <c r="F20" i="13"/>
  <c r="D20" i="13"/>
  <c r="B20" i="13"/>
  <c r="A20" i="13" s="1"/>
  <c r="F3" i="13"/>
  <c r="F20" i="12"/>
  <c r="D20" i="12"/>
  <c r="B20" i="12"/>
  <c r="C20" i="12" s="1"/>
  <c r="A20" i="12"/>
  <c r="F3" i="12"/>
  <c r="H20" i="12" s="1"/>
  <c r="G20" i="12" s="1"/>
  <c r="F20" i="11"/>
  <c r="D20" i="11"/>
  <c r="B20" i="11"/>
  <c r="A20" i="11" s="1"/>
  <c r="F3" i="11"/>
  <c r="H20" i="11" s="1"/>
  <c r="G20" i="11" s="1"/>
  <c r="F20" i="10"/>
  <c r="D20" i="10"/>
  <c r="B20" i="10"/>
  <c r="A20" i="10" s="1"/>
  <c r="F3" i="10"/>
  <c r="H20" i="10" s="1"/>
  <c r="G20" i="10" s="1"/>
  <c r="F20" i="9"/>
  <c r="D20" i="9"/>
  <c r="B20" i="9"/>
  <c r="C20" i="9" s="1"/>
  <c r="I12" i="9" s="1"/>
  <c r="A20" i="9"/>
  <c r="I14" i="9"/>
  <c r="I8" i="9"/>
  <c r="F3" i="9"/>
  <c r="H20" i="9" s="1"/>
  <c r="G20" i="9" s="1"/>
  <c r="F20" i="8"/>
  <c r="D20" i="8"/>
  <c r="B20" i="8"/>
  <c r="F3" i="8"/>
  <c r="H20" i="8" s="1"/>
  <c r="G20" i="8" s="1"/>
  <c r="F20" i="7"/>
  <c r="D20" i="7"/>
  <c r="B20" i="7"/>
  <c r="I14" i="7"/>
  <c r="I8" i="7"/>
  <c r="F3" i="7"/>
  <c r="H20" i="7" s="1"/>
  <c r="G20" i="7" s="1"/>
  <c r="F20" i="6"/>
  <c r="D20" i="6"/>
  <c r="B20" i="6"/>
  <c r="H20" i="6"/>
  <c r="G20" i="6" s="1"/>
  <c r="F20" i="5"/>
  <c r="D20" i="5"/>
  <c r="B20" i="5"/>
  <c r="A20" i="5" s="1"/>
  <c r="H20" i="5"/>
  <c r="G20" i="5" s="1"/>
  <c r="F20" i="4"/>
  <c r="D20" i="4"/>
  <c r="B20" i="4"/>
  <c r="H20" i="4"/>
  <c r="G20" i="4" s="1"/>
  <c r="F20" i="1"/>
  <c r="D20" i="1"/>
  <c r="B20" i="1"/>
  <c r="A20" i="1" s="1"/>
  <c r="F3" i="1"/>
  <c r="H20" i="1" s="1"/>
  <c r="G20" i="1" s="1"/>
  <c r="C20" i="7" l="1"/>
  <c r="I10" i="7" s="1"/>
  <c r="A20" i="6"/>
  <c r="C20" i="6" s="1"/>
  <c r="C20" i="5"/>
  <c r="A20" i="7"/>
  <c r="A20" i="8"/>
  <c r="C20" i="8" s="1"/>
  <c r="I3" i="8" s="1"/>
  <c r="E3" i="24"/>
  <c r="H22" i="24"/>
  <c r="H23" i="24" s="1"/>
  <c r="H22" i="26"/>
  <c r="H23" i="26" s="1"/>
  <c r="E3" i="26"/>
  <c r="E3" i="28"/>
  <c r="H22" i="28"/>
  <c r="H23" i="28" s="1"/>
  <c r="I15" i="30"/>
  <c r="I9" i="30"/>
  <c r="I3" i="30"/>
  <c r="I14" i="30"/>
  <c r="I8" i="30"/>
  <c r="I13" i="30"/>
  <c r="I7" i="30"/>
  <c r="I4" i="30"/>
  <c r="E20" i="30" s="1"/>
  <c r="I12" i="30"/>
  <c r="I6" i="30"/>
  <c r="I17" i="30"/>
  <c r="I11" i="30"/>
  <c r="I5" i="30"/>
  <c r="I10" i="30"/>
  <c r="I16" i="30"/>
  <c r="I12" i="29"/>
  <c r="I6" i="29"/>
  <c r="I17" i="29"/>
  <c r="I11" i="29"/>
  <c r="I5" i="29"/>
  <c r="I16" i="29"/>
  <c r="I10" i="29"/>
  <c r="I4" i="29"/>
  <c r="I13" i="29"/>
  <c r="I7" i="29"/>
  <c r="I15" i="29"/>
  <c r="I9" i="29"/>
  <c r="I3" i="29"/>
  <c r="E20" i="29" s="1"/>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E20" i="25" s="1"/>
  <c r="I13" i="25"/>
  <c r="I14" i="25"/>
  <c r="I8" i="25"/>
  <c r="I7" i="25"/>
  <c r="I15" i="20"/>
  <c r="I9" i="20"/>
  <c r="I3" i="20"/>
  <c r="E20" i="20" s="1"/>
  <c r="I8" i="20"/>
  <c r="I13" i="20"/>
  <c r="I14" i="20"/>
  <c r="I6" i="20"/>
  <c r="I7" i="20"/>
  <c r="I12" i="20"/>
  <c r="I17" i="20"/>
  <c r="I11" i="20"/>
  <c r="I5" i="20"/>
  <c r="I16" i="20"/>
  <c r="I10" i="20"/>
  <c r="I4" i="20"/>
  <c r="I15" i="22"/>
  <c r="I9" i="22"/>
  <c r="I3" i="22"/>
  <c r="E20" i="22" s="1"/>
  <c r="I8" i="22"/>
  <c r="I12" i="22"/>
  <c r="I14" i="22"/>
  <c r="I6" i="22"/>
  <c r="I13" i="22"/>
  <c r="I7" i="22"/>
  <c r="I17" i="22"/>
  <c r="I11" i="22"/>
  <c r="I5" i="22"/>
  <c r="I16" i="22"/>
  <c r="I10" i="22"/>
  <c r="I4" i="22"/>
  <c r="C20" i="19"/>
  <c r="C20" i="21"/>
  <c r="I15" i="12"/>
  <c r="I9" i="12"/>
  <c r="I3" i="12"/>
  <c r="I4" i="12"/>
  <c r="I14" i="12"/>
  <c r="I8" i="12"/>
  <c r="I10" i="12"/>
  <c r="I13" i="12"/>
  <c r="I7" i="12"/>
  <c r="I12" i="12"/>
  <c r="I6" i="12"/>
  <c r="E20" i="12" s="1"/>
  <c r="I17" i="12"/>
  <c r="I11" i="12"/>
  <c r="I5" i="12"/>
  <c r="I16" i="12"/>
  <c r="I15" i="16"/>
  <c r="I9" i="16"/>
  <c r="I3" i="16"/>
  <c r="I16" i="16"/>
  <c r="I14" i="16"/>
  <c r="I8" i="16"/>
  <c r="I13" i="16"/>
  <c r="I7" i="16"/>
  <c r="I4" i="16"/>
  <c r="I12" i="16"/>
  <c r="I6" i="16"/>
  <c r="E20" i="16" s="1"/>
  <c r="I17" i="16"/>
  <c r="I11" i="16"/>
  <c r="I5" i="16"/>
  <c r="I10" i="16"/>
  <c r="I15" i="14"/>
  <c r="I9" i="14"/>
  <c r="I3" i="14"/>
  <c r="I16" i="14"/>
  <c r="I14" i="14"/>
  <c r="I8" i="14"/>
  <c r="I10" i="14"/>
  <c r="I13" i="14"/>
  <c r="I7" i="14"/>
  <c r="I12" i="14"/>
  <c r="I6" i="14"/>
  <c r="I17" i="14"/>
  <c r="I11" i="14"/>
  <c r="I5" i="14"/>
  <c r="I4" i="14"/>
  <c r="E20" i="14" s="1"/>
  <c r="I15" i="18"/>
  <c r="I9" i="18"/>
  <c r="I3" i="18"/>
  <c r="I4" i="18"/>
  <c r="E20" i="18" s="1"/>
  <c r="I14" i="18"/>
  <c r="I8" i="18"/>
  <c r="I10" i="18"/>
  <c r="I13" i="18"/>
  <c r="I7" i="18"/>
  <c r="I16" i="18"/>
  <c r="I12" i="18"/>
  <c r="I6" i="18"/>
  <c r="I17" i="18"/>
  <c r="I11" i="18"/>
  <c r="I5" i="18"/>
  <c r="C20" i="11"/>
  <c r="C20" i="13"/>
  <c r="C20" i="15"/>
  <c r="C20" i="17"/>
  <c r="I15" i="8"/>
  <c r="I9" i="8"/>
  <c r="I14" i="8"/>
  <c r="I12" i="8"/>
  <c r="I13" i="8"/>
  <c r="I17" i="8"/>
  <c r="I11" i="8"/>
  <c r="I16" i="8"/>
  <c r="I10" i="8"/>
  <c r="I16" i="9"/>
  <c r="I11" i="7"/>
  <c r="C20" i="10"/>
  <c r="I12" i="7"/>
  <c r="I7" i="7"/>
  <c r="I13" i="7"/>
  <c r="I7" i="9"/>
  <c r="I13" i="9"/>
  <c r="I9" i="9"/>
  <c r="I15" i="9"/>
  <c r="I15" i="7"/>
  <c r="I16" i="7"/>
  <c r="I10" i="9"/>
  <c r="I17" i="7"/>
  <c r="I9" i="7"/>
  <c r="I3" i="9"/>
  <c r="E20" i="9" s="1"/>
  <c r="I4" i="9"/>
  <c r="I5" i="9"/>
  <c r="I11" i="9"/>
  <c r="I17" i="9"/>
  <c r="I6" i="9"/>
  <c r="I15" i="6"/>
  <c r="I9" i="6"/>
  <c r="I14" i="6"/>
  <c r="I8" i="6"/>
  <c r="I13" i="6"/>
  <c r="I7" i="6"/>
  <c r="I17" i="6"/>
  <c r="I11" i="6"/>
  <c r="I16" i="6"/>
  <c r="I10" i="6"/>
  <c r="I12" i="6"/>
  <c r="I12" i="5"/>
  <c r="I17" i="5"/>
  <c r="I11" i="5"/>
  <c r="I16" i="5"/>
  <c r="I10" i="5"/>
  <c r="I8" i="5"/>
  <c r="I13" i="5"/>
  <c r="I7" i="5"/>
  <c r="I15" i="5"/>
  <c r="I9" i="5"/>
  <c r="I14" i="5"/>
  <c r="A20" i="4"/>
  <c r="C20" i="4" s="1"/>
  <c r="E3" i="4" s="1"/>
  <c r="C20" i="1"/>
  <c r="I5" i="6" l="1"/>
  <c r="I4" i="6"/>
  <c r="I6" i="6"/>
  <c r="I3" i="6"/>
  <c r="E20" i="6" s="1"/>
  <c r="I5" i="5"/>
  <c r="I6" i="8"/>
  <c r="I8" i="8"/>
  <c r="I7" i="8"/>
  <c r="I4" i="8"/>
  <c r="I5" i="8"/>
  <c r="I6" i="7"/>
  <c r="I5" i="7"/>
  <c r="I4" i="7"/>
  <c r="I3" i="7"/>
  <c r="I3" i="5"/>
  <c r="I4" i="5"/>
  <c r="I6" i="5"/>
  <c r="E20" i="5" s="1"/>
  <c r="E3" i="27"/>
  <c r="H22" i="27"/>
  <c r="H23" i="27" s="1"/>
  <c r="E3" i="30"/>
  <c r="H22" i="30"/>
  <c r="H23" i="30" s="1"/>
  <c r="H22" i="25"/>
  <c r="H23" i="25" s="1"/>
  <c r="E3" i="25"/>
  <c r="H22" i="29"/>
  <c r="H23" i="29" s="1"/>
  <c r="E3" i="29"/>
  <c r="H22" i="20"/>
  <c r="H23" i="20" s="1"/>
  <c r="E3" i="20"/>
  <c r="H22" i="22"/>
  <c r="H23" i="22" s="1"/>
  <c r="E3" i="22"/>
  <c r="I12" i="21"/>
  <c r="I6" i="21"/>
  <c r="I17" i="21"/>
  <c r="I11" i="21"/>
  <c r="I5" i="21"/>
  <c r="I3" i="21"/>
  <c r="E20" i="21" s="1"/>
  <c r="I16" i="21"/>
  <c r="I10" i="21"/>
  <c r="I4" i="21"/>
  <c r="I15" i="21"/>
  <c r="I14" i="21"/>
  <c r="I8" i="21"/>
  <c r="I13" i="21"/>
  <c r="I7" i="21"/>
  <c r="I9" i="21"/>
  <c r="I12" i="19"/>
  <c r="I6" i="19"/>
  <c r="I5" i="19"/>
  <c r="I16" i="19"/>
  <c r="I17" i="19"/>
  <c r="I11" i="19"/>
  <c r="I4" i="19"/>
  <c r="I15" i="19"/>
  <c r="I3" i="19"/>
  <c r="E20" i="19" s="1"/>
  <c r="I9" i="19"/>
  <c r="I14" i="19"/>
  <c r="I8" i="19"/>
  <c r="I13" i="19"/>
  <c r="I7" i="19"/>
  <c r="I10" i="19"/>
  <c r="H22" i="18"/>
  <c r="H23" i="18" s="1"/>
  <c r="E3" i="18"/>
  <c r="H22" i="12"/>
  <c r="H23" i="12" s="1"/>
  <c r="E3" i="12"/>
  <c r="H22" i="16"/>
  <c r="H23" i="16" s="1"/>
  <c r="E3" i="16"/>
  <c r="H22" i="14"/>
  <c r="H23" i="14" s="1"/>
  <c r="E3" i="14"/>
  <c r="I12" i="13"/>
  <c r="I6" i="13"/>
  <c r="I17" i="13"/>
  <c r="I11" i="13"/>
  <c r="I5" i="13"/>
  <c r="I16" i="13"/>
  <c r="I10" i="13"/>
  <c r="I4" i="13"/>
  <c r="I15" i="13"/>
  <c r="I9" i="13"/>
  <c r="E20" i="13" s="1"/>
  <c r="I3" i="13"/>
  <c r="I13" i="13"/>
  <c r="I14" i="13"/>
  <c r="I8" i="13"/>
  <c r="I7" i="13"/>
  <c r="I12" i="11"/>
  <c r="I6" i="11"/>
  <c r="I7" i="11"/>
  <c r="I17" i="11"/>
  <c r="I11" i="11"/>
  <c r="I5" i="11"/>
  <c r="E20" i="11" s="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E20" i="15" s="1"/>
  <c r="H22" i="15" s="1"/>
  <c r="H23" i="15" s="1"/>
  <c r="I13" i="15"/>
  <c r="I14" i="15"/>
  <c r="I8" i="15"/>
  <c r="H22" i="9"/>
  <c r="H23" i="9" s="1"/>
  <c r="E3" i="9"/>
  <c r="I15" i="10"/>
  <c r="I13" i="10"/>
  <c r="I7" i="10"/>
  <c r="I12" i="10"/>
  <c r="I6" i="10"/>
  <c r="I17" i="10"/>
  <c r="I11" i="10"/>
  <c r="I5" i="10"/>
  <c r="I16" i="10"/>
  <c r="I10" i="10"/>
  <c r="I4" i="10"/>
  <c r="I9" i="10"/>
  <c r="I3" i="10"/>
  <c r="E20" i="10" s="1"/>
  <c r="I14" i="10"/>
  <c r="I8" i="10"/>
  <c r="I15" i="4"/>
  <c r="I9" i="4"/>
  <c r="I8" i="4"/>
  <c r="I13" i="4"/>
  <c r="I7" i="4"/>
  <c r="I12" i="4"/>
  <c r="I6" i="4"/>
  <c r="I16" i="4"/>
  <c r="I10" i="4"/>
  <c r="I4" i="4"/>
  <c r="E20" i="4" s="1"/>
  <c r="I3" i="4"/>
  <c r="I14" i="4"/>
  <c r="I17" i="4"/>
  <c r="I11" i="4"/>
  <c r="I5" i="4"/>
  <c r="I8" i="1"/>
  <c r="I4" i="1"/>
  <c r="I10" i="1"/>
  <c r="I16" i="1"/>
  <c r="I5" i="1"/>
  <c r="I11" i="1"/>
  <c r="I17" i="1"/>
  <c r="I6" i="1"/>
  <c r="I12" i="1"/>
  <c r="I3" i="1"/>
  <c r="I7" i="1"/>
  <c r="I13" i="1"/>
  <c r="I14" i="1"/>
  <c r="I9" i="1"/>
  <c r="I15" i="1"/>
  <c r="H22" i="6" l="1"/>
  <c r="H23" i="6" s="1"/>
  <c r="E3" i="6"/>
  <c r="F6" i="23" s="1"/>
  <c r="G6" i="23" s="1"/>
  <c r="H22" i="5"/>
  <c r="H23" i="5" s="1"/>
  <c r="E3" i="5"/>
  <c r="F5" i="23" s="1"/>
  <c r="G5" i="23" s="1"/>
  <c r="E20" i="8"/>
  <c r="H22" i="8" s="1"/>
  <c r="H23" i="8" s="1"/>
  <c r="E20" i="7"/>
  <c r="E3" i="19"/>
  <c r="H22" i="19"/>
  <c r="H23" i="19" s="1"/>
  <c r="E3" i="21"/>
  <c r="H22" i="21"/>
  <c r="H23" i="21" s="1"/>
  <c r="E3" i="13"/>
  <c r="H22" i="13"/>
  <c r="H23" i="13" s="1"/>
  <c r="H22" i="11"/>
  <c r="H23" i="11" s="1"/>
  <c r="E3" i="11"/>
  <c r="F14" i="23" s="1"/>
  <c r="E3" i="15"/>
  <c r="E20" i="17"/>
  <c r="H22" i="10"/>
  <c r="H23" i="10" s="1"/>
  <c r="E3" i="10"/>
  <c r="H22" i="4"/>
  <c r="H23" i="4" s="1"/>
  <c r="F4" i="23"/>
  <c r="G4" i="23" s="1"/>
  <c r="E20" i="1"/>
  <c r="E3" i="8" l="1"/>
  <c r="E3" i="7"/>
  <c r="H22" i="7"/>
  <c r="H23" i="7" s="1"/>
  <c r="H22" i="17"/>
  <c r="H23" i="17" s="1"/>
  <c r="E3" i="17"/>
  <c r="E3" i="1"/>
  <c r="F3" i="23" s="1"/>
  <c r="G3" i="23" s="1"/>
  <c r="H22" i="1"/>
  <c r="H23" i="1" s="1"/>
  <c r="F13" i="23" l="1"/>
</calcChain>
</file>

<file path=xl/sharedStrings.xml><?xml version="1.0" encoding="utf-8"?>
<sst xmlns="http://schemas.openxmlformats.org/spreadsheetml/2006/main" count="798" uniqueCount="75">
  <si>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</si>
  <si>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</si>
  <si>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</si>
  <si>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</si>
  <si>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</si>
  <si>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</si>
  <si>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</si>
  <si>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</si>
  <si>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</si>
  <si>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</si>
  <si>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</si>
  <si>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</si>
  <si>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</si>
  <si>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</si>
  <si>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</si>
  <si>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</si>
  <si>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</si>
  <si>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</si>
  <si>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</si>
  <si>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</si>
  <si>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</si>
  <si>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</si>
  <si>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</si>
  <si>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</si>
  <si>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</si>
  <si>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</si>
  <si>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</si>
  <si>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</si>
  <si>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</si>
  <si>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</si>
  <si>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</si>
  <si>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</si>
  <si>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</si>
  <si>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</si>
  <si>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</si>
  <si>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</si>
  <si>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</si>
  <si>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</si>
  <si>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</si>
  <si>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</si>
  <si>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</si>
  <si>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</si>
  <si>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</si>
  <si>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</si>
  <si>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</si>
  <si>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</si>
  <si>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</si>
  <si>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</si>
  <si>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</si>
  <si>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</si>
  <si>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</si>
  <si>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</si>
  <si>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</si>
  <si>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</si>
  <si>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</si>
  <si>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</si>
  <si>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Renovação da subscrição de licença de uso do software Adobe Captivate pelo período de 36 meses.</t>
  </si>
  <si>
    <t>Subscrição do direito de uso do software Canva Pro pelo período de 12 meses.</t>
  </si>
  <si>
    <t>Subscrição do direito de uso do software Microsoft Power BI Premium pelo período de 12 meses.</t>
  </si>
  <si>
    <t>Licenciamento perpétuo (permanente) do software Microsoft Windows 11 Pro Full.</t>
  </si>
  <si>
    <t>MCR SISTEMAS E CONSULTORIA LTDA</t>
  </si>
  <si>
    <t>TECNETWORKING SERVICOS E SOLUCOES EM TI LTDA</t>
  </si>
  <si>
    <t>MAPDATA-TECNOLOGIA,INFORMATICA E COMERCIO LTDA</t>
  </si>
  <si>
    <t>ENGDTP &amp; MULTIMIDIA COMERCIO E PRESTACAO DE SERVICOS DE INFORMATICA LTDA</t>
  </si>
  <si>
    <t xml:space="preserve">OP TECNOLOGIA E SERVICOS LTDA </t>
  </si>
  <si>
    <t xml:space="preserve">38.068.529 CARLOS ALBERTO PEREIRA DE SIQUEIRA </t>
  </si>
  <si>
    <t xml:space="preserve">31.982.299 EDUARDO GOBI JUNIOR </t>
  </si>
  <si>
    <t xml:space="preserve">RR TREVO REPRESENTACOES LTDA </t>
  </si>
  <si>
    <t xml:space="preserve">LANLINK SOLUCOES E COMERCIALIZACAO EM INFORMATICA S/A </t>
  </si>
  <si>
    <t xml:space="preserve">BUYSOFT DO BRASIL LTDA </t>
  </si>
  <si>
    <t xml:space="preserve">G3 COMERCIO E SISTEMAS LTDA </t>
  </si>
  <si>
    <t>LBTECH DISTRIBUIDORA E COMERCIO DE INFORMATICA LTDA</t>
  </si>
  <si>
    <t xml:space="preserve">BRASOFTWARE INFORMATICA LTDA </t>
  </si>
  <si>
    <t>NEXUS SOFTWARE LTDA</t>
  </si>
  <si>
    <t xml:space="preserve">MAPDATA-TECNOLOGIA,INFORMATICA E COMERCIO LTDA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</si>
</sst>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56</v>
      </c>
      <c r="C3" s="36" t="s">
        <v>7</v>
      </c>
      <c r="D3" s="36">
        <v>2</v>
      </c>
      <c r="E3" s="37">
        <f>IF(C20&lt;=25%,D20,MIN(E20:F20))</f>
        <v>6433.31</v>
      </c>
      <c r="F3" s="37">
        <f>MIN(H3:H17)</f>
        <v>5872.5</v>
      </c>
      <c r="G3" s="5" t="s">
        <v>60</v>
      </c>
      <c r="H3" s="16">
        <f>7830*(36/48)</f>
        <v>5872.5</v>
      </c>
      <c r="I3" s="17" t="str">
        <f>IF(H3="","",(IF($C$20&lt;25%,"n/a",IF(H3&lt;=($D$20+$A$20),H3,"Descartado"))))</f>
        <v>n/a</v>
      </c>
    </row>
    <row r="4" spans="1:9" x14ac:dyDescent="0.25">
      <c r="A4" s="38"/>
      <c r="B4" s="35"/>
      <c r="C4" s="36"/>
      <c r="D4" s="36"/>
      <c r="E4" s="37"/>
      <c r="F4" s="37"/>
      <c r="G4" s="5" t="s">
        <v>61</v>
      </c>
      <c r="H4" s="16">
        <f>8138*(36/48)</f>
        <v>6103.5</v>
      </c>
      <c r="I4" s="17" t="str">
        <f t="shared" ref="I4:I17" si="0">IF(H4="","",(IF($C$20&lt;25%,"n/a",IF(H4&lt;=($D$20+$A$20),H4,"Descartado"))))</f>
        <v>n/a</v>
      </c>
    </row>
    <row r="5" spans="1:9" x14ac:dyDescent="0.25">
      <c r="A5" s="38"/>
      <c r="B5" s="35"/>
      <c r="C5" s="36"/>
      <c r="D5" s="36"/>
      <c r="E5" s="37"/>
      <c r="F5" s="37"/>
      <c r="G5" s="5" t="s">
        <v>62</v>
      </c>
      <c r="H5" s="16">
        <f>8362*(36/48)</f>
        <v>6271.5</v>
      </c>
      <c r="I5" s="17" t="str">
        <f t="shared" si="0"/>
        <v>n/a</v>
      </c>
    </row>
    <row r="6" spans="1:9" x14ac:dyDescent="0.25">
      <c r="A6" s="38"/>
      <c r="B6" s="35"/>
      <c r="C6" s="36"/>
      <c r="D6" s="36"/>
      <c r="E6" s="37"/>
      <c r="F6" s="37"/>
      <c r="G6" s="5" t="s">
        <v>63</v>
      </c>
      <c r="H6" s="16">
        <f>9981*(36/48)</f>
        <v>7485.75</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720.43850579005004</v>
      </c>
      <c r="B20" s="8">
        <f>COUNT(H3:H17)</f>
        <v>4</v>
      </c>
      <c r="C20" s="9">
        <f>IF(B20&lt;2,"n/a",(A20/D20))</f>
        <v>0.11198566613299375</v>
      </c>
      <c r="D20" s="10">
        <f>IFERROR(ROUND(AVERAGE(H3:H17),2),"")</f>
        <v>6433.31</v>
      </c>
      <c r="E20" s="15" t="str">
        <f>IFERROR(ROUND(IF(B20&lt;2,"n/a",(IF(C20&lt;=25%,"n/a",AVERAGE(I3:I17)))),2),"n/a")</f>
        <v>n/a</v>
      </c>
      <c r="F20" s="10">
        <f>IFERROR(ROUND(MEDIAN(H3:H17),2),"")</f>
        <v>6187.5</v>
      </c>
      <c r="G20" s="11" t="str">
        <f>IFERROR(INDEX(G3:G17,MATCH(H20,H3:H17,0)),"")</f>
        <v>MCR SISTEMAS E CONSULTORIA LTDA</v>
      </c>
      <c r="H20" s="12">
        <f>F3</f>
        <v>5872.5</v>
      </c>
    </row>
    <row r="22" spans="1:9" x14ac:dyDescent="0.25">
      <c r="G22" s="13" t="s">
        <v>20</v>
      </c>
      <c r="H22" s="14">
        <f>IF(C20&lt;=25%,D20,MIN(E20:F20))</f>
        <v>6433.31</v>
      </c>
    </row>
    <row r="23" spans="1:9" x14ac:dyDescent="0.25">
      <c r="G23" s="13" t="s">
        <v>6</v>
      </c>
      <c r="H23" s="14">
        <f>ROUND(H22,2)*D3</f>
        <v>12866.62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37</v>
      </c>
      <c r="C3" s="36" t="s">
        <v>7</v>
      </c>
      <c r="D3" s="36">
        <v>4</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38</v>
      </c>
      <c r="C3" s="36" t="s">
        <v>7</v>
      </c>
      <c r="D3" s="36">
        <v>2</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39</v>
      </c>
      <c r="C3" s="36" t="s">
        <v>7</v>
      </c>
      <c r="D3" s="36">
        <v>1</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40</v>
      </c>
      <c r="C3" s="36" t="s">
        <v>7</v>
      </c>
      <c r="D3" s="36">
        <v>2</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41</v>
      </c>
      <c r="C3" s="36" t="s">
        <v>7</v>
      </c>
      <c r="D3" s="36">
        <v>2</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42</v>
      </c>
      <c r="C3" s="36" t="s">
        <v>7</v>
      </c>
      <c r="D3" s="36">
        <v>1</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43</v>
      </c>
      <c r="C3" s="36" t="s">
        <v>7</v>
      </c>
      <c r="D3" s="36">
        <v>1</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44</v>
      </c>
      <c r="C3" s="36" t="s">
        <v>7</v>
      </c>
      <c r="D3" s="36">
        <v>1</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45</v>
      </c>
      <c r="C3" s="36" t="s">
        <v>7</v>
      </c>
      <c r="D3" s="36">
        <v>1</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46</v>
      </c>
      <c r="C3" s="36" t="s">
        <v>7</v>
      </c>
      <c r="D3" s="36">
        <v>2</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H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8">
        <v>2</v>
      </c>
      <c r="B3" s="34" t="s">
        <v>57</v>
      </c>
      <c r="C3" s="36" t="s">
        <v>7</v>
      </c>
      <c r="D3" s="36">
        <v>9</v>
      </c>
      <c r="E3" s="37">
        <f>IF(C20&lt;=25%,D20,MIN(E20:F20))</f>
        <v>471.02</v>
      </c>
      <c r="F3" s="37">
        <f>MIN(H3:H17)</f>
        <v>376.6</v>
      </c>
      <c r="G3" s="5" t="s">
        <v>64</v>
      </c>
      <c r="H3" s="16">
        <v>376.6</v>
      </c>
      <c r="I3" s="17" t="str">
        <f>IF(H3="","",(IF($C$20&lt;25%,"n/a",IF(H3&lt;=($D$20+$A$20),H3,"Descartado"))))</f>
        <v>n/a</v>
      </c>
    </row>
    <row r="4" spans="1:9" x14ac:dyDescent="0.25">
      <c r="A4" s="38"/>
      <c r="B4" s="35"/>
      <c r="C4" s="36"/>
      <c r="D4" s="36"/>
      <c r="E4" s="37"/>
      <c r="F4" s="37"/>
      <c r="G4" s="5" t="s">
        <v>65</v>
      </c>
      <c r="H4" s="16">
        <v>449</v>
      </c>
      <c r="I4" s="17" t="str">
        <f t="shared" ref="I4:I17" si="0">IF(H4="","",(IF($C$20&lt;25%,"n/a",IF(H4&lt;=($D$20+$A$20),H4,"Descartado"))))</f>
        <v>n/a</v>
      </c>
    </row>
    <row r="5" spans="1:9" x14ac:dyDescent="0.25">
      <c r="A5" s="38"/>
      <c r="B5" s="35"/>
      <c r="C5" s="36"/>
      <c r="D5" s="36"/>
      <c r="E5" s="37"/>
      <c r="F5" s="37"/>
      <c r="G5" s="5" t="s">
        <v>66</v>
      </c>
      <c r="H5" s="16">
        <v>479</v>
      </c>
      <c r="I5" s="17" t="str">
        <f t="shared" si="0"/>
        <v>n/a</v>
      </c>
    </row>
    <row r="6" spans="1:9" x14ac:dyDescent="0.25">
      <c r="A6" s="38"/>
      <c r="B6" s="35"/>
      <c r="C6" s="36"/>
      <c r="D6" s="36"/>
      <c r="E6" s="37"/>
      <c r="F6" s="37"/>
      <c r="G6" s="5" t="s">
        <v>67</v>
      </c>
      <c r="H6" s="16">
        <v>579.48</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84.117514624878993</v>
      </c>
      <c r="B20" s="8">
        <f>COUNT(H3:H17)</f>
        <v>4</v>
      </c>
      <c r="C20" s="9">
        <f>IF(B20&lt;2,"n/a",(A20/D20))</f>
        <v>0.17858586604577087</v>
      </c>
      <c r="D20" s="10">
        <f>IFERROR(ROUND(AVERAGE(H3:H17),2),"")</f>
        <v>471.02</v>
      </c>
      <c r="E20" s="15" t="str">
        <f>IFERROR(ROUND(IF(B20&lt;2,"n/a",(IF(C20&lt;=25%,"n/a",AVERAGE(I3:I17)))),2),"n/a")</f>
        <v>n/a</v>
      </c>
      <c r="F20" s="10">
        <f>IFERROR(ROUND(MEDIAN(H3:H17),2),"")</f>
        <v>464</v>
      </c>
      <c r="G20" s="11" t="str">
        <f>IFERROR(INDEX(G3:G17,MATCH(H20,H3:H17,0)),"")</f>
        <v xml:space="preserve">OP TECNOLOGIA E SERVICOS LTDA </v>
      </c>
      <c r="H20" s="12">
        <f>F3</f>
        <v>376.6</v>
      </c>
    </row>
    <row r="22" spans="1:9" x14ac:dyDescent="0.25">
      <c r="G22" s="13" t="s">
        <v>20</v>
      </c>
      <c r="H22" s="14">
        <f>IF(C20&lt;=25%,D20,MIN(E20:F20))</f>
        <v>471.02</v>
      </c>
    </row>
    <row r="23" spans="1:9" x14ac:dyDescent="0.25">
      <c r="G23" s="13" t="s">
        <v>6</v>
      </c>
      <c r="H23" s="14">
        <f>ROUND(H22,2)*D3</f>
        <v>4239.18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47</v>
      </c>
      <c r="C3" s="36" t="s">
        <v>7</v>
      </c>
      <c r="D3" s="36">
        <v>8</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48</v>
      </c>
      <c r="C3" s="36" t="s">
        <v>7</v>
      </c>
      <c r="D3" s="36">
        <v>2</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49</v>
      </c>
      <c r="C3" s="36" t="s">
        <v>7</v>
      </c>
      <c r="D3" s="36">
        <v>15</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50</v>
      </c>
      <c r="C3" s="36" t="s">
        <v>7</v>
      </c>
      <c r="D3" s="36">
        <v>1</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51</v>
      </c>
      <c r="C3" s="36" t="s">
        <v>7</v>
      </c>
      <c r="D3" s="36">
        <v>6</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52</v>
      </c>
      <c r="C3" s="36" t="s">
        <v>7</v>
      </c>
      <c r="D3" s="36">
        <v>2</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53</v>
      </c>
      <c r="C3" s="36" t="s">
        <v>7</v>
      </c>
      <c r="D3" s="36">
        <v>4</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54</v>
      </c>
      <c r="C3" s="36" t="s">
        <v>7</v>
      </c>
      <c r="D3" s="36">
        <v>2</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view="pageBreakPreview" zoomScaleNormal="100" zoomScaleSheetLayoutView="100" workbookViewId="0">
      <selection activeCell="K23" sqref="K2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6" width="19.85546875" style="1" customWidth="1"/>
    <col min="7" max="7" width="27.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45" x14ac:dyDescent="0.25">
      <c r="A3" s="25" t="s">
        <v>55</v>
      </c>
      <c r="B3" s="25">
        <f>Item1!A3</f>
        <v>1</v>
      </c>
      <c r="C3" s="27" t="str">
        <f>Item1!B3</f>
        <v>Renovação da subscrição de licença de uso do software Adobe Captivate pelo período de 36 meses.</v>
      </c>
      <c r="D3" s="25" t="str">
        <f>Item1!C3</f>
        <v>unidade</v>
      </c>
      <c r="E3" s="25">
        <f>Item1!D3</f>
        <v>2</v>
      </c>
      <c r="F3" s="26">
        <f>Item1!E3</f>
        <v>6433.31</v>
      </c>
      <c r="G3" s="26">
        <f>ROUND((E3*F3),2)</f>
        <v>12866.62</v>
      </c>
    </row>
    <row r="4" spans="1:7" ht="30" x14ac:dyDescent="0.25">
      <c r="A4" s="25" t="s">
        <v>55</v>
      </c>
      <c r="B4" s="25">
        <f>Item2!A3</f>
        <v>2</v>
      </c>
      <c r="C4" s="27" t="str">
        <f>Item2!B3</f>
        <v>Subscrição do direito de uso do software Canva Pro pelo período de 12 meses.</v>
      </c>
      <c r="D4" s="25" t="str">
        <f>Item2!C3</f>
        <v>unidade</v>
      </c>
      <c r="E4" s="25">
        <f>Item2!D3</f>
        <v>9</v>
      </c>
      <c r="F4" s="26">
        <f>Item2!E3</f>
        <v>471.02</v>
      </c>
      <c r="G4" s="26">
        <f t="shared" ref="G4:G6" si="0">ROUND((E4*F4),2)</f>
        <v>4239.18</v>
      </c>
    </row>
    <row r="5" spans="1:7" ht="45" x14ac:dyDescent="0.25">
      <c r="A5" s="25" t="s">
        <v>55</v>
      </c>
      <c r="B5" s="25">
        <f>Item3!A3</f>
        <v>3</v>
      </c>
      <c r="C5" s="27" t="str">
        <f>Item3!B3</f>
        <v>Subscrição do direito de uso do software Microsoft Power BI Premium pelo período de 12 meses.</v>
      </c>
      <c r="D5" s="25" t="str">
        <f>Item3!C3</f>
        <v>unidade</v>
      </c>
      <c r="E5" s="25">
        <f>Item3!D3</f>
        <v>2</v>
      </c>
      <c r="F5" s="26">
        <f>Item3!E3</f>
        <v>1273.6099999999999</v>
      </c>
      <c r="G5" s="26">
        <f t="shared" si="0"/>
        <v>2547.2199999999998</v>
      </c>
    </row>
    <row r="6" spans="1:7" ht="30" x14ac:dyDescent="0.25">
      <c r="A6" s="25" t="s">
        <v>55</v>
      </c>
      <c r="B6" s="25">
        <f>Item4!A3</f>
        <v>4</v>
      </c>
      <c r="C6" s="27" t="str">
        <f>Item4!B3</f>
        <v>Licenciamento perpétuo (permanente) do software Microsoft Windows 11 Pro Full.</v>
      </c>
      <c r="D6" s="25" t="str">
        <f>Item4!C3</f>
        <v>unidade</v>
      </c>
      <c r="E6" s="25">
        <f>Item4!D3</f>
        <v>50</v>
      </c>
      <c r="F6" s="26">
        <f>Item4!E3</f>
        <v>896.26</v>
      </c>
      <c r="G6" s="26">
        <f t="shared" si="0"/>
        <v>44813</v>
      </c>
    </row>
    <row r="7" spans="1:7" x14ac:dyDescent="0.25">
      <c r="A7" s="28"/>
      <c r="B7" s="28"/>
      <c r="C7" s="29"/>
      <c r="D7" s="30"/>
      <c r="E7" s="30"/>
      <c r="F7" s="31"/>
      <c r="G7" s="31"/>
    </row>
    <row r="8" spans="1:7" ht="15.75" thickBot="1" x14ac:dyDescent="0.3"/>
    <row r="9" spans="1:7" ht="16.5" thickTop="1" thickBot="1" x14ac:dyDescent="0.3">
      <c r="D9" s="22"/>
      <c r="E9" s="23" t="s">
        <v>33</v>
      </c>
      <c r="F9" s="24">
        <f>SUM(G:G)</f>
        <v>64466.020000000004</v>
      </c>
    </row>
    <row r="10" spans="1:7" ht="15.75" thickTop="1" x14ac:dyDescent="0.25">
      <c r="F10" s="3"/>
    </row>
    <row r="11" spans="1:7" x14ac:dyDescent="0.25">
      <c r="D11" s="21" t="s">
        <v>32</v>
      </c>
      <c r="E11" s="13">
        <f>MAX(A:A)</f>
        <v>0</v>
      </c>
    </row>
    <row r="13" spans="1:7" x14ac:dyDescent="0.25">
      <c r="D13" s="18" t="s">
        <v>31</v>
      </c>
      <c r="E13" s="19">
        <v>1</v>
      </c>
      <c r="F13" s="20">
        <f t="shared" ref="F13:F18" si="1">SUMIF(A:A,E13,G:G)</f>
        <v>0</v>
      </c>
    </row>
    <row r="14" spans="1:7" x14ac:dyDescent="0.25">
      <c r="D14" s="18" t="s">
        <v>31</v>
      </c>
      <c r="E14" s="19">
        <v>2</v>
      </c>
      <c r="F14" s="20">
        <f t="shared" si="1"/>
        <v>0</v>
      </c>
    </row>
    <row r="15" spans="1:7" x14ac:dyDescent="0.25">
      <c r="D15" s="18" t="s">
        <v>31</v>
      </c>
      <c r="E15" s="19">
        <v>3</v>
      </c>
      <c r="F15" s="20">
        <f t="shared" si="1"/>
        <v>0</v>
      </c>
    </row>
    <row r="16" spans="1:7" x14ac:dyDescent="0.25">
      <c r="D16" s="18" t="s">
        <v>31</v>
      </c>
      <c r="E16" s="19">
        <v>4</v>
      </c>
      <c r="F16" s="20">
        <f t="shared" si="1"/>
        <v>0</v>
      </c>
    </row>
    <row r="17" spans="4:6" x14ac:dyDescent="0.25">
      <c r="D17" s="18" t="s">
        <v>31</v>
      </c>
      <c r="E17" s="19">
        <v>5</v>
      </c>
      <c r="F17" s="20">
        <f t="shared" si="1"/>
        <v>0</v>
      </c>
    </row>
    <row r="18" spans="4:6" x14ac:dyDescent="0.25">
      <c r="D18" s="18" t="s">
        <v>31</v>
      </c>
      <c r="E18" s="19">
        <v>6</v>
      </c>
      <c r="F18" s="20">
        <f t="shared" si="1"/>
        <v>0</v>
      </c>
    </row>
  </sheetData>
  <mergeCells count="1">
    <mergeCell ref="A1:G1"/>
  </mergeCells>
  <printOptions horizontalCentered="1"/>
  <pageMargins left="0.51181102362204722" right="0.51181102362204722" top="1.2598425196850394" bottom="0.78740157480314965" header="0.31496062992125984" footer="0.31496062992125984"/>
  <pageSetup paperSize="9" scale="84" orientation="portrait" r:id="rId1"/>
  <headerFooter>
    <oddHeader>&amp;C&amp;G</oddHeader>
    <oddFooter>&amp;L&amp;"-,Negrito"Estimativa em &amp;D&amp;Rn/a = não se aplica</oddFooter>
  </headerFooter>
  <rowBreaks count="1" manualBreakCount="1">
    <brk id="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H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8">
        <v>3</v>
      </c>
      <c r="B3" s="34" t="s">
        <v>58</v>
      </c>
      <c r="C3" s="36" t="s">
        <v>7</v>
      </c>
      <c r="D3" s="36">
        <v>2</v>
      </c>
      <c r="E3" s="37">
        <f>IF(C20&lt;=25%,D20,MIN(E20:F20))</f>
        <v>1273.6099999999999</v>
      </c>
      <c r="F3" s="37">
        <f>MIN(H3:H17)</f>
        <v>875.82</v>
      </c>
      <c r="G3" s="5" t="s">
        <v>68</v>
      </c>
      <c r="H3" s="16">
        <v>875.82</v>
      </c>
      <c r="I3" s="17">
        <f>IF(H3="","",(IF($C$20&lt;25%,"n/a",IF(H3&lt;=($D$20+$A$20),H3,"Descartado"))))</f>
        <v>875.82</v>
      </c>
    </row>
    <row r="4" spans="1:9" x14ac:dyDescent="0.25">
      <c r="A4" s="38"/>
      <c r="B4" s="35"/>
      <c r="C4" s="36"/>
      <c r="D4" s="36"/>
      <c r="E4" s="37"/>
      <c r="F4" s="37"/>
      <c r="G4" s="5" t="s">
        <v>69</v>
      </c>
      <c r="H4" s="16">
        <v>1295</v>
      </c>
      <c r="I4" s="17">
        <f t="shared" ref="I4:I17" si="0">IF(H4="","",(IF($C$20&lt;25%,"n/a",IF(H4&lt;=($D$20+$A$20),H4,"Descartado"))))</f>
        <v>1295</v>
      </c>
    </row>
    <row r="5" spans="1:9" x14ac:dyDescent="0.25">
      <c r="A5" s="38"/>
      <c r="B5" s="35"/>
      <c r="C5" s="36"/>
      <c r="D5" s="36"/>
      <c r="E5" s="37"/>
      <c r="F5" s="37"/>
      <c r="G5" s="5" t="s">
        <v>70</v>
      </c>
      <c r="H5" s="16">
        <f>4950/3</f>
        <v>1650</v>
      </c>
      <c r="I5" s="17">
        <f t="shared" si="0"/>
        <v>1650</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387.53312649802325</v>
      </c>
      <c r="B20" s="8">
        <f>COUNT(H3:H17)</f>
        <v>3</v>
      </c>
      <c r="C20" s="9">
        <f>IF(B20&lt;2,"n/a",(A20/D20))</f>
        <v>0.30427927426608087</v>
      </c>
      <c r="D20" s="10">
        <f>IFERROR(ROUND(AVERAGE(H3:H17),2),"")</f>
        <v>1273.6099999999999</v>
      </c>
      <c r="E20" s="15">
        <f>IFERROR(ROUND(IF(B20&lt;2,"n/a",(IF(C20&lt;=25%,"n/a",AVERAGE(I3:I17)))),2),"n/a")</f>
        <v>1273.6099999999999</v>
      </c>
      <c r="F20" s="10">
        <f>IFERROR(ROUND(MEDIAN(H3:H17),2),"")</f>
        <v>1295</v>
      </c>
      <c r="G20" s="11" t="str">
        <f>IFERROR(INDEX(G3:G17,MATCH(H20,H3:H17,0)),"")</f>
        <v xml:space="preserve">LANLINK SOLUCOES E COMERCIALIZACAO EM INFORMATICA S/A </v>
      </c>
      <c r="H20" s="12">
        <f>F3</f>
        <v>875.82</v>
      </c>
    </row>
    <row r="22" spans="1:9" x14ac:dyDescent="0.25">
      <c r="G22" s="13" t="s">
        <v>20</v>
      </c>
      <c r="H22" s="14">
        <f>IF(C20&lt;=25%,D20,MIN(E20:F20))</f>
        <v>1273.6099999999999</v>
      </c>
    </row>
    <row r="23" spans="1:9" x14ac:dyDescent="0.25">
      <c r="G23" s="13" t="s">
        <v>6</v>
      </c>
      <c r="H23" s="14">
        <f>ROUND(H22,2)*D3</f>
        <v>2547.2199999999998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H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8">
        <v>4</v>
      </c>
      <c r="B3" s="34" t="s">
        <v>59</v>
      </c>
      <c r="C3" s="36" t="s">
        <v>7</v>
      </c>
      <c r="D3" s="36">
        <v>50</v>
      </c>
      <c r="E3" s="37">
        <f>IF(C20&lt;=25%,D20,MIN(E20:F20))</f>
        <v>896.26</v>
      </c>
      <c r="F3" s="37">
        <f>MIN(H3:H17)</f>
        <v>410</v>
      </c>
      <c r="G3" s="5" t="s">
        <v>71</v>
      </c>
      <c r="H3" s="16">
        <v>410</v>
      </c>
      <c r="I3" s="17">
        <f>IF(H3="","",(IF($C$20&lt;25%,"n/a",IF(H3&lt;=($D$20+$A$20),H3,"Descartado"))))</f>
        <v>410</v>
      </c>
    </row>
    <row r="4" spans="1:9" x14ac:dyDescent="0.25">
      <c r="A4" s="38"/>
      <c r="B4" s="35"/>
      <c r="C4" s="36"/>
      <c r="D4" s="36"/>
      <c r="E4" s="37"/>
      <c r="F4" s="37"/>
      <c r="G4" s="5" t="s">
        <v>72</v>
      </c>
      <c r="H4" s="16">
        <v>1114.04</v>
      </c>
      <c r="I4" s="17">
        <f t="shared" ref="I4:I17" si="0">IF(H4="","",(IF($C$20&lt;25%,"n/a",IF(H4&lt;=($D$20+$A$20),H4,"Descartado"))))</f>
        <v>1114.04</v>
      </c>
    </row>
    <row r="5" spans="1:9" x14ac:dyDescent="0.25">
      <c r="A5" s="38"/>
      <c r="B5" s="35"/>
      <c r="C5" s="36"/>
      <c r="D5" s="36"/>
      <c r="E5" s="37"/>
      <c r="F5" s="37"/>
      <c r="G5" s="5" t="s">
        <v>73</v>
      </c>
      <c r="H5" s="16">
        <v>800</v>
      </c>
      <c r="I5" s="17">
        <f t="shared" si="0"/>
        <v>800</v>
      </c>
    </row>
    <row r="6" spans="1:9" x14ac:dyDescent="0.25">
      <c r="A6" s="38"/>
      <c r="B6" s="35"/>
      <c r="C6" s="36"/>
      <c r="D6" s="36"/>
      <c r="E6" s="37"/>
      <c r="F6" s="37"/>
      <c r="G6" s="5" t="s">
        <v>74</v>
      </c>
      <c r="H6" s="16">
        <v>1261</v>
      </c>
      <c r="I6" s="17">
        <f t="shared" si="0"/>
        <v>1261</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376.90766826903382</v>
      </c>
      <c r="B20" s="8">
        <f>COUNT(H3:H17)</f>
        <v>4</v>
      </c>
      <c r="C20" s="9">
        <f>IF(B20&lt;2,"n/a",(A20/D20))</f>
        <v>0.42053384985275905</v>
      </c>
      <c r="D20" s="10">
        <f>IFERROR(ROUND(AVERAGE(H3:H17),2),"")</f>
        <v>896.26</v>
      </c>
      <c r="E20" s="15">
        <f>IFERROR(ROUND(IF(B20&lt;2,"n/a",(IF(C20&lt;=25%,"n/a",AVERAGE(I3:I17)))),2),"n/a")</f>
        <v>896.26</v>
      </c>
      <c r="F20" s="10">
        <f>IFERROR(ROUND(MEDIAN(H3:H17),2),"")</f>
        <v>957.02</v>
      </c>
      <c r="G20" s="11" t="str">
        <f>IFERROR(INDEX(G3:G17,MATCH(H20,H3:H17,0)),"")</f>
        <v>LBTECH DISTRIBUIDORA E COMERCIO DE INFORMATICA LTDA</v>
      </c>
      <c r="H20" s="12">
        <f>F3</f>
        <v>410</v>
      </c>
    </row>
    <row r="22" spans="1:9" x14ac:dyDescent="0.25">
      <c r="G22" s="13" t="s">
        <v>20</v>
      </c>
      <c r="H22" s="14">
        <f>IF(C20&lt;=25%,D20,MIN(E20:F20))</f>
        <v>896.26</v>
      </c>
    </row>
    <row r="23" spans="1:9" x14ac:dyDescent="0.25">
      <c r="G23" s="13" t="s">
        <v>6</v>
      </c>
      <c r="H23" s="14">
        <f>ROUND(H22,2)*D3</f>
        <v>44813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H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58</v>
      </c>
      <c r="C3" s="36" t="s">
        <v>7</v>
      </c>
      <c r="D3" s="36">
        <v>2</v>
      </c>
      <c r="E3" s="37">
        <f>IF(C20&lt;=25%,D20,MIN(E20:F20))</f>
        <v>1273.6099999999999</v>
      </c>
      <c r="F3" s="37">
        <f>MIN(H3:H17)</f>
        <v>875.82</v>
      </c>
      <c r="G3" s="5" t="s">
        <v>68</v>
      </c>
      <c r="H3" s="16">
        <v>875.82</v>
      </c>
      <c r="I3" s="17">
        <f>IF(H3="","",(IF($C$20&lt;25%,"n/a",IF(H3&lt;=($D$20+$A$20),H3,"Descartado"))))</f>
        <v>875.82</v>
      </c>
    </row>
    <row r="4" spans="1:9" x14ac:dyDescent="0.25">
      <c r="A4" s="38"/>
      <c r="B4" s="35"/>
      <c r="C4" s="36"/>
      <c r="D4" s="36"/>
      <c r="E4" s="37"/>
      <c r="F4" s="37"/>
      <c r="G4" s="5" t="s">
        <v>69</v>
      </c>
      <c r="H4" s="16">
        <v>1295</v>
      </c>
      <c r="I4" s="17">
        <f t="shared" ref="I4:I17" si="0">IF(H4="","",(IF($C$20&lt;25%,"n/a",IF(H4&lt;=($D$20+$A$20),H4,"Descartado"))))</f>
        <v>1295</v>
      </c>
    </row>
    <row r="5" spans="1:9" x14ac:dyDescent="0.25">
      <c r="A5" s="38"/>
      <c r="B5" s="35"/>
      <c r="C5" s="36"/>
      <c r="D5" s="36"/>
      <c r="E5" s="37"/>
      <c r="F5" s="37"/>
      <c r="G5" s="5" t="s">
        <v>70</v>
      </c>
      <c r="H5" s="16">
        <f>4950/3</f>
        <v>1650</v>
      </c>
      <c r="I5" s="17">
        <f t="shared" si="0"/>
        <v>1650</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387.53312649802325</v>
      </c>
      <c r="B20" s="8">
        <f>COUNT(H3:H17)</f>
        <v>3</v>
      </c>
      <c r="C20" s="9">
        <f>IF(B20&lt;2,"n/a",(A20/D20))</f>
        <v>0.30427927426608087</v>
      </c>
      <c r="D20" s="10">
        <f>IFERROR(ROUND(AVERAGE(H3:H17),2),"")</f>
        <v>1273.6099999999999</v>
      </c>
      <c r="E20" s="15">
        <f>IFERROR(ROUND(IF(B20&lt;2,"n/a",(IF(C20&lt;=25%,"n/a",AVERAGE(I3:I17)))),2),"n/a")</f>
        <v>1273.6099999999999</v>
      </c>
      <c r="F20" s="10">
        <f>IFERROR(ROUND(MEDIAN(H3:H17),2),"")</f>
        <v>1295</v>
      </c>
      <c r="G20" s="11" t="str">
        <f>IFERROR(INDEX(G3:G17,MATCH(H20,H3:H17,0)),"")</f>
        <v xml:space="preserve">LANLINK SOLUCOES E COMERCIALIZACAO EM INFORMATICA S/A </v>
      </c>
      <c r="H20" s="12">
        <f>F3</f>
        <v>875.82</v>
      </c>
    </row>
    <row r="22" spans="1:9" x14ac:dyDescent="0.25">
      <c r="G22" s="13" t="s">
        <v>20</v>
      </c>
      <c r="H22" s="14">
        <f>IF(C20&lt;=25%,D20,MIN(E20:F20))</f>
        <v>1273.6099999999999</v>
      </c>
    </row>
    <row r="23" spans="1:9" x14ac:dyDescent="0.25">
      <c r="G23" s="13" t="s">
        <v>6</v>
      </c>
      <c r="H23" s="14">
        <f>ROUND(H22,2)*D3</f>
        <v>2547.2199999999998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H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59</v>
      </c>
      <c r="C3" s="36" t="s">
        <v>7</v>
      </c>
      <c r="D3" s="36">
        <v>50</v>
      </c>
      <c r="E3" s="37">
        <f>IF(C20&lt;=25%,D20,MIN(E20:F20))</f>
        <v>896.26</v>
      </c>
      <c r="F3" s="37">
        <f>MIN(H3:H17)</f>
        <v>410</v>
      </c>
      <c r="G3" s="5" t="s">
        <v>71</v>
      </c>
      <c r="H3" s="16">
        <v>410</v>
      </c>
      <c r="I3" s="17">
        <f>IF(H3="","",(IF($C$20&lt;25%,"n/a",IF(H3&lt;=($D$20+$A$20),H3,"Descartado"))))</f>
        <v>410</v>
      </c>
    </row>
    <row r="4" spans="1:9" x14ac:dyDescent="0.25">
      <c r="A4" s="38"/>
      <c r="B4" s="35"/>
      <c r="C4" s="36"/>
      <c r="D4" s="36"/>
      <c r="E4" s="37"/>
      <c r="F4" s="37"/>
      <c r="G4" s="5" t="s">
        <v>72</v>
      </c>
      <c r="H4" s="16">
        <v>1114.04</v>
      </c>
      <c r="I4" s="17">
        <f t="shared" ref="I4:I17" si="0">IF(H4="","",(IF($C$20&lt;25%,"n/a",IF(H4&lt;=($D$20+$A$20),H4,"Descartado"))))</f>
        <v>1114.04</v>
      </c>
    </row>
    <row r="5" spans="1:9" x14ac:dyDescent="0.25">
      <c r="A5" s="38"/>
      <c r="B5" s="35"/>
      <c r="C5" s="36"/>
      <c r="D5" s="36"/>
      <c r="E5" s="37"/>
      <c r="F5" s="37"/>
      <c r="G5" s="5" t="s">
        <v>73</v>
      </c>
      <c r="H5" s="16">
        <v>800</v>
      </c>
      <c r="I5" s="17">
        <f t="shared" si="0"/>
        <v>800</v>
      </c>
    </row>
    <row r="6" spans="1:9" x14ac:dyDescent="0.25">
      <c r="A6" s="38"/>
      <c r="B6" s="35"/>
      <c r="C6" s="36"/>
      <c r="D6" s="36"/>
      <c r="E6" s="37"/>
      <c r="F6" s="37"/>
      <c r="G6" s="5" t="s">
        <v>74</v>
      </c>
      <c r="H6" s="16">
        <v>1261</v>
      </c>
      <c r="I6" s="17">
        <f t="shared" si="0"/>
        <v>1261</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376.90766826903382</v>
      </c>
      <c r="B20" s="8">
        <f>COUNT(H3:H17)</f>
        <v>4</v>
      </c>
      <c r="C20" s="9">
        <f>IF(B20&lt;2,"n/a",(A20/D20))</f>
        <v>0.42053384985275905</v>
      </c>
      <c r="D20" s="10">
        <f>IFERROR(ROUND(AVERAGE(H3:H17),2),"")</f>
        <v>896.26</v>
      </c>
      <c r="E20" s="15">
        <f>IFERROR(ROUND(IF(B20&lt;2,"n/a",(IF(C20&lt;=25%,"n/a",AVERAGE(I3:I17)))),2),"n/a")</f>
        <v>896.26</v>
      </c>
      <c r="F20" s="10">
        <f>IFERROR(ROUND(MEDIAN(H3:H17),2),"")</f>
        <v>957.02</v>
      </c>
      <c r="G20" s="11" t="str">
        <f>IFERROR(INDEX(G3:G17,MATCH(H20,H3:H17,0)),"")</f>
        <v>LBTECH DISTRIBUIDORA E COMERCIO DE INFORMATICA LTDA</v>
      </c>
      <c r="H20" s="12">
        <f>F3</f>
        <v>410</v>
      </c>
    </row>
    <row r="22" spans="1:9" x14ac:dyDescent="0.25">
      <c r="G22" s="13" t="s">
        <v>20</v>
      </c>
      <c r="H22" s="14">
        <f>IF(C20&lt;=25%,D20,MIN(E20:F20))</f>
        <v>896.26</v>
      </c>
    </row>
    <row r="23" spans="1:9" x14ac:dyDescent="0.25">
      <c r="G23" s="13" t="s">
        <v>6</v>
      </c>
      <c r="H23" s="14">
        <f>ROUND(H22,2)*D3</f>
        <v>44813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34</v>
      </c>
      <c r="C3" s="36" t="s">
        <v>7</v>
      </c>
      <c r="D3" s="36">
        <v>2</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35</v>
      </c>
      <c r="C3" s="36" t="s">
        <v>7</v>
      </c>
      <c r="D3" s="36">
        <v>1</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E3" sqref="E3:E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36</v>
      </c>
      <c r="C3" s="36" t="s">
        <v>7</v>
      </c>
      <c r="D3" s="36">
        <v>4</v>
      </c>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Milena Austregesilo Hereda</cp:lastModifiedBy>
  <cp:lastPrinted>2023-11-23T18:22:47Z</cp:lastPrinted>
  <dcterms:created xsi:type="dcterms:W3CDTF">2023-11-07T17:10:34Z</dcterms:created>
  <dcterms:modified xsi:type="dcterms:W3CDTF">2023-12-13T14:28:38Z</dcterms:modified>
</cp:coreProperties>
</file>