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708" firstSheet="2" activeTab="16"/>
  </bookViews>
  <sheets>
    <sheet name="auxalmox1" sheetId="1" r:id="rId1"/>
    <sheet name="auxalmox2" sheetId="2" r:id="rId2"/>
    <sheet name="auxalmox3" sheetId="3" r:id="rId3"/>
    <sheet name="auxsg1" sheetId="4" r:id="rId4"/>
    <sheet name="auxsg2" sheetId="5" r:id="rId5"/>
    <sheet name="artsg" sheetId="6" r:id="rId6"/>
    <sheet name="opemp" sheetId="7" r:id="rId7"/>
    <sheet name="oplog" sheetId="8" r:id="rId8"/>
    <sheet name="auxtseg" sheetId="9" r:id="rId9"/>
    <sheet name="superv" sheetId="10" r:id="rId10"/>
    <sheet name="auxsg1adic" sheetId="11" r:id="rId11"/>
    <sheet name="auxsg2adic" sheetId="12" r:id="rId12"/>
    <sheet name="oplogadic" sheetId="13" r:id="rId13"/>
    <sheet name="opempadic" sheetId="14" r:id="rId14"/>
    <sheet name="hextra" sheetId="15" r:id="rId15"/>
    <sheet name="diarias" sheetId="16" r:id="rId16"/>
    <sheet name="total" sheetId="17" r:id="rId17"/>
  </sheets>
  <definedNames>
    <definedName name="_xlnm.Print_Titles" localSheetId="14">hextra!$A:$A</definedName>
  </definedNames>
  <calcPr calcId="145621"/>
</workbook>
</file>

<file path=xl/calcChain.xml><?xml version="1.0" encoding="utf-8"?>
<calcChain xmlns="http://schemas.openxmlformats.org/spreadsheetml/2006/main">
  <c r="D5" i="16" l="1"/>
  <c r="U9" i="15"/>
  <c r="S9" i="15"/>
  <c r="Q9" i="15"/>
  <c r="O9" i="15"/>
  <c r="M9" i="15"/>
  <c r="G9" i="15"/>
  <c r="E9" i="15"/>
  <c r="T15" i="15"/>
  <c r="R15" i="15"/>
  <c r="P15" i="15"/>
  <c r="N15" i="15"/>
  <c r="L15" i="15"/>
  <c r="J15" i="15"/>
  <c r="H15" i="15"/>
  <c r="F15" i="15"/>
  <c r="D15" i="15"/>
  <c r="B15" i="15"/>
  <c r="B21" i="17"/>
  <c r="B20" i="17"/>
  <c r="B19" i="17"/>
  <c r="B18" i="17"/>
  <c r="B17" i="17"/>
  <c r="B16" i="17"/>
  <c r="B15" i="17"/>
  <c r="B14" i="17"/>
  <c r="B13" i="17"/>
  <c r="B12" i="17"/>
  <c r="B29" i="17"/>
  <c r="B28" i="17"/>
  <c r="B27" i="17"/>
  <c r="B26" i="17"/>
  <c r="D29" i="17" l="1"/>
  <c r="D28" i="17"/>
  <c r="D27" i="17"/>
  <c r="D26" i="17"/>
  <c r="C29" i="17"/>
  <c r="C28" i="17"/>
  <c r="D151" i="3"/>
  <c r="D151" i="7"/>
  <c r="C18" i="17" s="1"/>
  <c r="D151" i="8"/>
  <c r="D151" i="9"/>
  <c r="D151" i="10"/>
  <c r="C21" i="17" s="1"/>
  <c r="E21" i="17" s="1"/>
  <c r="F21" i="17" s="1"/>
  <c r="D151" i="13"/>
  <c r="D151" i="14"/>
  <c r="D151" i="2"/>
  <c r="D21" i="17"/>
  <c r="D20" i="17"/>
  <c r="D19" i="17"/>
  <c r="D18" i="17"/>
  <c r="D17" i="17"/>
  <c r="D16" i="17"/>
  <c r="D15" i="17"/>
  <c r="D14" i="17"/>
  <c r="D13" i="17"/>
  <c r="D12" i="17"/>
  <c r="C20" i="17"/>
  <c r="C19" i="17"/>
  <c r="E19" i="17" s="1"/>
  <c r="F19" i="17" s="1"/>
  <c r="C14" i="17"/>
  <c r="E14" i="17" s="1"/>
  <c r="F14" i="17" s="1"/>
  <c r="C13" i="17"/>
  <c r="B8" i="16"/>
  <c r="D6" i="16"/>
  <c r="C6" i="16"/>
  <c r="C7" i="16" s="1"/>
  <c r="E13" i="17" l="1"/>
  <c r="F13" i="17" s="1"/>
  <c r="C8" i="16"/>
  <c r="D30" i="17"/>
  <c r="D22" i="17"/>
  <c r="E18" i="17"/>
  <c r="F18" i="17" s="1"/>
  <c r="E20" i="17"/>
  <c r="F20" i="17" s="1"/>
  <c r="E28" i="17"/>
  <c r="F28" i="17" s="1"/>
  <c r="E29" i="17"/>
  <c r="F29" i="17" s="1"/>
  <c r="C9" i="16"/>
  <c r="D7" i="16"/>
  <c r="T22" i="15"/>
  <c r="R22" i="15"/>
  <c r="P22" i="15"/>
  <c r="N22" i="15"/>
  <c r="L22" i="15"/>
  <c r="J22" i="15"/>
  <c r="H22" i="15"/>
  <c r="F22" i="15"/>
  <c r="D22" i="15"/>
  <c r="B22" i="15"/>
  <c r="T7" i="15"/>
  <c r="T6" i="15"/>
  <c r="U5" i="15"/>
  <c r="T4" i="15"/>
  <c r="R7" i="15"/>
  <c r="R6" i="15"/>
  <c r="S5" i="15"/>
  <c r="R4" i="15"/>
  <c r="P7" i="15"/>
  <c r="P6" i="15"/>
  <c r="Q5" i="15"/>
  <c r="Q6" i="15" s="1"/>
  <c r="Q7" i="15" s="1"/>
  <c r="P4" i="15"/>
  <c r="N7" i="15"/>
  <c r="N6" i="15"/>
  <c r="O5" i="15"/>
  <c r="O6" i="15" s="1"/>
  <c r="N4" i="15"/>
  <c r="L7" i="15"/>
  <c r="L6" i="15"/>
  <c r="M5" i="15"/>
  <c r="D8" i="16" l="1"/>
  <c r="D9" i="16" s="1"/>
  <c r="S6" i="15"/>
  <c r="S7" i="15" s="1"/>
  <c r="M6" i="15"/>
  <c r="M7" i="15" s="1"/>
  <c r="M8" i="15" s="1"/>
  <c r="M10" i="15" s="1"/>
  <c r="U6" i="15"/>
  <c r="C14" i="16"/>
  <c r="C12" i="16"/>
  <c r="O7" i="15"/>
  <c r="O8" i="15" s="1"/>
  <c r="Q8" i="15"/>
  <c r="Q10" i="15" s="1"/>
  <c r="U7" i="15"/>
  <c r="U8" i="15" s="1"/>
  <c r="L4" i="15"/>
  <c r="J7" i="15"/>
  <c r="J6" i="15"/>
  <c r="J4" i="15"/>
  <c r="H7" i="15"/>
  <c r="H6" i="15"/>
  <c r="H4" i="15"/>
  <c r="F7" i="15"/>
  <c r="F6" i="15"/>
  <c r="G5" i="15"/>
  <c r="F4" i="15"/>
  <c r="D7" i="15"/>
  <c r="D6" i="15"/>
  <c r="E5" i="15"/>
  <c r="E6" i="15" s="1"/>
  <c r="D4" i="15"/>
  <c r="B7" i="15"/>
  <c r="D14" i="16" l="1"/>
  <c r="D12" i="16"/>
  <c r="B18" i="16" s="1"/>
  <c r="E36" i="17"/>
  <c r="Q16" i="15"/>
  <c r="Q23" i="15"/>
  <c r="M16" i="15"/>
  <c r="M23" i="15"/>
  <c r="S8" i="15"/>
  <c r="S10" i="15" s="1"/>
  <c r="E44" i="17"/>
  <c r="G6" i="15"/>
  <c r="G7" i="15" s="1"/>
  <c r="B17" i="16"/>
  <c r="Q11" i="15"/>
  <c r="Q12" i="15"/>
  <c r="S12" i="15"/>
  <c r="O12" i="15"/>
  <c r="O11" i="15"/>
  <c r="O10" i="15"/>
  <c r="M11" i="15"/>
  <c r="M12" i="15"/>
  <c r="E7" i="15"/>
  <c r="E8" i="15" s="1"/>
  <c r="U11" i="15"/>
  <c r="U10" i="15"/>
  <c r="U12" i="15"/>
  <c r="B6" i="15"/>
  <c r="B4" i="15"/>
  <c r="U18" i="15" l="1"/>
  <c r="U25" i="15"/>
  <c r="U16" i="15"/>
  <c r="U23" i="15"/>
  <c r="U17" i="15"/>
  <c r="U24" i="15"/>
  <c r="S16" i="15"/>
  <c r="S23" i="15"/>
  <c r="S18" i="15"/>
  <c r="S25" i="15"/>
  <c r="Q17" i="15"/>
  <c r="Q24" i="15"/>
  <c r="Q18" i="15"/>
  <c r="Q25" i="15"/>
  <c r="O16" i="15"/>
  <c r="O23" i="15"/>
  <c r="O17" i="15"/>
  <c r="O24" i="15"/>
  <c r="O18" i="15"/>
  <c r="O19" i="15" s="1"/>
  <c r="O25" i="15"/>
  <c r="M18" i="15"/>
  <c r="M25" i="15"/>
  <c r="M17" i="15"/>
  <c r="M19" i="15" s="1"/>
  <c r="M24" i="15"/>
  <c r="S11" i="15"/>
  <c r="U26" i="15"/>
  <c r="G8" i="15"/>
  <c r="Q19" i="15"/>
  <c r="B19" i="16"/>
  <c r="Q26" i="15"/>
  <c r="E11" i="15"/>
  <c r="E10" i="15"/>
  <c r="E12" i="15"/>
  <c r="U19" i="15"/>
  <c r="C95" i="14"/>
  <c r="C94" i="14"/>
  <c r="C93" i="14"/>
  <c r="C92" i="14"/>
  <c r="C91" i="14"/>
  <c r="C81" i="14"/>
  <c r="D81" i="14" s="1"/>
  <c r="C80" i="14"/>
  <c r="D79" i="14"/>
  <c r="D80" i="14" s="1"/>
  <c r="C79" i="14"/>
  <c r="C78" i="14"/>
  <c r="D78" i="14" s="1"/>
  <c r="C76" i="14"/>
  <c r="D76" i="14" s="1"/>
  <c r="C131" i="14"/>
  <c r="C138" i="14" s="1"/>
  <c r="D123" i="14"/>
  <c r="D148" i="14" s="1"/>
  <c r="D57" i="14"/>
  <c r="D56" i="14"/>
  <c r="D61" i="14" s="1"/>
  <c r="D69" i="14" s="1"/>
  <c r="C50" i="14"/>
  <c r="C35" i="14"/>
  <c r="C36" i="14" s="1"/>
  <c r="D34" i="14"/>
  <c r="C34" i="14"/>
  <c r="D26" i="14"/>
  <c r="C95" i="13"/>
  <c r="C94" i="13"/>
  <c r="C93" i="13"/>
  <c r="C92" i="13"/>
  <c r="C91" i="13"/>
  <c r="C81" i="13"/>
  <c r="D81" i="13" s="1"/>
  <c r="C80" i="13"/>
  <c r="D79" i="13"/>
  <c r="D80" i="13" s="1"/>
  <c r="C79" i="13"/>
  <c r="C78" i="13"/>
  <c r="D78" i="13" s="1"/>
  <c r="C76" i="13"/>
  <c r="D76" i="13" s="1"/>
  <c r="C131" i="13"/>
  <c r="C138" i="13" s="1"/>
  <c r="D123" i="13"/>
  <c r="D148" i="13" s="1"/>
  <c r="D57" i="13"/>
  <c r="D56" i="13"/>
  <c r="D61" i="13" s="1"/>
  <c r="D69" i="13" s="1"/>
  <c r="C50" i="13"/>
  <c r="C35" i="13"/>
  <c r="C36" i="13" s="1"/>
  <c r="D34" i="13"/>
  <c r="C34" i="13"/>
  <c r="D26" i="13"/>
  <c r="C95" i="12"/>
  <c r="C94" i="12"/>
  <c r="C93" i="12"/>
  <c r="C92" i="12"/>
  <c r="C91" i="12"/>
  <c r="C81" i="12"/>
  <c r="D81" i="12" s="1"/>
  <c r="C80" i="12"/>
  <c r="C79" i="12"/>
  <c r="C78" i="12"/>
  <c r="D78" i="12" s="1"/>
  <c r="C76" i="12"/>
  <c r="D76" i="12" s="1"/>
  <c r="C138" i="12"/>
  <c r="C131" i="12"/>
  <c r="D123" i="12"/>
  <c r="D148" i="12" s="1"/>
  <c r="D57" i="12"/>
  <c r="D56" i="12"/>
  <c r="D61" i="12" s="1"/>
  <c r="D69" i="12" s="1"/>
  <c r="C50" i="12"/>
  <c r="C35" i="12"/>
  <c r="C36" i="12" s="1"/>
  <c r="C34" i="12"/>
  <c r="D26" i="12"/>
  <c r="D79" i="12" s="1"/>
  <c r="D80" i="12" s="1"/>
  <c r="C95" i="11"/>
  <c r="C94" i="11"/>
  <c r="C93" i="11"/>
  <c r="C91" i="11"/>
  <c r="C81" i="11"/>
  <c r="C79" i="11"/>
  <c r="C78" i="11"/>
  <c r="C76" i="11"/>
  <c r="C138" i="11"/>
  <c r="C131" i="11"/>
  <c r="D123" i="11"/>
  <c r="D148" i="11" s="1"/>
  <c r="C92" i="11"/>
  <c r="D57" i="11"/>
  <c r="D56" i="11"/>
  <c r="D61" i="11" s="1"/>
  <c r="D69" i="11" s="1"/>
  <c r="C50" i="11"/>
  <c r="C80" i="11" s="1"/>
  <c r="C35" i="11"/>
  <c r="C36" i="11" s="1"/>
  <c r="C34" i="11"/>
  <c r="D26" i="11"/>
  <c r="D78" i="11" l="1"/>
  <c r="D81" i="11"/>
  <c r="S17" i="15"/>
  <c r="S19" i="15" s="1"/>
  <c r="S24" i="15"/>
  <c r="E18" i="15"/>
  <c r="E25" i="15"/>
  <c r="E16" i="15"/>
  <c r="E19" i="15" s="1"/>
  <c r="E23" i="15"/>
  <c r="E17" i="15"/>
  <c r="E24" i="15"/>
  <c r="S26" i="15"/>
  <c r="G10" i="15"/>
  <c r="G11" i="15"/>
  <c r="G12" i="15"/>
  <c r="M26" i="15"/>
  <c r="O26" i="15"/>
  <c r="D77" i="14"/>
  <c r="D82" i="14" s="1"/>
  <c r="D35" i="14"/>
  <c r="D36" i="14" s="1"/>
  <c r="D144" i="14"/>
  <c r="D77" i="13"/>
  <c r="D82" i="13" s="1"/>
  <c r="D36" i="13"/>
  <c r="D144" i="13"/>
  <c r="D35" i="13"/>
  <c r="D42" i="13"/>
  <c r="D77" i="12"/>
  <c r="D82" i="12" s="1"/>
  <c r="D35" i="12"/>
  <c r="D34" i="12"/>
  <c r="D36" i="12" s="1"/>
  <c r="D43" i="12" s="1"/>
  <c r="D144" i="12"/>
  <c r="D35" i="11"/>
  <c r="D79" i="11"/>
  <c r="D80" i="11" s="1"/>
  <c r="D144" i="11"/>
  <c r="D76" i="11"/>
  <c r="D34" i="11"/>
  <c r="C138" i="10"/>
  <c r="C131" i="10"/>
  <c r="D123" i="10"/>
  <c r="D148" i="10" s="1"/>
  <c r="C95" i="10"/>
  <c r="C94" i="10"/>
  <c r="C93" i="10"/>
  <c r="C92" i="10"/>
  <c r="C91" i="10"/>
  <c r="C81" i="10"/>
  <c r="D81" i="10" s="1"/>
  <c r="C79" i="10"/>
  <c r="C78" i="10"/>
  <c r="C76" i="10"/>
  <c r="D57" i="10"/>
  <c r="D56" i="10"/>
  <c r="D61" i="10" s="1"/>
  <c r="D69" i="10" s="1"/>
  <c r="C50" i="10"/>
  <c r="C80" i="10" s="1"/>
  <c r="C35" i="10"/>
  <c r="C36" i="10" s="1"/>
  <c r="C34" i="10"/>
  <c r="D26" i="10"/>
  <c r="D48" i="12" l="1"/>
  <c r="G18" i="15"/>
  <c r="G25" i="15"/>
  <c r="G17" i="15"/>
  <c r="G19" i="15" s="1"/>
  <c r="G24" i="15"/>
  <c r="G16" i="15"/>
  <c r="G23" i="15"/>
  <c r="G26" i="15" s="1"/>
  <c r="E26" i="15"/>
  <c r="D93" i="14"/>
  <c r="D96" i="14"/>
  <c r="D95" i="14"/>
  <c r="D92" i="14"/>
  <c r="D94" i="14"/>
  <c r="D91" i="14"/>
  <c r="D44" i="14"/>
  <c r="D67" i="14"/>
  <c r="D43" i="14"/>
  <c r="D46" i="14"/>
  <c r="D42" i="14"/>
  <c r="D50" i="14" s="1"/>
  <c r="D68" i="14" s="1"/>
  <c r="D47" i="14"/>
  <c r="D48" i="14"/>
  <c r="D49" i="14"/>
  <c r="D45" i="14"/>
  <c r="D146" i="14"/>
  <c r="D93" i="13"/>
  <c r="D96" i="13"/>
  <c r="D95" i="13"/>
  <c r="D92" i="13"/>
  <c r="D94" i="13"/>
  <c r="D91" i="13"/>
  <c r="D146" i="13"/>
  <c r="D46" i="13"/>
  <c r="D44" i="13"/>
  <c r="D43" i="13"/>
  <c r="D50" i="13" s="1"/>
  <c r="D68" i="13" s="1"/>
  <c r="D45" i="13"/>
  <c r="D67" i="13"/>
  <c r="D49" i="13"/>
  <c r="D47" i="13"/>
  <c r="D48" i="13"/>
  <c r="D146" i="12"/>
  <c r="D45" i="12"/>
  <c r="D44" i="12"/>
  <c r="D67" i="12"/>
  <c r="D46" i="12"/>
  <c r="D42" i="12"/>
  <c r="D47" i="12"/>
  <c r="D49" i="12"/>
  <c r="D77" i="11"/>
  <c r="D82" i="11" s="1"/>
  <c r="D146" i="11" s="1"/>
  <c r="D36" i="11"/>
  <c r="D78" i="10"/>
  <c r="D35" i="10"/>
  <c r="D79" i="10"/>
  <c r="D80" i="10" s="1"/>
  <c r="D144" i="10"/>
  <c r="D76" i="10"/>
  <c r="D34" i="10"/>
  <c r="C138" i="9"/>
  <c r="C131" i="9"/>
  <c r="D123" i="9"/>
  <c r="D148" i="9" s="1"/>
  <c r="C95" i="9"/>
  <c r="C94" i="9"/>
  <c r="C93" i="9"/>
  <c r="C92" i="9"/>
  <c r="C91" i="9"/>
  <c r="C81" i="9"/>
  <c r="C80" i="9"/>
  <c r="C79" i="9"/>
  <c r="C78" i="9"/>
  <c r="C76" i="9"/>
  <c r="D57" i="9"/>
  <c r="D56" i="9"/>
  <c r="D61" i="9" s="1"/>
  <c r="D69" i="9" s="1"/>
  <c r="C50" i="9"/>
  <c r="C36" i="9"/>
  <c r="C35" i="9"/>
  <c r="C34" i="9"/>
  <c r="D26" i="9"/>
  <c r="C138" i="8"/>
  <c r="C131" i="8"/>
  <c r="D123" i="8"/>
  <c r="D148" i="8" s="1"/>
  <c r="C95" i="8"/>
  <c r="C94" i="8"/>
  <c r="C93" i="8"/>
  <c r="C92" i="8"/>
  <c r="C91" i="8"/>
  <c r="C81" i="8"/>
  <c r="C79" i="8"/>
  <c r="C78" i="8"/>
  <c r="C76" i="8"/>
  <c r="D57" i="8"/>
  <c r="D56" i="8"/>
  <c r="D61" i="8" s="1"/>
  <c r="D69" i="8" s="1"/>
  <c r="C50" i="8"/>
  <c r="C80" i="8" s="1"/>
  <c r="C35" i="8"/>
  <c r="C34" i="8"/>
  <c r="C36" i="8" s="1"/>
  <c r="D26" i="8"/>
  <c r="D144" i="8" s="1"/>
  <c r="C138" i="7"/>
  <c r="C131" i="7"/>
  <c r="D123" i="7"/>
  <c r="D148" i="7" s="1"/>
  <c r="C95" i="7"/>
  <c r="C94" i="7"/>
  <c r="C93" i="7"/>
  <c r="C92" i="7"/>
  <c r="C91" i="7"/>
  <c r="C81" i="7"/>
  <c r="C80" i="7"/>
  <c r="C79" i="7"/>
  <c r="C78" i="7"/>
  <c r="C76" i="7"/>
  <c r="D57" i="7"/>
  <c r="D56" i="7"/>
  <c r="C50" i="7"/>
  <c r="C35" i="7"/>
  <c r="C34" i="7"/>
  <c r="C36" i="7" s="1"/>
  <c r="D26" i="7"/>
  <c r="D78" i="7" s="1"/>
  <c r="C138" i="6"/>
  <c r="C131" i="6"/>
  <c r="D123" i="6"/>
  <c r="D148" i="6" s="1"/>
  <c r="C95" i="6"/>
  <c r="C94" i="6"/>
  <c r="C93" i="6"/>
  <c r="C92" i="6"/>
  <c r="C91" i="6"/>
  <c r="C81" i="6"/>
  <c r="D81" i="6" s="1"/>
  <c r="C79" i="6"/>
  <c r="C78" i="6"/>
  <c r="D78" i="6" s="1"/>
  <c r="C76" i="6"/>
  <c r="D57" i="6"/>
  <c r="D56" i="6"/>
  <c r="D61" i="6" s="1"/>
  <c r="D69" i="6" s="1"/>
  <c r="C50" i="6"/>
  <c r="C80" i="6" s="1"/>
  <c r="C35" i="6"/>
  <c r="C36" i="6" s="1"/>
  <c r="C34" i="6"/>
  <c r="D26" i="6"/>
  <c r="C138" i="5"/>
  <c r="C131" i="5"/>
  <c r="D123" i="5"/>
  <c r="D148" i="5" s="1"/>
  <c r="C95" i="5"/>
  <c r="C94" i="5"/>
  <c r="C93" i="5"/>
  <c r="C92" i="5"/>
  <c r="C91" i="5"/>
  <c r="C81" i="5"/>
  <c r="C80" i="5"/>
  <c r="C79" i="5"/>
  <c r="C78" i="5"/>
  <c r="C76" i="5"/>
  <c r="D57" i="5"/>
  <c r="D56" i="5"/>
  <c r="C50" i="5"/>
  <c r="C35" i="5"/>
  <c r="C34" i="5"/>
  <c r="C36" i="5" s="1"/>
  <c r="D26" i="5"/>
  <c r="D148" i="4"/>
  <c r="C138" i="4"/>
  <c r="C131" i="4"/>
  <c r="D123" i="4"/>
  <c r="C95" i="4"/>
  <c r="C94" i="4"/>
  <c r="C93" i="4"/>
  <c r="C92" i="4"/>
  <c r="C91" i="4"/>
  <c r="C81" i="4"/>
  <c r="C79" i="4"/>
  <c r="C78" i="4"/>
  <c r="C76" i="4"/>
  <c r="D57" i="4"/>
  <c r="D56" i="4"/>
  <c r="D61" i="4" s="1"/>
  <c r="D69" i="4" s="1"/>
  <c r="C50" i="4"/>
  <c r="C80" i="4" s="1"/>
  <c r="C35" i="4"/>
  <c r="C36" i="4" s="1"/>
  <c r="C34" i="4"/>
  <c r="D26" i="4"/>
  <c r="I5" i="15" s="1"/>
  <c r="I6" i="15" s="1"/>
  <c r="I7" i="15" s="1"/>
  <c r="I8" i="15" s="1"/>
  <c r="I9" i="15" s="1"/>
  <c r="D148" i="3"/>
  <c r="C138" i="3"/>
  <c r="C131" i="3"/>
  <c r="D123" i="3"/>
  <c r="C95" i="3"/>
  <c r="C94" i="3"/>
  <c r="C93" i="3"/>
  <c r="C92" i="3"/>
  <c r="C91" i="3"/>
  <c r="C81" i="3"/>
  <c r="C80" i="3"/>
  <c r="C79" i="3"/>
  <c r="C78" i="3"/>
  <c r="C76" i="3"/>
  <c r="D57" i="3"/>
  <c r="D56" i="3"/>
  <c r="C50" i="3"/>
  <c r="C35" i="3"/>
  <c r="C34" i="3"/>
  <c r="C36" i="3" s="1"/>
  <c r="D26" i="3"/>
  <c r="C131" i="2"/>
  <c r="C138" i="2" s="1"/>
  <c r="D123" i="2"/>
  <c r="D148" i="2" s="1"/>
  <c r="C95" i="2"/>
  <c r="C94" i="2"/>
  <c r="C93" i="2"/>
  <c r="C92" i="2"/>
  <c r="C91" i="2"/>
  <c r="C81" i="2"/>
  <c r="C79" i="2"/>
  <c r="C78" i="2"/>
  <c r="C76" i="2"/>
  <c r="D57" i="2"/>
  <c r="D56" i="2"/>
  <c r="D61" i="2" s="1"/>
  <c r="D69" i="2" s="1"/>
  <c r="C50" i="2"/>
  <c r="C80" i="2" s="1"/>
  <c r="C36" i="2"/>
  <c r="C35" i="2"/>
  <c r="C34" i="2"/>
  <c r="D26" i="2"/>
  <c r="D144" i="2" s="1"/>
  <c r="D79" i="5" l="1"/>
  <c r="D80" i="5" s="1"/>
  <c r="K5" i="15"/>
  <c r="I10" i="15"/>
  <c r="I11" i="15"/>
  <c r="I12" i="15"/>
  <c r="D70" i="14"/>
  <c r="D70" i="13"/>
  <c r="D50" i="12"/>
  <c r="D68" i="12" s="1"/>
  <c r="D70" i="12" s="1"/>
  <c r="D45" i="11"/>
  <c r="D67" i="11"/>
  <c r="D46" i="11"/>
  <c r="D44" i="11"/>
  <c r="D49" i="11"/>
  <c r="D42" i="11"/>
  <c r="D43" i="11"/>
  <c r="D48" i="11"/>
  <c r="D47" i="11"/>
  <c r="D77" i="10"/>
  <c r="D82" i="10" s="1"/>
  <c r="D146" i="10" s="1"/>
  <c r="D36" i="10"/>
  <c r="D79" i="9"/>
  <c r="D80" i="9" s="1"/>
  <c r="D76" i="9"/>
  <c r="D34" i="9"/>
  <c r="D144" i="9"/>
  <c r="D35" i="9"/>
  <c r="D78" i="9"/>
  <c r="D81" i="9"/>
  <c r="D35" i="8"/>
  <c r="D78" i="8"/>
  <c r="D81" i="8"/>
  <c r="D76" i="8"/>
  <c r="D34" i="8"/>
  <c r="D77" i="8"/>
  <c r="D79" i="8"/>
  <c r="D80" i="8" s="1"/>
  <c r="D81" i="7"/>
  <c r="D35" i="7"/>
  <c r="D61" i="7"/>
  <c r="D69" i="7" s="1"/>
  <c r="D34" i="7"/>
  <c r="D36" i="7" s="1"/>
  <c r="D47" i="7" s="1"/>
  <c r="D79" i="7"/>
  <c r="D80" i="7" s="1"/>
  <c r="D144" i="7"/>
  <c r="D76" i="7"/>
  <c r="D35" i="6"/>
  <c r="D79" i="6"/>
  <c r="D80" i="6" s="1"/>
  <c r="D144" i="6"/>
  <c r="D76" i="6"/>
  <c r="D34" i="6"/>
  <c r="D61" i="5"/>
  <c r="D69" i="5" s="1"/>
  <c r="D144" i="5"/>
  <c r="D76" i="5"/>
  <c r="D34" i="5"/>
  <c r="D35" i="5"/>
  <c r="D78" i="5"/>
  <c r="D81" i="5"/>
  <c r="D81" i="4"/>
  <c r="D78" i="4"/>
  <c r="D35" i="4"/>
  <c r="D79" i="4"/>
  <c r="D80" i="4" s="1"/>
  <c r="D144" i="4"/>
  <c r="D76" i="4"/>
  <c r="D34" i="4"/>
  <c r="D61" i="3"/>
  <c r="D69" i="3" s="1"/>
  <c r="D144" i="3"/>
  <c r="D76" i="3"/>
  <c r="D34" i="3"/>
  <c r="D36" i="3" s="1"/>
  <c r="D67" i="3" s="1"/>
  <c r="D79" i="3"/>
  <c r="D80" i="3" s="1"/>
  <c r="D35" i="3"/>
  <c r="D78" i="3"/>
  <c r="D81" i="3"/>
  <c r="D76" i="2"/>
  <c r="D34" i="2"/>
  <c r="D79" i="2"/>
  <c r="D80" i="2" s="1"/>
  <c r="D35" i="2"/>
  <c r="D78" i="2"/>
  <c r="D81" i="2"/>
  <c r="D123" i="1"/>
  <c r="D93" i="12" l="1"/>
  <c r="D95" i="12"/>
  <c r="D91" i="12"/>
  <c r="D96" i="12"/>
  <c r="D92" i="12"/>
  <c r="D94" i="12"/>
  <c r="D50" i="11"/>
  <c r="D68" i="11" s="1"/>
  <c r="D70" i="11" s="1"/>
  <c r="K6" i="15"/>
  <c r="K7" i="15"/>
  <c r="K8" i="15" s="1"/>
  <c r="I23" i="15"/>
  <c r="I16" i="15"/>
  <c r="I24" i="15"/>
  <c r="I17" i="15"/>
  <c r="I18" i="15"/>
  <c r="I25" i="15"/>
  <c r="D145" i="14"/>
  <c r="D103" i="14"/>
  <c r="D104" i="14" s="1"/>
  <c r="D111" i="14" s="1"/>
  <c r="D145" i="13"/>
  <c r="D103" i="13"/>
  <c r="D104" i="13" s="1"/>
  <c r="D111" i="13" s="1"/>
  <c r="D145" i="12"/>
  <c r="D103" i="12"/>
  <c r="D104" i="12" s="1"/>
  <c r="D111" i="12" s="1"/>
  <c r="D67" i="10"/>
  <c r="D46" i="10"/>
  <c r="D45" i="10"/>
  <c r="D44" i="10"/>
  <c r="D49" i="10"/>
  <c r="D42" i="10"/>
  <c r="D43" i="10"/>
  <c r="D48" i="10"/>
  <c r="D47" i="10"/>
  <c r="D77" i="9"/>
  <c r="D82" i="9" s="1"/>
  <c r="D146" i="9" s="1"/>
  <c r="D36" i="9"/>
  <c r="D82" i="8"/>
  <c r="D146" i="8" s="1"/>
  <c r="D36" i="8"/>
  <c r="D47" i="8" s="1"/>
  <c r="D46" i="8"/>
  <c r="D43" i="8"/>
  <c r="D48" i="8"/>
  <c r="D46" i="7"/>
  <c r="D48" i="7"/>
  <c r="D44" i="7"/>
  <c r="D42" i="7"/>
  <c r="D49" i="7"/>
  <c r="D43" i="7"/>
  <c r="D77" i="7"/>
  <c r="D82" i="7" s="1"/>
  <c r="D146" i="7" s="1"/>
  <c r="D45" i="7"/>
  <c r="D67" i="7"/>
  <c r="D77" i="6"/>
  <c r="D82" i="6"/>
  <c r="D146" i="6" s="1"/>
  <c r="D36" i="6"/>
  <c r="D36" i="5"/>
  <c r="D77" i="5"/>
  <c r="D82" i="5" s="1"/>
  <c r="D146" i="5" s="1"/>
  <c r="D77" i="4"/>
  <c r="D82" i="4" s="1"/>
  <c r="D146" i="4" s="1"/>
  <c r="D36" i="4"/>
  <c r="D45" i="3"/>
  <c r="D77" i="3"/>
  <c r="D82" i="3" s="1"/>
  <c r="D146" i="3" s="1"/>
  <c r="D44" i="3"/>
  <c r="D48" i="3"/>
  <c r="D46" i="3"/>
  <c r="D49" i="3"/>
  <c r="D42" i="3"/>
  <c r="D47" i="3"/>
  <c r="D43" i="3"/>
  <c r="D77" i="2"/>
  <c r="D82" i="2" s="1"/>
  <c r="D146" i="2" s="1"/>
  <c r="D36" i="2"/>
  <c r="D57" i="1"/>
  <c r="D56" i="1"/>
  <c r="K9" i="15" l="1"/>
  <c r="K11" i="15" s="1"/>
  <c r="I26" i="15"/>
  <c r="I19" i="15"/>
  <c r="D97" i="14"/>
  <c r="D110" i="14" s="1"/>
  <c r="D112" i="14" s="1"/>
  <c r="D147" i="14" s="1"/>
  <c r="D149" i="14"/>
  <c r="D97" i="13"/>
  <c r="D110" i="13" s="1"/>
  <c r="D112" i="13" s="1"/>
  <c r="D147" i="13" s="1"/>
  <c r="D149" i="13"/>
  <c r="D97" i="12"/>
  <c r="D110" i="12" s="1"/>
  <c r="D112" i="12" s="1"/>
  <c r="D147" i="12" s="1"/>
  <c r="D149" i="12"/>
  <c r="D92" i="11"/>
  <c r="D145" i="11"/>
  <c r="D96" i="11"/>
  <c r="D95" i="11"/>
  <c r="D93" i="11"/>
  <c r="D91" i="11"/>
  <c r="D103" i="11"/>
  <c r="D104" i="11" s="1"/>
  <c r="D111" i="11" s="1"/>
  <c r="D94" i="11"/>
  <c r="D50" i="10"/>
  <c r="D68" i="10" s="1"/>
  <c r="D70" i="10" s="1"/>
  <c r="D46" i="9"/>
  <c r="D67" i="9"/>
  <c r="D48" i="9"/>
  <c r="D47" i="9"/>
  <c r="D44" i="9"/>
  <c r="D43" i="9"/>
  <c r="D42" i="9"/>
  <c r="D49" i="9"/>
  <c r="D45" i="9"/>
  <c r="D49" i="8"/>
  <c r="D67" i="8"/>
  <c r="D44" i="8"/>
  <c r="D50" i="8" s="1"/>
  <c r="D68" i="8" s="1"/>
  <c r="D42" i="8"/>
  <c r="D45" i="8"/>
  <c r="D50" i="7"/>
  <c r="D68" i="7" s="1"/>
  <c r="D70" i="7" s="1"/>
  <c r="D67" i="6"/>
  <c r="D46" i="6"/>
  <c r="D45" i="6"/>
  <c r="D44" i="6"/>
  <c r="D49" i="6"/>
  <c r="D42" i="6"/>
  <c r="D43" i="6"/>
  <c r="D48" i="6"/>
  <c r="D47" i="6"/>
  <c r="D67" i="5"/>
  <c r="D44" i="5"/>
  <c r="D43" i="5"/>
  <c r="D47" i="5"/>
  <c r="D49" i="5"/>
  <c r="D46" i="5"/>
  <c r="D42" i="5"/>
  <c r="D45" i="5"/>
  <c r="D48" i="5"/>
  <c r="D44" i="4"/>
  <c r="D67" i="4"/>
  <c r="D46" i="4"/>
  <c r="D45" i="4"/>
  <c r="D49" i="4"/>
  <c r="D42" i="4"/>
  <c r="D43" i="4"/>
  <c r="D48" i="4"/>
  <c r="D47" i="4"/>
  <c r="D50" i="3"/>
  <c r="D68" i="3" s="1"/>
  <c r="D70" i="3" s="1"/>
  <c r="D67" i="2"/>
  <c r="D46" i="2"/>
  <c r="D47" i="2"/>
  <c r="D42" i="2"/>
  <c r="D43" i="2"/>
  <c r="D48" i="2"/>
  <c r="D49" i="2"/>
  <c r="D45" i="2"/>
  <c r="D44" i="2"/>
  <c r="C81" i="1"/>
  <c r="C78" i="1"/>
  <c r="K17" i="15" l="1"/>
  <c r="K24" i="15"/>
  <c r="K12" i="15"/>
  <c r="K10" i="15"/>
  <c r="D129" i="14"/>
  <c r="D130" i="14" s="1"/>
  <c r="D131" i="14" s="1"/>
  <c r="D129" i="13"/>
  <c r="D130" i="13" s="1"/>
  <c r="D131" i="13" s="1"/>
  <c r="D129" i="12"/>
  <c r="D97" i="11"/>
  <c r="D110" i="11" s="1"/>
  <c r="D112" i="11" s="1"/>
  <c r="D147" i="11" s="1"/>
  <c r="D149" i="11" s="1"/>
  <c r="D95" i="10"/>
  <c r="D92" i="10"/>
  <c r="D145" i="10"/>
  <c r="D93" i="10"/>
  <c r="D96" i="10"/>
  <c r="D91" i="10"/>
  <c r="D103" i="10"/>
  <c r="D104" i="10" s="1"/>
  <c r="D111" i="10" s="1"/>
  <c r="D94" i="10"/>
  <c r="D50" i="9"/>
  <c r="D68" i="9" s="1"/>
  <c r="D70" i="9"/>
  <c r="D70" i="8"/>
  <c r="D95" i="8" s="1"/>
  <c r="D93" i="8"/>
  <c r="D96" i="8"/>
  <c r="D94" i="8"/>
  <c r="D91" i="8"/>
  <c r="D103" i="8"/>
  <c r="D104" i="8" s="1"/>
  <c r="D111" i="8" s="1"/>
  <c r="D145" i="7"/>
  <c r="D96" i="7"/>
  <c r="D93" i="7"/>
  <c r="D92" i="7"/>
  <c r="D103" i="7"/>
  <c r="D104" i="7" s="1"/>
  <c r="D111" i="7" s="1"/>
  <c r="D94" i="7"/>
  <c r="D95" i="7"/>
  <c r="D91" i="7"/>
  <c r="D50" i="6"/>
  <c r="D68" i="6" s="1"/>
  <c r="D70" i="6" s="1"/>
  <c r="D50" i="5"/>
  <c r="D68" i="5" s="1"/>
  <c r="D70" i="5" s="1"/>
  <c r="D50" i="4"/>
  <c r="D68" i="4" s="1"/>
  <c r="D70" i="4"/>
  <c r="D145" i="3"/>
  <c r="D96" i="3"/>
  <c r="D94" i="3"/>
  <c r="D93" i="3"/>
  <c r="D91" i="3"/>
  <c r="D92" i="3"/>
  <c r="D103" i="3"/>
  <c r="D104" i="3" s="1"/>
  <c r="D111" i="3" s="1"/>
  <c r="D95" i="3"/>
  <c r="D50" i="2"/>
  <c r="D68" i="2" s="1"/>
  <c r="D70" i="2" s="1"/>
  <c r="C131" i="1"/>
  <c r="C138" i="1"/>
  <c r="C95" i="1"/>
  <c r="C94" i="1"/>
  <c r="C93" i="1"/>
  <c r="C92" i="1"/>
  <c r="C91" i="1"/>
  <c r="C79" i="1"/>
  <c r="C76" i="1"/>
  <c r="C35" i="1"/>
  <c r="C34" i="1"/>
  <c r="C36" i="1" s="1"/>
  <c r="K23" i="15" l="1"/>
  <c r="K16" i="15"/>
  <c r="K19" i="15" s="1"/>
  <c r="K18" i="15"/>
  <c r="K25" i="15"/>
  <c r="D138" i="14"/>
  <c r="D150" i="14" s="1"/>
  <c r="D138" i="13"/>
  <c r="D150" i="13" s="1"/>
  <c r="D130" i="12"/>
  <c r="D131" i="12" s="1"/>
  <c r="D129" i="11"/>
  <c r="D130" i="11" s="1"/>
  <c r="D97" i="10"/>
  <c r="D110" i="10" s="1"/>
  <c r="D112" i="10" s="1"/>
  <c r="D147" i="10" s="1"/>
  <c r="D149" i="10"/>
  <c r="D145" i="9"/>
  <c r="D93" i="9"/>
  <c r="D96" i="9"/>
  <c r="D91" i="9"/>
  <c r="D94" i="9"/>
  <c r="D92" i="9"/>
  <c r="D103" i="9"/>
  <c r="D104" i="9" s="1"/>
  <c r="D111" i="9" s="1"/>
  <c r="D95" i="9"/>
  <c r="D92" i="8"/>
  <c r="D97" i="8"/>
  <c r="D110" i="8" s="1"/>
  <c r="D112" i="8" s="1"/>
  <c r="D147" i="8" s="1"/>
  <c r="D145" i="8"/>
  <c r="D149" i="8" s="1"/>
  <c r="D97" i="7"/>
  <c r="D110" i="7" s="1"/>
  <c r="D112" i="7" s="1"/>
  <c r="D147" i="7" s="1"/>
  <c r="D149" i="7" s="1"/>
  <c r="D145" i="6"/>
  <c r="D93" i="6"/>
  <c r="D96" i="6"/>
  <c r="D95" i="6"/>
  <c r="D92" i="6"/>
  <c r="D91" i="6"/>
  <c r="D103" i="6"/>
  <c r="D104" i="6" s="1"/>
  <c r="D111" i="6" s="1"/>
  <c r="D94" i="6"/>
  <c r="D145" i="5"/>
  <c r="D91" i="5"/>
  <c r="D92" i="5"/>
  <c r="D96" i="5"/>
  <c r="D103" i="5"/>
  <c r="D104" i="5" s="1"/>
  <c r="D111" i="5" s="1"/>
  <c r="D94" i="5"/>
  <c r="D95" i="5"/>
  <c r="D93" i="5"/>
  <c r="D95" i="4"/>
  <c r="D145" i="4"/>
  <c r="D93" i="4"/>
  <c r="D96" i="4"/>
  <c r="D92" i="4"/>
  <c r="D91" i="4"/>
  <c r="D103" i="4"/>
  <c r="D104" i="4" s="1"/>
  <c r="D111" i="4" s="1"/>
  <c r="D94" i="4"/>
  <c r="D97" i="3"/>
  <c r="D110" i="3" s="1"/>
  <c r="D112" i="3" s="1"/>
  <c r="D147" i="3" s="1"/>
  <c r="D149" i="3" s="1"/>
  <c r="D145" i="2"/>
  <c r="D93" i="2"/>
  <c r="D95" i="2"/>
  <c r="D103" i="2"/>
  <c r="D104" i="2" s="1"/>
  <c r="D111" i="2" s="1"/>
  <c r="D94" i="2"/>
  <c r="D92" i="2"/>
  <c r="D96" i="2"/>
  <c r="D91" i="2"/>
  <c r="D148" i="1"/>
  <c r="D61" i="1"/>
  <c r="D69" i="1" s="1"/>
  <c r="C50" i="1"/>
  <c r="C80" i="1" s="1"/>
  <c r="D26" i="1"/>
  <c r="K26" i="15" l="1"/>
  <c r="C5" i="15"/>
  <c r="D135" i="14"/>
  <c r="D134" i="14"/>
  <c r="D133" i="14"/>
  <c r="D132" i="14"/>
  <c r="D137" i="14"/>
  <c r="D136" i="14"/>
  <c r="D135" i="13"/>
  <c r="D133" i="13"/>
  <c r="D137" i="13"/>
  <c r="D134" i="13"/>
  <c r="D132" i="13"/>
  <c r="D136" i="13"/>
  <c r="D138" i="12"/>
  <c r="D150" i="12" s="1"/>
  <c r="D151" i="12" s="1"/>
  <c r="C27" i="17" s="1"/>
  <c r="E27" i="17" s="1"/>
  <c r="F27" i="17" s="1"/>
  <c r="D131" i="11"/>
  <c r="D138" i="11" s="1"/>
  <c r="D150" i="11" s="1"/>
  <c r="D151" i="11" s="1"/>
  <c r="C26" i="17" s="1"/>
  <c r="E26" i="17" s="1"/>
  <c r="D129" i="10"/>
  <c r="D97" i="9"/>
  <c r="D110" i="9" s="1"/>
  <c r="D112" i="9" s="1"/>
  <c r="D147" i="9" s="1"/>
  <c r="D149" i="9" s="1"/>
  <c r="D129" i="8"/>
  <c r="D129" i="7"/>
  <c r="D97" i="6"/>
  <c r="D110" i="6" s="1"/>
  <c r="D112" i="6" s="1"/>
  <c r="D147" i="6" s="1"/>
  <c r="D149" i="6" s="1"/>
  <c r="D97" i="5"/>
  <c r="D110" i="5" s="1"/>
  <c r="D112" i="5" s="1"/>
  <c r="D147" i="5" s="1"/>
  <c r="D149" i="5" s="1"/>
  <c r="D97" i="4"/>
  <c r="D110" i="4" s="1"/>
  <c r="D112" i="4" s="1"/>
  <c r="D147" i="4" s="1"/>
  <c r="D149" i="4"/>
  <c r="D129" i="3"/>
  <c r="D97" i="2"/>
  <c r="D110" i="2" s="1"/>
  <c r="D112" i="2" s="1"/>
  <c r="D147" i="2" s="1"/>
  <c r="D149" i="2"/>
  <c r="D79" i="1"/>
  <c r="D80" i="1" s="1"/>
  <c r="D78" i="1"/>
  <c r="D76" i="1"/>
  <c r="D77" i="1" s="1"/>
  <c r="D144" i="1"/>
  <c r="D35" i="1"/>
  <c r="D81" i="1"/>
  <c r="D34" i="1"/>
  <c r="C6" i="15" l="1"/>
  <c r="C7" i="15" s="1"/>
  <c r="F26" i="17"/>
  <c r="F30" i="17" s="1"/>
  <c r="E42" i="17" s="1"/>
  <c r="E30" i="17"/>
  <c r="D135" i="12"/>
  <c r="D134" i="12"/>
  <c r="D137" i="12"/>
  <c r="D136" i="12"/>
  <c r="D133" i="12"/>
  <c r="D132" i="12"/>
  <c r="D137" i="11"/>
  <c r="D136" i="11"/>
  <c r="D135" i="11"/>
  <c r="D134" i="11"/>
  <c r="D133" i="11"/>
  <c r="D132" i="11"/>
  <c r="D130" i="10"/>
  <c r="D131" i="10" s="1"/>
  <c r="D129" i="9"/>
  <c r="D130" i="8"/>
  <c r="D130" i="7"/>
  <c r="D131" i="7" s="1"/>
  <c r="D129" i="6"/>
  <c r="D130" i="6" s="1"/>
  <c r="D131" i="6" s="1"/>
  <c r="D129" i="5"/>
  <c r="D129" i="4"/>
  <c r="D130" i="3"/>
  <c r="D131" i="3" s="1"/>
  <c r="D138" i="3" s="1"/>
  <c r="D150" i="3" s="1"/>
  <c r="D129" i="2"/>
  <c r="D130" i="2" s="1"/>
  <c r="D131" i="2" s="1"/>
  <c r="D36" i="1"/>
  <c r="D82" i="1"/>
  <c r="C8" i="15" l="1"/>
  <c r="C9" i="15" s="1"/>
  <c r="D138" i="10"/>
  <c r="D150" i="10" s="1"/>
  <c r="D137" i="10" s="1"/>
  <c r="D132" i="10"/>
  <c r="D130" i="9"/>
  <c r="D131" i="9"/>
  <c r="D131" i="8"/>
  <c r="D138" i="8" s="1"/>
  <c r="D150" i="8" s="1"/>
  <c r="D138" i="7"/>
  <c r="D150" i="7" s="1"/>
  <c r="D137" i="7" s="1"/>
  <c r="D135" i="7"/>
  <c r="D134" i="7"/>
  <c r="D133" i="7"/>
  <c r="D132" i="7"/>
  <c r="D136" i="7"/>
  <c r="D138" i="6"/>
  <c r="D150" i="6" s="1"/>
  <c r="D151" i="6" s="1"/>
  <c r="C17" i="17" s="1"/>
  <c r="E17" i="17" s="1"/>
  <c r="D130" i="5"/>
  <c r="D131" i="5"/>
  <c r="D130" i="4"/>
  <c r="D131" i="4" s="1"/>
  <c r="D138" i="4" s="1"/>
  <c r="D150" i="4" s="1"/>
  <c r="D151" i="4" s="1"/>
  <c r="C15" i="17" s="1"/>
  <c r="E15" i="17" s="1"/>
  <c r="F15" i="17" s="1"/>
  <c r="D133" i="3"/>
  <c r="D132" i="3"/>
  <c r="D137" i="3"/>
  <c r="D134" i="3"/>
  <c r="D136" i="3"/>
  <c r="D135" i="3"/>
  <c r="D138" i="2"/>
  <c r="D150" i="2" s="1"/>
  <c r="D67" i="1"/>
  <c r="D44" i="1"/>
  <c r="D46" i="1"/>
  <c r="D42" i="1"/>
  <c r="D45" i="1"/>
  <c r="D43" i="1"/>
  <c r="D47" i="1"/>
  <c r="D49" i="1"/>
  <c r="D48" i="1"/>
  <c r="D146" i="1"/>
  <c r="C11" i="15" l="1"/>
  <c r="C10" i="15"/>
  <c r="C12" i="15"/>
  <c r="F17" i="17"/>
  <c r="D133" i="10"/>
  <c r="D134" i="10"/>
  <c r="D135" i="10"/>
  <c r="D136" i="10"/>
  <c r="D138" i="9"/>
  <c r="D150" i="9" s="1"/>
  <c r="D137" i="9" s="1"/>
  <c r="D132" i="9"/>
  <c r="D134" i="8"/>
  <c r="D133" i="8"/>
  <c r="D132" i="8"/>
  <c r="D136" i="8"/>
  <c r="D135" i="8"/>
  <c r="D137" i="8"/>
  <c r="D136" i="6"/>
  <c r="D135" i="6"/>
  <c r="D134" i="6"/>
  <c r="D133" i="6"/>
  <c r="D132" i="6"/>
  <c r="D137" i="6"/>
  <c r="D138" i="5"/>
  <c r="D150" i="5" s="1"/>
  <c r="D137" i="4"/>
  <c r="D136" i="4"/>
  <c r="D135" i="4"/>
  <c r="D134" i="4"/>
  <c r="D133" i="4"/>
  <c r="D132" i="4"/>
  <c r="D134" i="2"/>
  <c r="D132" i="2"/>
  <c r="D137" i="2"/>
  <c r="D136" i="2"/>
  <c r="D135" i="2"/>
  <c r="D133" i="2"/>
  <c r="D50" i="1"/>
  <c r="D68" i="1" s="1"/>
  <c r="D70" i="1" s="1"/>
  <c r="C18" i="15" l="1"/>
  <c r="C25" i="15"/>
  <c r="D145" i="1"/>
  <c r="D103" i="1"/>
  <c r="C16" i="15"/>
  <c r="C19" i="15" s="1"/>
  <c r="A29" i="15" s="1"/>
  <c r="C23" i="15"/>
  <c r="C26" i="15" s="1"/>
  <c r="A31" i="15" s="1"/>
  <c r="E43" i="17" s="1"/>
  <c r="C17" i="15"/>
  <c r="C24" i="15"/>
  <c r="D151" i="5"/>
  <c r="D136" i="5" s="1"/>
  <c r="D135" i="9"/>
  <c r="D133" i="9"/>
  <c r="D134" i="9"/>
  <c r="D136" i="9"/>
  <c r="D135" i="5"/>
  <c r="D137" i="5"/>
  <c r="D95" i="1"/>
  <c r="D93" i="1"/>
  <c r="D94" i="1"/>
  <c r="D92" i="1"/>
  <c r="D96" i="1"/>
  <c r="D104" i="1"/>
  <c r="D111" i="1" s="1"/>
  <c r="D91" i="1"/>
  <c r="E35" i="17" l="1"/>
  <c r="A33" i="15"/>
  <c r="C16" i="17"/>
  <c r="E16" i="17" s="1"/>
  <c r="F16" i="17" s="1"/>
  <c r="D134" i="5"/>
  <c r="D132" i="5"/>
  <c r="D133" i="5"/>
  <c r="D97" i="1"/>
  <c r="D110" i="1" s="1"/>
  <c r="D112" i="1" s="1"/>
  <c r="D147" i="1" s="1"/>
  <c r="D149" i="1" s="1"/>
  <c r="D129" i="1" l="1"/>
  <c r="D130" i="1" s="1"/>
  <c r="D131" i="1" s="1"/>
  <c r="D138" i="1" l="1"/>
  <c r="D150" i="1" s="1"/>
  <c r="D151" i="1" s="1"/>
  <c r="C12" i="17" s="1"/>
  <c r="E12" i="17" s="1"/>
  <c r="F12" i="17" s="1"/>
  <c r="F22" i="17" s="1"/>
  <c r="D137" i="1"/>
  <c r="D133" i="1"/>
  <c r="D134" i="1"/>
  <c r="D132" i="1"/>
  <c r="D135" i="1"/>
  <c r="D136" i="1"/>
  <c r="E22" i="17" l="1"/>
  <c r="E41" i="17"/>
  <c r="E45" i="17" s="1"/>
  <c r="E34" i="17"/>
  <c r="E37" i="17" s="1"/>
  <c r="E47" i="17" s="1"/>
</calcChain>
</file>

<file path=xl/sharedStrings.xml><?xml version="1.0" encoding="utf-8"?>
<sst xmlns="http://schemas.openxmlformats.org/spreadsheetml/2006/main" count="2680" uniqueCount="188">
  <si>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</si>
  <si>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</si>
  <si>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</si>
  <si>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</si>
  <si>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</si>
  <si>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</si>
  <si>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</si>
  <si>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</si>
  <si>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</si>
  <si>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</si>
  <si>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</si>
  <si>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</si>
  <si>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</si>
  <si>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</si>
  <si>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</si>
  <si>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</si>
  <si>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</si>
  <si>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</si>
  <si>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</si>
  <si>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</si>
  <si>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</si>
  <si>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</si>
  <si>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</si>
  <si>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</si>
  <si>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</si>
  <si>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</si>
  <si>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</si>
  <si>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</si>
  <si>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</si>
  <si>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</si>
  <si>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</si>
  <si>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</si>
  <si>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</si>
  <si>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</si>
  <si>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</si>
  <si>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</si>
  <si>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</si>
  <si>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</si>
  <si>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</si>
  <si>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</si>
  <si>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</si>
  <si>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</si>
  <si>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</si>
  <si>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</si>
  <si>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</si>
  <si>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</si>
  <si>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</si>
  <si>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</si>
  <si>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</si>
  <si>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</si>
  <si>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</si>
  <si>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</si>
  <si>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</si>
  <si>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</si>
  <si>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</si>
  <si>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</si>
  <si>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</si>
  <si>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</si>
  <si>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</si>
  <si>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</si>
  <si>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</si>
  <si>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</si>
  <si>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</si>
  <si>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</si>
  <si>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</si>
  <si>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</si>
  <si>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</si>
  <si>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</si>
  <si>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</si>
  <si>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</si>
  <si>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</si>
  <si>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</si>
  <si>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</si>
  <si>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</si>
  <si>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</si>
  <si>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</si>
  <si>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</si>
  <si>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</si>
  <si>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</si>
  <si>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</si>
  <si>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</si>
  <si>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</si>
  <si>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</si>
  <si>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</si>
  <si>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</si>
  <si>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</si>
  <si>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</si>
  <si>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</si>
  <si>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</si>
  <si>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</si>
  <si>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</si>
  <si>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</si>
  <si>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</si>
  <si>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</si>
  <si>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</si>
  <si>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</si>
  <si>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</si>
  <si>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</si>
  <si>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</si>
  <si>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 de serviço</t>
  </si>
  <si>
    <t>Auxiliar de Almoxarifado I</t>
  </si>
  <si>
    <t>SEAC/BA SINDILIMP-BA</t>
  </si>
  <si>
    <t>4141-05</t>
  </si>
  <si>
    <t>Assistência Médica</t>
  </si>
  <si>
    <t>Assistência Odontológica</t>
  </si>
  <si>
    <t>Seguro de Vida</t>
  </si>
  <si>
    <t>Equipamentos em caso de eventos coletivos de saúde pública</t>
  </si>
  <si>
    <t>Auxiliar de Almoxarifado II</t>
  </si>
  <si>
    <t>Auxiliar de Almoxarifado III</t>
  </si>
  <si>
    <t>Auxiliar de Serviços Gerais I</t>
  </si>
  <si>
    <t>4141-25</t>
  </si>
  <si>
    <t>Auxiliar de Serviços Gerais II</t>
  </si>
  <si>
    <t>Artífice de Serviços Gerais</t>
  </si>
  <si>
    <t>Operador de Empilhadeira</t>
  </si>
  <si>
    <t>7822-20</t>
  </si>
  <si>
    <t>Operador Logístico</t>
  </si>
  <si>
    <t>4141-40</t>
  </si>
  <si>
    <t>Auxiliar Técnico em Segurança do Trabalho</t>
  </si>
  <si>
    <t>3516-05</t>
  </si>
  <si>
    <t>Supervisor</t>
  </si>
  <si>
    <t>4101-05</t>
  </si>
  <si>
    <t>SEAC/BA SINTRACAP</t>
  </si>
  <si>
    <t>4.3.1.6.2 Horas Extras</t>
  </si>
  <si>
    <t>Ano Não Eleitoral</t>
  </si>
  <si>
    <t>remuneração</t>
  </si>
  <si>
    <t>encargos</t>
  </si>
  <si>
    <t>subtotal</t>
  </si>
  <si>
    <t>v.u. hora normal</t>
  </si>
  <si>
    <t>v.u. hora extra dom-fer</t>
  </si>
  <si>
    <t>hora extra dom-fer</t>
  </si>
  <si>
    <t>total horas extras</t>
  </si>
  <si>
    <t>v.u. hora extra seg-sex</t>
  </si>
  <si>
    <t>v.u. hora extra sab</t>
  </si>
  <si>
    <t>hora extra seg-sex</t>
  </si>
  <si>
    <t>hora extra sab</t>
  </si>
  <si>
    <t>custos indiretos, lucro e tributos</t>
  </si>
  <si>
    <t>postos</t>
  </si>
  <si>
    <t>Ano Eleitoral</t>
  </si>
  <si>
    <t>Ano Não Eleitoral:</t>
  </si>
  <si>
    <t>Ano Eleitoral:</t>
  </si>
  <si>
    <t>Total Estimado c/ Horas Extras:</t>
  </si>
  <si>
    <t>4.3.1.8. Deslocamentos</t>
  </si>
  <si>
    <t>sem pernoite</t>
  </si>
  <si>
    <t>valor diária</t>
  </si>
  <si>
    <t>(-) transporte</t>
  </si>
  <si>
    <t>(-) alimentação</t>
  </si>
  <si>
    <t>com pernoite</t>
  </si>
  <si>
    <t>quantidade</t>
  </si>
  <si>
    <t>valor unitário estimado</t>
  </si>
  <si>
    <t>quantidade Ano Não Eleitoral</t>
  </si>
  <si>
    <t>total Ano Não Eleitoral</t>
  </si>
  <si>
    <t>quantidade Ano Eleitoral</t>
  </si>
  <si>
    <t>total Ano Eleitoral</t>
  </si>
  <si>
    <t>total</t>
  </si>
  <si>
    <t>valor estimado c/ deslocamentos</t>
  </si>
  <si>
    <t>QUADRO RESUMO - VALORES ESTIMADOS - MODELO DE PROPOSTA</t>
  </si>
  <si>
    <t>postos regulares - tópico 3 do Termo de Referência</t>
  </si>
  <si>
    <t>item</t>
  </si>
  <si>
    <t>serviços</t>
  </si>
  <si>
    <t>valor do posto</t>
  </si>
  <si>
    <t>valor mensal</t>
  </si>
  <si>
    <t>valor anual</t>
  </si>
  <si>
    <t>acréscimo de postos - tópico 3.1 do Termo de Referência</t>
  </si>
  <si>
    <t>Ano Não Eleitoral - valor total estimado</t>
  </si>
  <si>
    <t>valor total</t>
  </si>
  <si>
    <t>postos regulares</t>
  </si>
  <si>
    <t>horas extras</t>
  </si>
  <si>
    <t>deslocamentos</t>
  </si>
  <si>
    <t>Ano Eleitoral - valor total estimado</t>
  </si>
  <si>
    <t>acréscimo de postos</t>
  </si>
  <si>
    <t>VALOR TOTAL DA CONTRATAÇÃO (24 MESES)</t>
  </si>
  <si>
    <t>Equipamentos de Proteção Individual</t>
  </si>
  <si>
    <t>Equipamentos (Ferramentas)</t>
  </si>
  <si>
    <t xml:space="preserve">Auxiliar de Almoxarifado I 44 horas semanais </t>
  </si>
  <si>
    <t xml:space="preserve">Auxiliar de Almoxarifado II 44 horas semanais </t>
  </si>
  <si>
    <t xml:space="preserve">Auxiliar de Almoxarifado III 44 horas semanais </t>
  </si>
  <si>
    <t xml:space="preserve">Auxiliar de Serviços Gerais I 44 horas semanais </t>
  </si>
  <si>
    <t xml:space="preserve">Auxiliar de Serviços Gerais II 44 horas semanais </t>
  </si>
  <si>
    <t xml:space="preserve">Artífice de Serviços Gerais 44 horas semanais </t>
  </si>
  <si>
    <t xml:space="preserve">Operador de Empilhadeira 44 horas semanais </t>
  </si>
  <si>
    <t xml:space="preserve">Operador Logístico 44 horas semanais </t>
  </si>
  <si>
    <t xml:space="preserve">Auxiliar Técnico em Segurança do Trabalho 44 horas semanais </t>
  </si>
  <si>
    <t xml:space="preserve">Supervisor 44 horas semanais </t>
  </si>
  <si>
    <t>Auxiliar de Serviços Gerais I 44 horas semanais - acréscimo em ano eleitoral por até 90 dias</t>
  </si>
  <si>
    <t>Auxiliar de Serviços Gerais II 44 horas semanais  - acréscimo em ano eleitoral por até 150 dias</t>
  </si>
  <si>
    <t>Operador Logístico 44 horas semanais  - acréscimo em ano eleitoral por até 150 dias</t>
  </si>
  <si>
    <t>Operador de Empilhadeira 44 horas semanais - acréscimo em ano eleitoral por até 150 dias</t>
  </si>
  <si>
    <t>Valores Referenciais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</si>
</sst>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0" xfId="10" applyFont="1"/>
    <xf numFmtId="0" fontId="4" fillId="0" borderId="0" xfId="0" applyFont="1" applyAlignment="1">
      <alignment wrapText="1"/>
    </xf>
    <xf numFmtId="0" fontId="4" fillId="0" borderId="5" xfId="0" applyFont="1" applyBorder="1"/>
    <xf numFmtId="0" fontId="4" fillId="0" borderId="6" xfId="0" applyFont="1" applyBorder="1"/>
    <xf numFmtId="43" fontId="4" fillId="0" borderId="7" xfId="10" applyFont="1" applyBorder="1"/>
    <xf numFmtId="10" fontId="4" fillId="0" borderId="5" xfId="0" applyNumberFormat="1" applyFont="1" applyBorder="1"/>
    <xf numFmtId="43" fontId="4" fillId="0" borderId="5" xfId="10" applyFont="1" applyBorder="1"/>
    <xf numFmtId="9" fontId="4" fillId="0" borderId="5" xfId="0" applyNumberFormat="1" applyFont="1" applyBorder="1"/>
    <xf numFmtId="0" fontId="5" fillId="0" borderId="5" xfId="0" applyFont="1" applyBorder="1"/>
    <xf numFmtId="0" fontId="5" fillId="0" borderId="6" xfId="0" applyFont="1" applyBorder="1"/>
    <xf numFmtId="43" fontId="5" fillId="0" borderId="7" xfId="10" applyFont="1" applyBorder="1"/>
    <xf numFmtId="0" fontId="5" fillId="0" borderId="0" xfId="0" applyFont="1"/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6" borderId="5" xfId="0" applyFont="1" applyFill="1" applyBorder="1"/>
    <xf numFmtId="0" fontId="4" fillId="3" borderId="5" xfId="0" applyFont="1" applyFill="1" applyBorder="1"/>
    <xf numFmtId="43" fontId="5" fillId="0" borderId="5" xfId="10" applyFont="1" applyFill="1" applyBorder="1"/>
    <xf numFmtId="0" fontId="4" fillId="0" borderId="8" xfId="0" applyFont="1" applyBorder="1"/>
    <xf numFmtId="0" fontId="4" fillId="0" borderId="9" xfId="0" applyFont="1" applyBorder="1"/>
    <xf numFmtId="0" fontId="4" fillId="0" borderId="5" xfId="0" applyFont="1" applyBorder="1" applyAlignment="1">
      <alignment wrapText="1"/>
    </xf>
    <xf numFmtId="43" fontId="4" fillId="0" borderId="5" xfId="0" applyNumberFormat="1" applyFont="1" applyBorder="1" applyAlignment="1">
      <alignment wrapText="1"/>
    </xf>
    <xf numFmtId="43" fontId="4" fillId="0" borderId="10" xfId="10" applyFont="1" applyBorder="1"/>
    <xf numFmtId="43" fontId="4" fillId="0" borderId="11" xfId="10" applyFont="1" applyBorder="1"/>
    <xf numFmtId="10" fontId="4" fillId="0" borderId="6" xfId="0" applyNumberFormat="1" applyFont="1" applyBorder="1" applyAlignment="1">
      <alignment wrapText="1"/>
    </xf>
    <xf numFmtId="43" fontId="4" fillId="0" borderId="12" xfId="10" applyFont="1" applyBorder="1"/>
    <xf numFmtId="43" fontId="4" fillId="0" borderId="5" xfId="0" applyNumberFormat="1" applyFont="1" applyBorder="1"/>
    <xf numFmtId="43" fontId="5" fillId="0" borderId="5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5" fillId="0" borderId="10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3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3" fontId="5" fillId="0" borderId="5" xfId="0" applyNumberFormat="1" applyFont="1" applyBorder="1" applyAlignment="1">
      <alignment vertical="center"/>
    </xf>
    <xf numFmtId="0" fontId="4" fillId="0" borderId="11" xfId="0" applyFont="1" applyBorder="1"/>
    <xf numFmtId="9" fontId="4" fillId="0" borderId="11" xfId="0" applyNumberFormat="1" applyFont="1" applyBorder="1"/>
    <xf numFmtId="9" fontId="4" fillId="0" borderId="0" xfId="0" applyNumberFormat="1" applyFont="1" applyBorder="1"/>
    <xf numFmtId="43" fontId="4" fillId="0" borderId="0" xfId="10" applyFont="1" applyBorder="1"/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4" fontId="4" fillId="0" borderId="2" xfId="0" applyNumberFormat="1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1152525</xdr:colOff>
      <xdr:row>0</xdr:row>
      <xdr:rowOff>57150</xdr:rowOff>
    </xdr:from>
    <xdr:to>
      <xdr:col>3</xdr:col>
      <xdr:colOff>542925</xdr:colOff>
      <xdr:row>6</xdr:row>
      <xdr:rowOff>63883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57150"/>
          <a:ext cx="2571750" cy="978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10" zoomScale="115" zoomScaleNormal="115" workbookViewId="0">
      <selection activeCell="D20" sqref="D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7" t="s">
        <v>91</v>
      </c>
      <c r="D5" s="27" t="s">
        <v>92</v>
      </c>
    </row>
    <row r="6" spans="1:4" x14ac:dyDescent="0.2">
      <c r="A6" s="83" t="s">
        <v>173</v>
      </c>
      <c r="B6" s="83"/>
      <c r="C6" s="34" t="s">
        <v>99</v>
      </c>
      <c r="D6" s="34">
        <v>2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100</v>
      </c>
      <c r="D10" s="85"/>
    </row>
    <row r="11" spans="1:4" x14ac:dyDescent="0.2">
      <c r="A11" s="5">
        <v>2</v>
      </c>
      <c r="B11" s="5" t="s">
        <v>93</v>
      </c>
      <c r="C11" s="84" t="s">
        <v>102</v>
      </c>
      <c r="D11" s="85"/>
    </row>
    <row r="12" spans="1:4" x14ac:dyDescent="0.2">
      <c r="A12" s="5">
        <v>3</v>
      </c>
      <c r="B12" s="5" t="s">
        <v>75</v>
      </c>
      <c r="C12" s="84">
        <v>1249.9100000000001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6">
        <v>1</v>
      </c>
      <c r="B18" s="86" t="s">
        <v>2</v>
      </c>
      <c r="C18" s="86"/>
      <c r="D18" s="6" t="s">
        <v>3</v>
      </c>
    </row>
    <row r="19" spans="1:4" x14ac:dyDescent="0.2">
      <c r="A19" s="7" t="s">
        <v>4</v>
      </c>
      <c r="B19" s="87" t="s">
        <v>5</v>
      </c>
      <c r="C19" s="87"/>
      <c r="D19" s="13">
        <v>1302</v>
      </c>
    </row>
    <row r="20" spans="1:4" x14ac:dyDescent="0.2">
      <c r="A20" s="7" t="s">
        <v>6</v>
      </c>
      <c r="B20" s="87" t="s">
        <v>7</v>
      </c>
      <c r="C20" s="87"/>
      <c r="D20" s="13"/>
    </row>
    <row r="21" spans="1:4" x14ac:dyDescent="0.2">
      <c r="A21" s="7" t="s">
        <v>8</v>
      </c>
      <c r="B21" s="87" t="s">
        <v>9</v>
      </c>
      <c r="C21" s="87"/>
      <c r="D21" s="13"/>
    </row>
    <row r="22" spans="1:4" x14ac:dyDescent="0.2">
      <c r="A22" s="7" t="s">
        <v>10</v>
      </c>
      <c r="B22" s="87" t="s">
        <v>11</v>
      </c>
      <c r="C22" s="87"/>
      <c r="D22" s="13"/>
    </row>
    <row r="23" spans="1:4" x14ac:dyDescent="0.2">
      <c r="A23" s="7" t="s">
        <v>12</v>
      </c>
      <c r="B23" s="87" t="s">
        <v>13</v>
      </c>
      <c r="C23" s="87"/>
      <c r="D23" s="13"/>
    </row>
    <row r="24" spans="1:4" x14ac:dyDescent="0.2">
      <c r="A24" s="7"/>
      <c r="B24" s="87"/>
      <c r="C24" s="87"/>
      <c r="D24" s="13"/>
    </row>
    <row r="25" spans="1:4" x14ac:dyDescent="0.2">
      <c r="A25" s="7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1302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6" t="s">
        <v>19</v>
      </c>
      <c r="B33" s="86" t="s">
        <v>20</v>
      </c>
      <c r="C33" s="86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108.45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144.65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253.10000000000002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311.02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38.869999999999997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46.65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23.32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15.55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9.33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3.11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124.4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572.25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6" t="s">
        <v>39</v>
      </c>
      <c r="B55" s="96" t="s">
        <v>40</v>
      </c>
      <c r="C55" s="96"/>
      <c r="D55" s="6" t="s">
        <v>3</v>
      </c>
    </row>
    <row r="56" spans="1:4" x14ac:dyDescent="0.2">
      <c r="A56" s="7" t="s">
        <v>4</v>
      </c>
      <c r="B56" s="87" t="s">
        <v>41</v>
      </c>
      <c r="C56" s="87"/>
      <c r="D56" s="13">
        <f>(23*2*4.9)-(D19*0.06)</f>
        <v>147.28000000000003</v>
      </c>
    </row>
    <row r="57" spans="1:4" x14ac:dyDescent="0.2">
      <c r="A57" s="7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7" t="s">
        <v>8</v>
      </c>
      <c r="B58" s="87" t="s">
        <v>103</v>
      </c>
      <c r="C58" s="87"/>
      <c r="D58" s="13">
        <v>122.19</v>
      </c>
    </row>
    <row r="59" spans="1:4" x14ac:dyDescent="0.2">
      <c r="A59" s="29" t="s">
        <v>10</v>
      </c>
      <c r="B59" s="87" t="s">
        <v>104</v>
      </c>
      <c r="C59" s="87"/>
      <c r="D59" s="13">
        <v>11.11</v>
      </c>
    </row>
    <row r="60" spans="1:4" x14ac:dyDescent="0.2">
      <c r="A60" s="7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525.42999999999995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6">
        <v>2</v>
      </c>
      <c r="B66" s="96" t="s">
        <v>44</v>
      </c>
      <c r="C66" s="96"/>
      <c r="D66" s="6" t="s">
        <v>3</v>
      </c>
    </row>
    <row r="67" spans="1:5" x14ac:dyDescent="0.2">
      <c r="A67" s="7" t="s">
        <v>19</v>
      </c>
      <c r="B67" s="87" t="s">
        <v>20</v>
      </c>
      <c r="C67" s="87"/>
      <c r="D67" s="14">
        <f>D36</f>
        <v>253.10000000000002</v>
      </c>
    </row>
    <row r="68" spans="1:5" x14ac:dyDescent="0.2">
      <c r="A68" s="7" t="s">
        <v>24</v>
      </c>
      <c r="B68" s="87" t="s">
        <v>25</v>
      </c>
      <c r="C68" s="87"/>
      <c r="D68" s="14">
        <f>D50</f>
        <v>572.25</v>
      </c>
    </row>
    <row r="69" spans="1:5" x14ac:dyDescent="0.2">
      <c r="A69" s="7" t="s">
        <v>39</v>
      </c>
      <c r="B69" s="87" t="s">
        <v>40</v>
      </c>
      <c r="C69" s="87"/>
      <c r="D69" s="14">
        <f>D61</f>
        <v>525.42999999999995</v>
      </c>
    </row>
    <row r="70" spans="1:5" x14ac:dyDescent="0.2">
      <c r="A70" s="86" t="s">
        <v>16</v>
      </c>
      <c r="B70" s="86"/>
      <c r="C70" s="86"/>
      <c r="D70" s="19">
        <f>SUM(D67:D69)</f>
        <v>1350.78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96" t="s">
        <v>46</v>
      </c>
      <c r="C75" s="96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5.33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0.42</v>
      </c>
    </row>
    <row r="78" spans="1:5" x14ac:dyDescent="0.2">
      <c r="A78" s="7" t="s">
        <v>8</v>
      </c>
      <c r="B78" s="10" t="s">
        <v>49</v>
      </c>
      <c r="C78" s="9">
        <f>TRUNC(8%*5%*40%,4)</f>
        <v>1.6000000000000001E-3</v>
      </c>
      <c r="D78" s="13">
        <f>TRUNC($D$26*C78,2)</f>
        <v>2.08</v>
      </c>
    </row>
    <row r="79" spans="1:5" x14ac:dyDescent="0.2">
      <c r="A79" s="7" t="s">
        <v>10</v>
      </c>
      <c r="B79" s="10" t="s">
        <v>50</v>
      </c>
      <c r="C79" s="9">
        <f>TRUNC(((7/30)/12)*95%,4)</f>
        <v>1.84E-2</v>
      </c>
      <c r="D79" s="13">
        <f>TRUNC($D$26*C79,2)</f>
        <v>23.95</v>
      </c>
    </row>
    <row r="80" spans="1:5" ht="25.5" x14ac:dyDescent="0.2">
      <c r="A80" s="7" t="s">
        <v>12</v>
      </c>
      <c r="B80" s="10" t="s">
        <v>94</v>
      </c>
      <c r="C80" s="9">
        <f>C50</f>
        <v>0.36800000000000005</v>
      </c>
      <c r="D80" s="13">
        <f>TRUNC(D79*C80,2)</f>
        <v>8.81</v>
      </c>
    </row>
    <row r="81" spans="1:4" x14ac:dyDescent="0.2">
      <c r="A81" s="7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39.58</v>
      </c>
    </row>
    <row r="82" spans="1:4" x14ac:dyDescent="0.2">
      <c r="A82" s="94" t="s">
        <v>16</v>
      </c>
      <c r="B82" s="95"/>
      <c r="C82" s="98"/>
      <c r="D82" s="19">
        <f>SUM(D76:D81)</f>
        <v>80.17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6" t="s">
        <v>53</v>
      </c>
      <c r="B90" s="96" t="s">
        <v>79</v>
      </c>
      <c r="C90" s="96"/>
      <c r="D90" s="6" t="s">
        <v>3</v>
      </c>
    </row>
    <row r="91" spans="1:4" x14ac:dyDescent="0.2">
      <c r="A91" s="7" t="s">
        <v>4</v>
      </c>
      <c r="B91" s="8" t="s">
        <v>80</v>
      </c>
      <c r="C91" s="9">
        <f>TRUNC(((1+1/3)/12)/12,4)</f>
        <v>9.1999999999999998E-3</v>
      </c>
      <c r="D91" s="13">
        <f>TRUNC(($D$26+$D$70+$D$82)*C91,2)</f>
        <v>25.14</v>
      </c>
    </row>
    <row r="92" spans="1:4" x14ac:dyDescent="0.2">
      <c r="A92" s="7" t="s">
        <v>6</v>
      </c>
      <c r="B92" s="8" t="s">
        <v>81</v>
      </c>
      <c r="C92" s="9">
        <f>TRUNC(((2/30)/12),4)</f>
        <v>5.4999999999999997E-3</v>
      </c>
      <c r="D92" s="13">
        <f t="shared" ref="D92:D96" si="2">TRUNC(($D$26+$D$70+$D$82)*C92,2)</f>
        <v>15.03</v>
      </c>
    </row>
    <row r="93" spans="1:4" x14ac:dyDescent="0.2">
      <c r="A93" s="7" t="s">
        <v>8</v>
      </c>
      <c r="B93" s="8" t="s">
        <v>82</v>
      </c>
      <c r="C93" s="9">
        <f>TRUNC(((5/30)/12)*2%,4)</f>
        <v>2.0000000000000001E-4</v>
      </c>
      <c r="D93" s="13">
        <f t="shared" si="2"/>
        <v>0.54</v>
      </c>
    </row>
    <row r="94" spans="1:4" x14ac:dyDescent="0.2">
      <c r="A94" s="7" t="s">
        <v>10</v>
      </c>
      <c r="B94" s="8" t="s">
        <v>83</v>
      </c>
      <c r="C94" s="9">
        <f>TRUNC(((15/30)/12)*8%,4)</f>
        <v>3.3E-3</v>
      </c>
      <c r="D94" s="13">
        <f t="shared" si="2"/>
        <v>9.01</v>
      </c>
    </row>
    <row r="95" spans="1:4" x14ac:dyDescent="0.2">
      <c r="A95" s="7" t="s">
        <v>12</v>
      </c>
      <c r="B95" s="8" t="s">
        <v>84</v>
      </c>
      <c r="C95" s="9">
        <f>((1+1/3)/12)*3%*(4/12)</f>
        <v>1.1111111111111109E-3</v>
      </c>
      <c r="D95" s="13">
        <f t="shared" si="2"/>
        <v>3.03</v>
      </c>
    </row>
    <row r="96" spans="1:4" x14ac:dyDescent="0.2">
      <c r="A96" s="7" t="s">
        <v>32</v>
      </c>
      <c r="B96" s="8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52.75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6" t="s">
        <v>54</v>
      </c>
      <c r="B102" s="96" t="s">
        <v>87</v>
      </c>
      <c r="C102" s="96"/>
      <c r="D102" s="6" t="s">
        <v>3</v>
      </c>
    </row>
    <row r="103" spans="1:6" x14ac:dyDescent="0.2">
      <c r="A103" s="7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6">
        <v>4</v>
      </c>
      <c r="B109" s="86" t="s">
        <v>56</v>
      </c>
      <c r="C109" s="86"/>
      <c r="D109" s="6" t="s">
        <v>3</v>
      </c>
    </row>
    <row r="110" spans="1:6" x14ac:dyDescent="0.2">
      <c r="A110" s="7" t="s">
        <v>53</v>
      </c>
      <c r="B110" s="87" t="s">
        <v>79</v>
      </c>
      <c r="C110" s="87"/>
      <c r="D110" s="14">
        <f>D97</f>
        <v>52.75</v>
      </c>
    </row>
    <row r="111" spans="1:6" x14ac:dyDescent="0.2">
      <c r="A111" s="7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52.75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6">
        <v>5</v>
      </c>
      <c r="B117" s="93" t="s">
        <v>58</v>
      </c>
      <c r="C117" s="93"/>
      <c r="D117" s="6" t="s">
        <v>3</v>
      </c>
    </row>
    <row r="118" spans="1:4" x14ac:dyDescent="0.2">
      <c r="A118" s="7" t="s">
        <v>4</v>
      </c>
      <c r="B118" s="8" t="s">
        <v>59</v>
      </c>
      <c r="C118" s="8"/>
      <c r="D118" s="13">
        <v>25.97</v>
      </c>
    </row>
    <row r="119" spans="1:4" x14ac:dyDescent="0.2">
      <c r="A119" s="7" t="s">
        <v>6</v>
      </c>
      <c r="B119" s="8" t="s">
        <v>60</v>
      </c>
      <c r="C119" s="8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5.0999999999999996</v>
      </c>
    </row>
    <row r="121" spans="1:4" x14ac:dyDescent="0.2">
      <c r="A121" s="7" t="s">
        <v>10</v>
      </c>
      <c r="B121" s="8" t="s">
        <v>171</v>
      </c>
      <c r="C121" s="8"/>
      <c r="D121" s="13">
        <v>1.28</v>
      </c>
    </row>
    <row r="122" spans="1:4" x14ac:dyDescent="0.2">
      <c r="A122" s="7" t="s">
        <v>12</v>
      </c>
      <c r="B122" s="8" t="s">
        <v>106</v>
      </c>
      <c r="C122" s="8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85.68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6">
        <v>6</v>
      </c>
      <c r="B128" s="11" t="s">
        <v>62</v>
      </c>
      <c r="C128" s="6" t="s">
        <v>26</v>
      </c>
      <c r="D128" s="6" t="s">
        <v>3</v>
      </c>
    </row>
    <row r="129" spans="1:4" x14ac:dyDescent="0.2">
      <c r="A129" s="7" t="s">
        <v>4</v>
      </c>
      <c r="B129" s="8" t="s">
        <v>63</v>
      </c>
      <c r="C129" s="9">
        <v>0.05</v>
      </c>
      <c r="D129" s="14">
        <f>D149*C129</f>
        <v>143.56899999999999</v>
      </c>
    </row>
    <row r="130" spans="1:4" x14ac:dyDescent="0.2">
      <c r="A130" s="7" t="s">
        <v>6</v>
      </c>
      <c r="B130" s="8" t="s">
        <v>64</v>
      </c>
      <c r="C130" s="9">
        <v>0.06</v>
      </c>
      <c r="D130" s="13">
        <f>(D149+D129)*C130</f>
        <v>180.89693999999997</v>
      </c>
    </row>
    <row r="131" spans="1:4" x14ac:dyDescent="0.2">
      <c r="A131" s="7" t="s">
        <v>8</v>
      </c>
      <c r="B131" s="8" t="s">
        <v>65</v>
      </c>
      <c r="C131" s="12">
        <f>SUM(C132:C137)</f>
        <v>8.6499999999999994E-2</v>
      </c>
      <c r="D131" s="13">
        <f>(D149+D129+D130)*C131/(1-C131)</f>
        <v>302.61704850574711</v>
      </c>
    </row>
    <row r="132" spans="1:4" x14ac:dyDescent="0.2">
      <c r="A132" s="7"/>
      <c r="B132" s="8" t="s">
        <v>66</v>
      </c>
      <c r="C132" s="9"/>
      <c r="D132" s="14">
        <f>$D$151*C132</f>
        <v>0</v>
      </c>
    </row>
    <row r="133" spans="1:4" x14ac:dyDescent="0.2">
      <c r="A133" s="7"/>
      <c r="B133" s="25" t="s">
        <v>96</v>
      </c>
      <c r="C133" s="9">
        <v>6.4999999999999997E-3</v>
      </c>
      <c r="D133" s="14">
        <f t="shared" ref="D133:D134" si="3">$D$151*C133</f>
        <v>22.739989999999999</v>
      </c>
    </row>
    <row r="134" spans="1:4" x14ac:dyDescent="0.2">
      <c r="A134" s="7"/>
      <c r="B134" s="25" t="s">
        <v>97</v>
      </c>
      <c r="C134" s="9">
        <v>0.03</v>
      </c>
      <c r="D134" s="14">
        <f t="shared" si="3"/>
        <v>104.9538</v>
      </c>
    </row>
    <row r="135" spans="1:4" x14ac:dyDescent="0.2">
      <c r="A135" s="7"/>
      <c r="B135" s="8" t="s">
        <v>67</v>
      </c>
      <c r="C135" s="7"/>
      <c r="D135" s="14">
        <f t="shared" ref="D135:D136" si="4">$D$151*C135</f>
        <v>0</v>
      </c>
    </row>
    <row r="136" spans="1:4" x14ac:dyDescent="0.2">
      <c r="A136" s="7"/>
      <c r="B136" s="8" t="s">
        <v>68</v>
      </c>
      <c r="C136" s="9"/>
      <c r="D136" s="14">
        <f t="shared" si="4"/>
        <v>0</v>
      </c>
    </row>
    <row r="137" spans="1:4" x14ac:dyDescent="0.2">
      <c r="A137" s="7"/>
      <c r="B137" s="25" t="s">
        <v>98</v>
      </c>
      <c r="C137" s="9">
        <v>0.05</v>
      </c>
      <c r="D137" s="14">
        <f t="shared" ref="D137" si="5">$D$151*C137</f>
        <v>174.923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627.08298850574704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6"/>
      <c r="B143" s="86" t="s">
        <v>70</v>
      </c>
      <c r="C143" s="86"/>
      <c r="D143" s="6" t="s">
        <v>3</v>
      </c>
    </row>
    <row r="144" spans="1:4" x14ac:dyDescent="0.2">
      <c r="A144" s="6" t="s">
        <v>4</v>
      </c>
      <c r="B144" s="87" t="s">
        <v>1</v>
      </c>
      <c r="C144" s="87"/>
      <c r="D144" s="22">
        <f>D26</f>
        <v>1302</v>
      </c>
    </row>
    <row r="145" spans="1:4" x14ac:dyDescent="0.2">
      <c r="A145" s="6" t="s">
        <v>6</v>
      </c>
      <c r="B145" s="87" t="s">
        <v>17</v>
      </c>
      <c r="C145" s="87"/>
      <c r="D145" s="22">
        <f>D70</f>
        <v>1350.78</v>
      </c>
    </row>
    <row r="146" spans="1:4" x14ac:dyDescent="0.2">
      <c r="A146" s="6" t="s">
        <v>8</v>
      </c>
      <c r="B146" s="87" t="s">
        <v>45</v>
      </c>
      <c r="C146" s="87"/>
      <c r="D146" s="22">
        <f>D82</f>
        <v>80.17</v>
      </c>
    </row>
    <row r="147" spans="1:4" x14ac:dyDescent="0.2">
      <c r="A147" s="6" t="s">
        <v>10</v>
      </c>
      <c r="B147" s="87" t="s">
        <v>52</v>
      </c>
      <c r="C147" s="87"/>
      <c r="D147" s="22">
        <f>D112</f>
        <v>52.75</v>
      </c>
    </row>
    <row r="148" spans="1:4" x14ac:dyDescent="0.2">
      <c r="A148" s="6" t="s">
        <v>12</v>
      </c>
      <c r="B148" s="87" t="s">
        <v>57</v>
      </c>
      <c r="C148" s="87"/>
      <c r="D148" s="22">
        <f>D123</f>
        <v>85.68</v>
      </c>
    </row>
    <row r="149" spans="1:4" x14ac:dyDescent="0.2">
      <c r="A149" s="86" t="s">
        <v>95</v>
      </c>
      <c r="B149" s="86"/>
      <c r="C149" s="86"/>
      <c r="D149" s="23">
        <f>SUM(D144:D148)</f>
        <v>2871.3799999999997</v>
      </c>
    </row>
    <row r="150" spans="1:4" x14ac:dyDescent="0.2">
      <c r="A150" s="6" t="s">
        <v>32</v>
      </c>
      <c r="B150" s="87" t="s">
        <v>71</v>
      </c>
      <c r="C150" s="87"/>
      <c r="D150" s="24">
        <f>D138</f>
        <v>627.08298850574704</v>
      </c>
    </row>
    <row r="151" spans="1:4" x14ac:dyDescent="0.2">
      <c r="A151" s="86" t="s">
        <v>72</v>
      </c>
      <c r="B151" s="86"/>
      <c r="C151" s="86"/>
      <c r="D151" s="23">
        <f>ROUND(SUM(D149:D150),2)</f>
        <v>3498.46</v>
      </c>
    </row>
  </sheetData>
  <mergeCells count="71">
    <mergeCell ref="B148:C148"/>
    <mergeCell ref="A149:C149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A88:D88"/>
    <mergeCell ref="B90:C90"/>
    <mergeCell ref="B58:C58"/>
    <mergeCell ref="B60:C60"/>
    <mergeCell ref="A61:C61"/>
    <mergeCell ref="A85:D85"/>
    <mergeCell ref="A82:C82"/>
    <mergeCell ref="B59:C59"/>
    <mergeCell ref="B102:C102"/>
    <mergeCell ref="A104:C104"/>
    <mergeCell ref="A107:D107"/>
    <mergeCell ref="B109:C109"/>
    <mergeCell ref="B110:C110"/>
    <mergeCell ref="B150:C150"/>
    <mergeCell ref="A151:C151"/>
    <mergeCell ref="A126:D126"/>
    <mergeCell ref="B103:C103"/>
    <mergeCell ref="B111:C111"/>
    <mergeCell ref="A112:C112"/>
    <mergeCell ref="A115:D115"/>
    <mergeCell ref="B117:C117"/>
    <mergeCell ref="A123:C123"/>
    <mergeCell ref="A138:B138"/>
    <mergeCell ref="A141:D141"/>
    <mergeCell ref="B143:C143"/>
    <mergeCell ref="B144:C144"/>
    <mergeCell ref="B145:C145"/>
    <mergeCell ref="B146:C146"/>
    <mergeCell ref="B147:C147"/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182</v>
      </c>
      <c r="B6" s="83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119</v>
      </c>
      <c r="D10" s="85"/>
    </row>
    <row r="11" spans="1:4" x14ac:dyDescent="0.2">
      <c r="A11" s="5">
        <v>2</v>
      </c>
      <c r="B11" s="5" t="s">
        <v>93</v>
      </c>
      <c r="C11" s="84" t="s">
        <v>120</v>
      </c>
      <c r="D11" s="85"/>
    </row>
    <row r="12" spans="1:4" x14ac:dyDescent="0.2">
      <c r="A12" s="5">
        <v>3</v>
      </c>
      <c r="B12" s="5" t="s">
        <v>75</v>
      </c>
      <c r="C12" s="84">
        <v>1668.21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1668.21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1668.21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138.96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185.33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324.29000000000002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398.5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49.81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59.77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29.88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19.920000000000002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11.95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3.98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159.4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733.21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125.3074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503.45740000000001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324.29000000000002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733.21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503.45740000000001</v>
      </c>
    </row>
    <row r="70" spans="1:5" x14ac:dyDescent="0.2">
      <c r="A70" s="86" t="s">
        <v>16</v>
      </c>
      <c r="B70" s="86"/>
      <c r="C70" s="86"/>
      <c r="D70" s="19">
        <f>SUM(D67:D69)</f>
        <v>1560.9574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6.83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0.54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2.66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30.69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11.29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50.71</v>
      </c>
    </row>
    <row r="82" spans="1:4" x14ac:dyDescent="0.2">
      <c r="A82" s="94" t="s">
        <v>16</v>
      </c>
      <c r="B82" s="95"/>
      <c r="C82" s="98"/>
      <c r="D82" s="19">
        <f>SUM(D76:D81)</f>
        <v>102.72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30.65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18.32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0.66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10.99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3.7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64.319999999999993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64.319999999999993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64.319999999999993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44.61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/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97.94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174.70737000000003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220.13128620000001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368.25100586896554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27.672059999999998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127.71719999999999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212.86199999999999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763.08966206896559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1668.21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1560.9574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102.72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64.319999999999993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97.94</v>
      </c>
    </row>
    <row r="149" spans="1:4" x14ac:dyDescent="0.2">
      <c r="A149" s="86" t="s">
        <v>95</v>
      </c>
      <c r="B149" s="86"/>
      <c r="C149" s="86"/>
      <c r="D149" s="23">
        <f>SUM(D144:D148)</f>
        <v>3494.1474000000003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763.08966206896559</v>
      </c>
    </row>
    <row r="151" spans="1:4" x14ac:dyDescent="0.2">
      <c r="A151" s="86" t="s">
        <v>72</v>
      </c>
      <c r="B151" s="86"/>
      <c r="C151" s="86"/>
      <c r="D151" s="23">
        <f>ROUND(SUM(D149:D150),2)</f>
        <v>4257.24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7" zoomScale="115" zoomScaleNormal="115" workbookViewId="0">
      <selection activeCell="D20" sqref="D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94" t="s">
        <v>183</v>
      </c>
      <c r="B6" s="98"/>
      <c r="C6" s="34" t="s">
        <v>99</v>
      </c>
      <c r="D6" s="34">
        <v>25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109</v>
      </c>
      <c r="D10" s="85"/>
    </row>
    <row r="11" spans="1:4" x14ac:dyDescent="0.2">
      <c r="A11" s="5">
        <v>2</v>
      </c>
      <c r="B11" s="5" t="s">
        <v>93</v>
      </c>
      <c r="C11" s="84" t="s">
        <v>110</v>
      </c>
      <c r="D11" s="85"/>
    </row>
    <row r="12" spans="1:4" x14ac:dyDescent="0.2">
      <c r="A12" s="5">
        <v>3</v>
      </c>
      <c r="B12" s="5" t="s">
        <v>75</v>
      </c>
      <c r="C12" s="84">
        <v>1212.03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1302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1302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108.45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144.65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253.10000000000002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311.02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38.869999999999997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46.65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23.32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15.55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9.33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3.11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124.4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572.25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147.28000000000003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525.42999999999995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253.10000000000002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572.25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525.42999999999995</v>
      </c>
    </row>
    <row r="70" spans="1:5" x14ac:dyDescent="0.2">
      <c r="A70" s="86" t="s">
        <v>16</v>
      </c>
      <c r="B70" s="86"/>
      <c r="C70" s="86"/>
      <c r="D70" s="19">
        <f>SUM(D67:D69)</f>
        <v>1350.78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4" t="s">
        <v>16</v>
      </c>
      <c r="B82" s="95"/>
      <c r="C82" s="98"/>
      <c r="D82" s="19">
        <f>SUM(D76:D81)</f>
        <v>0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14.59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14.59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14.59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14.59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103.87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5.12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162.32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141.4845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178.27046999999999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298.22330586206891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22.409855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103.4301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172.38350000000003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617.97827586206881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1302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1350.78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0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14.59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162.32</v>
      </c>
    </row>
    <row r="149" spans="1:4" x14ac:dyDescent="0.2">
      <c r="A149" s="86" t="s">
        <v>95</v>
      </c>
      <c r="B149" s="86"/>
      <c r="C149" s="86"/>
      <c r="D149" s="23">
        <f>SUM(D144:D148)</f>
        <v>2829.69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617.97827586206881</v>
      </c>
    </row>
    <row r="151" spans="1:4" x14ac:dyDescent="0.2">
      <c r="A151" s="86" t="s">
        <v>72</v>
      </c>
      <c r="B151" s="86"/>
      <c r="C151" s="86"/>
      <c r="D151" s="23">
        <f>ROUND(SUM(D149:D150),2)</f>
        <v>3447.67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D20" sqref="D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94" t="s">
        <v>184</v>
      </c>
      <c r="B6" s="98"/>
      <c r="C6" s="34" t="s">
        <v>99</v>
      </c>
      <c r="D6" s="34">
        <v>5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111</v>
      </c>
      <c r="D10" s="85"/>
    </row>
    <row r="11" spans="1:4" x14ac:dyDescent="0.2">
      <c r="A11" s="5">
        <v>2</v>
      </c>
      <c r="B11" s="5" t="s">
        <v>93</v>
      </c>
      <c r="C11" s="84" t="s">
        <v>110</v>
      </c>
      <c r="D11" s="85"/>
    </row>
    <row r="12" spans="1:4" x14ac:dyDescent="0.2">
      <c r="A12" s="5">
        <v>3</v>
      </c>
      <c r="B12" s="5" t="s">
        <v>75</v>
      </c>
      <c r="C12" s="84">
        <v>1298.42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1302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1302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108.45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144.65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253.10000000000002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311.02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38.869999999999997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46.65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23.32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15.55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9.33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3.11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124.4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572.25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147.28000000000003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525.42999999999995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253.10000000000002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572.25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525.42999999999995</v>
      </c>
    </row>
    <row r="70" spans="1:5" x14ac:dyDescent="0.2">
      <c r="A70" s="86" t="s">
        <v>16</v>
      </c>
      <c r="B70" s="86"/>
      <c r="C70" s="86"/>
      <c r="D70" s="19">
        <f>SUM(D67:D69)</f>
        <v>1350.78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4" t="s">
        <v>16</v>
      </c>
      <c r="B82" s="95"/>
      <c r="C82" s="98"/>
      <c r="D82" s="19">
        <f>SUM(D76:D81)</f>
        <v>0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14.59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14.59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14.59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14.59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62.32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3.07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118.72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139.30449999999999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175.52366999999998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293.62826678160917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22.064575000000001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101.8365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169.72750000000002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608.45643678160923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1302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1350.78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0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14.59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118.72</v>
      </c>
    </row>
    <row r="149" spans="1:4" x14ac:dyDescent="0.2">
      <c r="A149" s="86" t="s">
        <v>95</v>
      </c>
      <c r="B149" s="86"/>
      <c r="C149" s="86"/>
      <c r="D149" s="23">
        <f>SUM(D144:D148)</f>
        <v>2786.0899999999997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608.45643678160923</v>
      </c>
    </row>
    <row r="151" spans="1:4" x14ac:dyDescent="0.2">
      <c r="A151" s="86" t="s">
        <v>72</v>
      </c>
      <c r="B151" s="86"/>
      <c r="C151" s="86"/>
      <c r="D151" s="23">
        <f>ROUND(SUM(D149:D150),2)</f>
        <v>3394.55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94" t="s">
        <v>185</v>
      </c>
      <c r="B6" s="98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115</v>
      </c>
      <c r="D10" s="85"/>
    </row>
    <row r="11" spans="1:4" x14ac:dyDescent="0.2">
      <c r="A11" s="5">
        <v>2</v>
      </c>
      <c r="B11" s="5" t="s">
        <v>93</v>
      </c>
      <c r="C11" s="84" t="s">
        <v>116</v>
      </c>
      <c r="D11" s="85"/>
    </row>
    <row r="12" spans="1:4" x14ac:dyDescent="0.2">
      <c r="A12" s="5">
        <v>3</v>
      </c>
      <c r="B12" s="5" t="s">
        <v>75</v>
      </c>
      <c r="C12" s="84">
        <v>1465.12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1465.12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1465.12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122.04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162.77000000000001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284.81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349.98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43.74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52.49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26.24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17.489999999999998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10.49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3.49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139.99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643.91000000000008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137.49280000000002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515.64280000000008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284.81</v>
      </c>
    </row>
    <row r="68" spans="1:5" x14ac:dyDescent="0.2">
      <c r="A68" s="33" t="s">
        <v>24</v>
      </c>
      <c r="B68" s="87" t="s">
        <v>25</v>
      </c>
      <c r="C68" s="87"/>
      <c r="D68" s="14">
        <f>D50</f>
        <v>643.91000000000008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515.64280000000008</v>
      </c>
    </row>
    <row r="70" spans="1:5" x14ac:dyDescent="0.2">
      <c r="A70" s="86" t="s">
        <v>16</v>
      </c>
      <c r="B70" s="86"/>
      <c r="C70" s="86"/>
      <c r="D70" s="19">
        <f>SUM(D67:D69)</f>
        <v>1444.3628000000001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4" t="s">
        <v>16</v>
      </c>
      <c r="B82" s="95"/>
      <c r="C82" s="98"/>
      <c r="D82" s="19">
        <f>SUM(D76:D81)</f>
        <v>0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16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16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16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16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107.05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2.54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162.92000000000002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154.42014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194.56937639999998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325.48925601379307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24.45872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112.88639999999999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188.14400000000001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674.47877241379297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1465.12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1444.3628000000001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0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16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162.92000000000002</v>
      </c>
    </row>
    <row r="149" spans="1:4" x14ac:dyDescent="0.2">
      <c r="A149" s="86" t="s">
        <v>95</v>
      </c>
      <c r="B149" s="86"/>
      <c r="C149" s="86"/>
      <c r="D149" s="23">
        <f>SUM(D144:D148)</f>
        <v>3088.4027999999998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674.47877241379297</v>
      </c>
    </row>
    <row r="151" spans="1:4" x14ac:dyDescent="0.2">
      <c r="A151" s="86" t="s">
        <v>72</v>
      </c>
      <c r="B151" s="86"/>
      <c r="C151" s="86"/>
      <c r="D151" s="23">
        <f>ROUND(SUM(D149:D150),2)</f>
        <v>3762.88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4" zoomScale="115" zoomScaleNormal="115" workbookViewId="0">
      <selection activeCell="A6" sqref="A6:B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94" t="s">
        <v>186</v>
      </c>
      <c r="B6" s="98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113</v>
      </c>
      <c r="D10" s="85"/>
    </row>
    <row r="11" spans="1:4" x14ac:dyDescent="0.2">
      <c r="A11" s="5">
        <v>2</v>
      </c>
      <c r="B11" s="5" t="s">
        <v>93</v>
      </c>
      <c r="C11" s="84" t="s">
        <v>114</v>
      </c>
      <c r="D11" s="85"/>
    </row>
    <row r="12" spans="1:4" x14ac:dyDescent="0.2">
      <c r="A12" s="5">
        <v>3</v>
      </c>
      <c r="B12" s="5" t="s">
        <v>75</v>
      </c>
      <c r="C12" s="84">
        <v>1590.08</v>
      </c>
      <c r="D12" s="85"/>
    </row>
    <row r="13" spans="1:4" x14ac:dyDescent="0.2">
      <c r="A13" s="5">
        <v>4</v>
      </c>
      <c r="B13" s="5" t="s">
        <v>76</v>
      </c>
      <c r="C13" s="84" t="s">
        <v>121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1590.08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1590.08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132.44999999999999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176.65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309.10000000000002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379.83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47.47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56.97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28.48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18.989999999999998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11.39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3.79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151.93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698.84999999999991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129.99520000000001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508.14520000000005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309.10000000000002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698.84999999999991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508.14520000000005</v>
      </c>
    </row>
    <row r="70" spans="1:5" x14ac:dyDescent="0.2">
      <c r="A70" s="86" t="s">
        <v>16</v>
      </c>
      <c r="B70" s="86"/>
      <c r="C70" s="86"/>
      <c r="D70" s="19">
        <f>SUM(D67:D69)</f>
        <v>1516.0952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4" t="s">
        <v>16</v>
      </c>
      <c r="B82" s="95"/>
      <c r="C82" s="98"/>
      <c r="D82" s="19">
        <f>SUM(D76:D81)</f>
        <v>0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17.079999999999998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17.079999999999998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17.079999999999998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17.079999999999998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62.32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17.760000000000002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133.41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162.83326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205.16990759999996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343.22256573333328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25.791284999999998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119.0367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198.39449999999999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711.22573333333321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1590.08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1516.0952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0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17.079999999999998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133.41</v>
      </c>
    </row>
    <row r="149" spans="1:4" x14ac:dyDescent="0.2">
      <c r="A149" s="86" t="s">
        <v>95</v>
      </c>
      <c r="B149" s="86"/>
      <c r="C149" s="86"/>
      <c r="D149" s="23">
        <f>SUM(D144:D148)</f>
        <v>3256.6651999999995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711.22573333333321</v>
      </c>
    </row>
    <row r="151" spans="1:4" x14ac:dyDescent="0.2">
      <c r="A151" s="86" t="s">
        <v>72</v>
      </c>
      <c r="B151" s="86"/>
      <c r="C151" s="86"/>
      <c r="D151" s="23">
        <f>ROUND(SUM(D149:D150),2)</f>
        <v>3967.89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selection activeCell="T6" sqref="T6"/>
    </sheetView>
  </sheetViews>
  <sheetFormatPr defaultRowHeight="12.75" x14ac:dyDescent="0.2"/>
  <cols>
    <col min="1" max="1" width="27.85546875" style="1" bestFit="1" customWidth="1"/>
    <col min="2" max="21" width="9.7109375" style="1" customWidth="1"/>
    <col min="22" max="16384" width="9.140625" style="1"/>
  </cols>
  <sheetData>
    <row r="1" spans="1:21" x14ac:dyDescent="0.2">
      <c r="A1" s="1" t="s">
        <v>122</v>
      </c>
    </row>
    <row r="3" spans="1:21" x14ac:dyDescent="0.2">
      <c r="A3" s="48" t="s">
        <v>187</v>
      </c>
    </row>
    <row r="4" spans="1:21" s="51" customFormat="1" ht="25.5" customHeight="1" x14ac:dyDescent="0.25">
      <c r="A4" s="49" t="s">
        <v>136</v>
      </c>
      <c r="B4" s="102" t="str">
        <f>auxalmox1!C10</f>
        <v>Auxiliar de Almoxarifado I</v>
      </c>
      <c r="C4" s="102"/>
      <c r="D4" s="102" t="str">
        <f>auxalmox2!C10</f>
        <v>Auxiliar de Almoxarifado II</v>
      </c>
      <c r="E4" s="102"/>
      <c r="F4" s="102" t="str">
        <f>auxalmox3!C10</f>
        <v>Auxiliar de Almoxarifado III</v>
      </c>
      <c r="G4" s="102"/>
      <c r="H4" s="102" t="str">
        <f>auxsg1!C10</f>
        <v>Auxiliar de Serviços Gerais I</v>
      </c>
      <c r="I4" s="102"/>
      <c r="J4" s="102" t="str">
        <f>auxsg2!C10</f>
        <v>Auxiliar de Serviços Gerais II</v>
      </c>
      <c r="K4" s="102"/>
      <c r="L4" s="102" t="str">
        <f>artsg!C10</f>
        <v>Artífice de Serviços Gerais</v>
      </c>
      <c r="M4" s="102"/>
      <c r="N4" s="102" t="str">
        <f>opemp!C10</f>
        <v>Operador de Empilhadeira</v>
      </c>
      <c r="O4" s="102"/>
      <c r="P4" s="102" t="str">
        <f>oplog!C10</f>
        <v>Operador Logístico</v>
      </c>
      <c r="Q4" s="102"/>
      <c r="R4" s="102" t="str">
        <f>auxtseg!C10</f>
        <v>Auxiliar Técnico em Segurança do Trabalho</v>
      </c>
      <c r="S4" s="102"/>
      <c r="T4" s="102" t="str">
        <f>superv!C10</f>
        <v>Supervisor</v>
      </c>
      <c r="U4" s="102"/>
    </row>
    <row r="5" spans="1:21" x14ac:dyDescent="0.2">
      <c r="A5" s="39" t="s">
        <v>124</v>
      </c>
      <c r="B5" s="40"/>
      <c r="C5" s="41">
        <f>auxalmox1!D26</f>
        <v>1302</v>
      </c>
      <c r="D5" s="40"/>
      <c r="E5" s="41">
        <f>auxalmox2!D26</f>
        <v>1339.15</v>
      </c>
      <c r="F5" s="40"/>
      <c r="G5" s="41">
        <f>auxalmox3!D26</f>
        <v>1527.75</v>
      </c>
      <c r="H5" s="40"/>
      <c r="I5" s="41">
        <f>auxsg1!D26</f>
        <v>1302</v>
      </c>
      <c r="J5" s="40"/>
      <c r="K5" s="41">
        <f>auxsg2!D26</f>
        <v>1302</v>
      </c>
      <c r="L5" s="40"/>
      <c r="M5" s="41">
        <f>artsg!D26</f>
        <v>1839.41</v>
      </c>
      <c r="N5" s="40"/>
      <c r="O5" s="41">
        <f>opemp!D26</f>
        <v>1590.08</v>
      </c>
      <c r="P5" s="40"/>
      <c r="Q5" s="41">
        <f>oplog!D26</f>
        <v>1465.12</v>
      </c>
      <c r="R5" s="40"/>
      <c r="S5" s="41">
        <f>auxtseg!D26</f>
        <v>1726.13</v>
      </c>
      <c r="T5" s="40"/>
      <c r="U5" s="41">
        <f>superv!D26</f>
        <v>1668.21</v>
      </c>
    </row>
    <row r="6" spans="1:21" x14ac:dyDescent="0.2">
      <c r="A6" s="39" t="s">
        <v>125</v>
      </c>
      <c r="B6" s="42">
        <f>auxalmox1!C50</f>
        <v>0.36800000000000005</v>
      </c>
      <c r="C6" s="43">
        <f>ROUND(C5*B6,2)</f>
        <v>479.14</v>
      </c>
      <c r="D6" s="42">
        <f>auxalmox2!C50</f>
        <v>0.36800000000000005</v>
      </c>
      <c r="E6" s="43">
        <f>ROUND(E5*D6,2)</f>
        <v>492.81</v>
      </c>
      <c r="F6" s="42">
        <f>auxalmox3!C50</f>
        <v>0.36800000000000005</v>
      </c>
      <c r="G6" s="43">
        <f>ROUND(G5*F6,2)</f>
        <v>562.21</v>
      </c>
      <c r="H6" s="42">
        <f>auxsg1!C50</f>
        <v>0.36800000000000005</v>
      </c>
      <c r="I6" s="43">
        <f>ROUND(I5*H6,2)</f>
        <v>479.14</v>
      </c>
      <c r="J6" s="42">
        <f>auxsg2!C50</f>
        <v>0.36800000000000005</v>
      </c>
      <c r="K6" s="43">
        <f>ROUND(K5*J6,2)</f>
        <v>479.14</v>
      </c>
      <c r="L6" s="42">
        <f>artsg!C50</f>
        <v>0.36800000000000005</v>
      </c>
      <c r="M6" s="43">
        <f>ROUND(M5*L6,2)</f>
        <v>676.9</v>
      </c>
      <c r="N6" s="42">
        <f>opemp!C50</f>
        <v>0.36800000000000005</v>
      </c>
      <c r="O6" s="43">
        <f>ROUND(O5*N6,2)</f>
        <v>585.15</v>
      </c>
      <c r="P6" s="42">
        <f>oplog!C50</f>
        <v>0.36800000000000005</v>
      </c>
      <c r="Q6" s="43">
        <f>ROUND(Q5*P6,2)</f>
        <v>539.16</v>
      </c>
      <c r="R6" s="42">
        <f>auxtseg!C50</f>
        <v>0.36800000000000005</v>
      </c>
      <c r="S6" s="43">
        <f>ROUND(S5*R6,2)</f>
        <v>635.22</v>
      </c>
      <c r="T6" s="42">
        <f>superv!C50</f>
        <v>0.36800000000000005</v>
      </c>
      <c r="U6" s="43">
        <f>ROUND(U5*T6,2)</f>
        <v>613.9</v>
      </c>
    </row>
    <row r="7" spans="1:21" x14ac:dyDescent="0.2">
      <c r="A7" s="39" t="s">
        <v>135</v>
      </c>
      <c r="B7" s="42">
        <f>auxalmox1!C138</f>
        <v>0.21839080459770144</v>
      </c>
      <c r="C7" s="43">
        <f>ROUND((C5+C6)*B7,2)</f>
        <v>388.98</v>
      </c>
      <c r="D7" s="42">
        <f>auxalmox2!C138</f>
        <v>0.21839080459770144</v>
      </c>
      <c r="E7" s="43">
        <f>ROUND((E5+E6)*D7,2)</f>
        <v>400.08</v>
      </c>
      <c r="F7" s="42">
        <f>auxalmox3!C138</f>
        <v>0.21839080459770144</v>
      </c>
      <c r="G7" s="43">
        <f>ROUND((G5+G6)*F7,2)</f>
        <v>456.43</v>
      </c>
      <c r="H7" s="42">
        <f>auxsg1!C138</f>
        <v>0.21839080459770144</v>
      </c>
      <c r="I7" s="43">
        <f>ROUND((I5+I6)*H7,2)</f>
        <v>388.98</v>
      </c>
      <c r="J7" s="42">
        <f>auxsg2!C138</f>
        <v>0.21839080459770144</v>
      </c>
      <c r="K7" s="43">
        <f>ROUND((K5+K6)*J7,2)</f>
        <v>388.98</v>
      </c>
      <c r="L7" s="42">
        <f>artsg!C138</f>
        <v>0.21839080459770144</v>
      </c>
      <c r="M7" s="43">
        <f>ROUND((M5+M6)*L7,2)</f>
        <v>549.54</v>
      </c>
      <c r="N7" s="42">
        <f>opemp!C138</f>
        <v>0.21839080459770144</v>
      </c>
      <c r="O7" s="43">
        <f>ROUND((O5+O6)*N7,2)</f>
        <v>475.05</v>
      </c>
      <c r="P7" s="42">
        <f>oplog!C138</f>
        <v>0.21839080459770144</v>
      </c>
      <c r="Q7" s="43">
        <f>ROUND((Q5+Q6)*P7,2)</f>
        <v>437.72</v>
      </c>
      <c r="R7" s="42">
        <f>auxtseg!C138</f>
        <v>0.21839080459770144</v>
      </c>
      <c r="S7" s="43">
        <f>ROUND((S5+S6)*R7,2)</f>
        <v>515.70000000000005</v>
      </c>
      <c r="T7" s="42">
        <f>superv!C138</f>
        <v>0.21839080459770144</v>
      </c>
      <c r="U7" s="43">
        <f>ROUND((U5+U6)*T7,2)</f>
        <v>498.39</v>
      </c>
    </row>
    <row r="8" spans="1:21" x14ac:dyDescent="0.2">
      <c r="A8" s="39" t="s">
        <v>126</v>
      </c>
      <c r="B8" s="40"/>
      <c r="C8" s="41">
        <f>SUM(C5:C7)</f>
        <v>2170.12</v>
      </c>
      <c r="D8" s="40"/>
      <c r="E8" s="41">
        <f>SUM(E5:E7)</f>
        <v>2232.04</v>
      </c>
      <c r="F8" s="40"/>
      <c r="G8" s="41">
        <f>SUM(G5:G7)</f>
        <v>2546.39</v>
      </c>
      <c r="H8" s="40"/>
      <c r="I8" s="41">
        <f>SUM(I5:I7)</f>
        <v>2170.12</v>
      </c>
      <c r="J8" s="40"/>
      <c r="K8" s="41">
        <f>SUM(K5:K7)</f>
        <v>2170.12</v>
      </c>
      <c r="L8" s="40"/>
      <c r="M8" s="41">
        <f>SUM(M5:M7)</f>
        <v>3065.85</v>
      </c>
      <c r="N8" s="40"/>
      <c r="O8" s="41">
        <f>SUM(O5:O7)</f>
        <v>2650.28</v>
      </c>
      <c r="P8" s="40"/>
      <c r="Q8" s="41">
        <f>SUM(Q5:Q7)</f>
        <v>2442</v>
      </c>
      <c r="R8" s="40"/>
      <c r="S8" s="41">
        <f>SUM(S5:S7)</f>
        <v>2877.05</v>
      </c>
      <c r="T8" s="40"/>
      <c r="U8" s="41">
        <f>SUM(U5:U7)</f>
        <v>2780.5</v>
      </c>
    </row>
    <row r="9" spans="1:21" x14ac:dyDescent="0.2">
      <c r="A9" s="39" t="s">
        <v>127</v>
      </c>
      <c r="B9" s="40"/>
      <c r="C9" s="41">
        <f>C8/220</f>
        <v>9.8641818181818177</v>
      </c>
      <c r="D9" s="40"/>
      <c r="E9" s="41">
        <f>E8/220</f>
        <v>10.145636363636363</v>
      </c>
      <c r="F9" s="40"/>
      <c r="G9" s="41">
        <f>G8/220</f>
        <v>11.574499999999999</v>
      </c>
      <c r="H9" s="40"/>
      <c r="I9" s="41">
        <f>I8/220</f>
        <v>9.8641818181818177</v>
      </c>
      <c r="J9" s="40"/>
      <c r="K9" s="41">
        <f>K8/220</f>
        <v>9.8641818181818177</v>
      </c>
      <c r="L9" s="40"/>
      <c r="M9" s="41">
        <f>M8/220</f>
        <v>13.935681818181818</v>
      </c>
      <c r="N9" s="40"/>
      <c r="O9" s="41">
        <f>O8/220</f>
        <v>12.046727272727274</v>
      </c>
      <c r="P9" s="40"/>
      <c r="Q9" s="41">
        <f>Q8/220</f>
        <v>11.1</v>
      </c>
      <c r="R9" s="40"/>
      <c r="S9" s="41">
        <f>S8/220</f>
        <v>13.077500000000001</v>
      </c>
      <c r="T9" s="40"/>
      <c r="U9" s="41">
        <f>U8/220</f>
        <v>12.638636363636364</v>
      </c>
    </row>
    <row r="10" spans="1:21" x14ac:dyDescent="0.2">
      <c r="A10" s="39" t="s">
        <v>131</v>
      </c>
      <c r="B10" s="44">
        <v>0.5</v>
      </c>
      <c r="C10" s="43">
        <f>ROUND(C9*(1+B10),2)</f>
        <v>14.8</v>
      </c>
      <c r="D10" s="44">
        <v>0.5</v>
      </c>
      <c r="E10" s="43">
        <f>ROUND(E9*(1+D10),2)</f>
        <v>15.22</v>
      </c>
      <c r="F10" s="44">
        <v>0.5</v>
      </c>
      <c r="G10" s="43">
        <f>ROUND(G9*(1+F10),2)</f>
        <v>17.36</v>
      </c>
      <c r="H10" s="44">
        <v>0.5</v>
      </c>
      <c r="I10" s="43">
        <f>ROUND(I9*(1+H10),2)</f>
        <v>14.8</v>
      </c>
      <c r="J10" s="44">
        <v>0.5</v>
      </c>
      <c r="K10" s="43">
        <f>ROUND(K9*(1+J10),2)</f>
        <v>14.8</v>
      </c>
      <c r="L10" s="44">
        <v>0.5</v>
      </c>
      <c r="M10" s="43">
        <f>ROUND(M9*(1+L10),2)</f>
        <v>20.9</v>
      </c>
      <c r="N10" s="44">
        <v>0.5</v>
      </c>
      <c r="O10" s="43">
        <f>ROUND(O9*(1+N10),2)</f>
        <v>18.07</v>
      </c>
      <c r="P10" s="44">
        <v>0.5</v>
      </c>
      <c r="Q10" s="43">
        <f>ROUND(Q9*(1+P10),2)</f>
        <v>16.649999999999999</v>
      </c>
      <c r="R10" s="44">
        <v>0.5</v>
      </c>
      <c r="S10" s="43">
        <f>ROUND(S9*(1+R10),2)</f>
        <v>19.62</v>
      </c>
      <c r="T10" s="44">
        <v>0.5</v>
      </c>
      <c r="U10" s="43">
        <f>ROUND(U9*(1+T10),2)</f>
        <v>18.96</v>
      </c>
    </row>
    <row r="11" spans="1:21" x14ac:dyDescent="0.2">
      <c r="A11" s="39" t="s">
        <v>132</v>
      </c>
      <c r="B11" s="44">
        <v>0.5</v>
      </c>
      <c r="C11" s="43">
        <f>ROUND(C9*(1+B11),2)</f>
        <v>14.8</v>
      </c>
      <c r="D11" s="44">
        <v>0.5</v>
      </c>
      <c r="E11" s="43">
        <f>ROUND(E9*(1+D11),2)</f>
        <v>15.22</v>
      </c>
      <c r="F11" s="44">
        <v>0.5</v>
      </c>
      <c r="G11" s="43">
        <f>ROUND(G9*(1+F11),2)</f>
        <v>17.36</v>
      </c>
      <c r="H11" s="44">
        <v>0.5</v>
      </c>
      <c r="I11" s="43">
        <f>ROUND(I9*(1+H11),2)</f>
        <v>14.8</v>
      </c>
      <c r="J11" s="44">
        <v>0.5</v>
      </c>
      <c r="K11" s="43">
        <f>ROUND(K9*(1+J11),2)</f>
        <v>14.8</v>
      </c>
      <c r="L11" s="44">
        <v>0.5</v>
      </c>
      <c r="M11" s="43">
        <f>ROUND(M9*(1+L11),2)</f>
        <v>20.9</v>
      </c>
      <c r="N11" s="44">
        <v>0.5</v>
      </c>
      <c r="O11" s="43">
        <f>ROUND(O9*(1+N11),2)</f>
        <v>18.07</v>
      </c>
      <c r="P11" s="44">
        <v>0.5</v>
      </c>
      <c r="Q11" s="43">
        <f>ROUND(Q9*(1+P11),2)</f>
        <v>16.649999999999999</v>
      </c>
      <c r="R11" s="44">
        <v>0.5</v>
      </c>
      <c r="S11" s="43">
        <f>ROUND(S9*(1+R11),2)</f>
        <v>19.62</v>
      </c>
      <c r="T11" s="44">
        <v>0.5</v>
      </c>
      <c r="U11" s="43">
        <f>ROUND(U9*(1+T11),2)</f>
        <v>18.96</v>
      </c>
    </row>
    <row r="12" spans="1:21" x14ac:dyDescent="0.2">
      <c r="A12" s="39" t="s">
        <v>128</v>
      </c>
      <c r="B12" s="44">
        <v>1</v>
      </c>
      <c r="C12" s="43">
        <f>ROUND(C9*(1+B12),2)</f>
        <v>19.73</v>
      </c>
      <c r="D12" s="44">
        <v>1</v>
      </c>
      <c r="E12" s="43">
        <f>ROUND(E9*(1+D12),2)</f>
        <v>20.29</v>
      </c>
      <c r="F12" s="44">
        <v>1</v>
      </c>
      <c r="G12" s="43">
        <f>ROUND(G9*(1+F12),2)</f>
        <v>23.15</v>
      </c>
      <c r="H12" s="44">
        <v>1</v>
      </c>
      <c r="I12" s="43">
        <f>ROUND(I9*(1+H12),2)</f>
        <v>19.73</v>
      </c>
      <c r="J12" s="44">
        <v>1</v>
      </c>
      <c r="K12" s="43">
        <f>ROUND(K9*(1+J12),2)</f>
        <v>19.73</v>
      </c>
      <c r="L12" s="44">
        <v>1</v>
      </c>
      <c r="M12" s="43">
        <f>ROUND(M9*(1+L12),2)</f>
        <v>27.87</v>
      </c>
      <c r="N12" s="44">
        <v>1</v>
      </c>
      <c r="O12" s="43">
        <f>ROUND(O9*(1+N12),2)</f>
        <v>24.09</v>
      </c>
      <c r="P12" s="44">
        <v>1</v>
      </c>
      <c r="Q12" s="43">
        <f>ROUND(Q9*(1+P12),2)</f>
        <v>22.2</v>
      </c>
      <c r="R12" s="44">
        <v>1</v>
      </c>
      <c r="S12" s="43">
        <f>ROUND(S9*(1+R12),2)</f>
        <v>26.16</v>
      </c>
      <c r="T12" s="44">
        <v>1</v>
      </c>
      <c r="U12" s="43">
        <f>ROUND(U9*(1+T12),2)</f>
        <v>25.28</v>
      </c>
    </row>
    <row r="13" spans="1:21" x14ac:dyDescent="0.2">
      <c r="A13" s="78"/>
      <c r="B13" s="79"/>
      <c r="C13" s="60"/>
      <c r="D13" s="79"/>
      <c r="E13" s="60"/>
      <c r="F13" s="79"/>
      <c r="G13" s="60"/>
      <c r="H13" s="79"/>
      <c r="I13" s="60"/>
      <c r="J13" s="79"/>
      <c r="K13" s="60"/>
      <c r="L13" s="79"/>
      <c r="M13" s="60"/>
      <c r="N13" s="79"/>
      <c r="O13" s="60"/>
      <c r="P13" s="79"/>
      <c r="Q13" s="60"/>
      <c r="R13" s="79"/>
      <c r="S13" s="60"/>
      <c r="T13" s="79"/>
      <c r="U13" s="60"/>
    </row>
    <row r="14" spans="1:21" x14ac:dyDescent="0.2">
      <c r="A14" s="82" t="s">
        <v>123</v>
      </c>
      <c r="B14" s="80"/>
      <c r="C14" s="81"/>
      <c r="D14" s="80"/>
      <c r="E14" s="81"/>
      <c r="F14" s="80"/>
      <c r="G14" s="81"/>
      <c r="H14" s="80"/>
      <c r="I14" s="81"/>
      <c r="J14" s="80"/>
      <c r="K14" s="81"/>
      <c r="L14" s="80"/>
      <c r="M14" s="81"/>
      <c r="N14" s="80"/>
      <c r="O14" s="81"/>
      <c r="P14" s="80"/>
      <c r="Q14" s="81"/>
      <c r="R14" s="80"/>
      <c r="S14" s="81"/>
      <c r="T14" s="80"/>
      <c r="U14" s="81"/>
    </row>
    <row r="15" spans="1:21" ht="25.5" customHeight="1" x14ac:dyDescent="0.2">
      <c r="A15" s="49" t="s">
        <v>136</v>
      </c>
      <c r="B15" s="102" t="str">
        <f>auxalmox1!C10</f>
        <v>Auxiliar de Almoxarifado I</v>
      </c>
      <c r="C15" s="102"/>
      <c r="D15" s="102" t="str">
        <f>auxalmox2!C10</f>
        <v>Auxiliar de Almoxarifado II</v>
      </c>
      <c r="E15" s="102"/>
      <c r="F15" s="102" t="str">
        <f>auxalmox3!C10</f>
        <v>Auxiliar de Almoxarifado III</v>
      </c>
      <c r="G15" s="102"/>
      <c r="H15" s="102" t="str">
        <f>auxsg1!C10</f>
        <v>Auxiliar de Serviços Gerais I</v>
      </c>
      <c r="I15" s="102"/>
      <c r="J15" s="102" t="str">
        <f>auxsg2!C10</f>
        <v>Auxiliar de Serviços Gerais II</v>
      </c>
      <c r="K15" s="102"/>
      <c r="L15" s="102" t="str">
        <f>artsg!C10</f>
        <v>Artífice de Serviços Gerais</v>
      </c>
      <c r="M15" s="102"/>
      <c r="N15" s="102" t="str">
        <f>opemp!C10</f>
        <v>Operador de Empilhadeira</v>
      </c>
      <c r="O15" s="102"/>
      <c r="P15" s="102" t="str">
        <f>oplog!C10</f>
        <v>Operador Logístico</v>
      </c>
      <c r="Q15" s="102"/>
      <c r="R15" s="102" t="str">
        <f>auxtseg!C10</f>
        <v>Auxiliar Técnico em Segurança do Trabalho</v>
      </c>
      <c r="S15" s="102"/>
      <c r="T15" s="102" t="str">
        <f>superv!C10</f>
        <v>Supervisor</v>
      </c>
      <c r="U15" s="102"/>
    </row>
    <row r="16" spans="1:21" x14ac:dyDescent="0.2">
      <c r="A16" s="39" t="s">
        <v>133</v>
      </c>
      <c r="B16" s="39">
        <v>16</v>
      </c>
      <c r="C16" s="43">
        <f>C10*B16</f>
        <v>236.8</v>
      </c>
      <c r="D16" s="39">
        <v>24</v>
      </c>
      <c r="E16" s="43">
        <f>E10*D16</f>
        <v>365.28000000000003</v>
      </c>
      <c r="F16" s="39">
        <v>24</v>
      </c>
      <c r="G16" s="43">
        <f>G10*F16</f>
        <v>416.64</v>
      </c>
      <c r="H16" s="39">
        <v>32</v>
      </c>
      <c r="I16" s="43">
        <f>I10*H16</f>
        <v>473.6</v>
      </c>
      <c r="J16" s="39">
        <v>24</v>
      </c>
      <c r="K16" s="43">
        <f>K10*J16</f>
        <v>355.20000000000005</v>
      </c>
      <c r="L16" s="39">
        <v>8</v>
      </c>
      <c r="M16" s="43">
        <f>M10*L16</f>
        <v>167.2</v>
      </c>
      <c r="N16" s="39">
        <v>8</v>
      </c>
      <c r="O16" s="43">
        <f>O10*N16</f>
        <v>144.56</v>
      </c>
      <c r="P16" s="39">
        <v>8</v>
      </c>
      <c r="Q16" s="43">
        <f>Q10*P16</f>
        <v>133.19999999999999</v>
      </c>
      <c r="R16" s="39">
        <v>8</v>
      </c>
      <c r="S16" s="43">
        <f>S10*R16</f>
        <v>156.96</v>
      </c>
      <c r="T16" s="39">
        <v>8</v>
      </c>
      <c r="U16" s="43">
        <f>U10*T16</f>
        <v>151.68</v>
      </c>
    </row>
    <row r="17" spans="1:21" x14ac:dyDescent="0.2">
      <c r="A17" s="39" t="s">
        <v>134</v>
      </c>
      <c r="B17" s="39">
        <v>24</v>
      </c>
      <c r="C17" s="43">
        <f>C11*B17</f>
        <v>355.20000000000005</v>
      </c>
      <c r="D17" s="39">
        <v>36</v>
      </c>
      <c r="E17" s="43">
        <f t="shared" ref="E17:G17" si="0">E11*D17</f>
        <v>547.92000000000007</v>
      </c>
      <c r="F17" s="39">
        <v>36</v>
      </c>
      <c r="G17" s="43">
        <f t="shared" si="0"/>
        <v>624.96</v>
      </c>
      <c r="H17" s="39">
        <v>48</v>
      </c>
      <c r="I17" s="43">
        <f t="shared" ref="I17:K17" si="1">I11*H17</f>
        <v>710.40000000000009</v>
      </c>
      <c r="J17" s="39">
        <v>36</v>
      </c>
      <c r="K17" s="43">
        <f t="shared" si="1"/>
        <v>532.80000000000007</v>
      </c>
      <c r="L17" s="39">
        <v>12</v>
      </c>
      <c r="M17" s="43">
        <f>M11*L17</f>
        <v>250.79999999999998</v>
      </c>
      <c r="N17" s="39">
        <v>12</v>
      </c>
      <c r="O17" s="43">
        <f>O11*N17</f>
        <v>216.84</v>
      </c>
      <c r="P17" s="39">
        <v>12</v>
      </c>
      <c r="Q17" s="43">
        <f>Q11*P17</f>
        <v>199.79999999999998</v>
      </c>
      <c r="R17" s="39">
        <v>12</v>
      </c>
      <c r="S17" s="43">
        <f>S11*R17</f>
        <v>235.44</v>
      </c>
      <c r="T17" s="39">
        <v>12</v>
      </c>
      <c r="U17" s="43">
        <f>U11*T17</f>
        <v>227.52</v>
      </c>
    </row>
    <row r="18" spans="1:21" x14ac:dyDescent="0.2">
      <c r="A18" s="39" t="s">
        <v>129</v>
      </c>
      <c r="B18" s="39">
        <v>4</v>
      </c>
      <c r="C18" s="43">
        <f>C12*B18</f>
        <v>78.92</v>
      </c>
      <c r="D18" s="39">
        <v>4</v>
      </c>
      <c r="E18" s="43">
        <f t="shared" ref="E18:G18" si="2">E12*D18</f>
        <v>81.16</v>
      </c>
      <c r="F18" s="39">
        <v>4</v>
      </c>
      <c r="G18" s="43">
        <f t="shared" si="2"/>
        <v>92.6</v>
      </c>
      <c r="H18" s="39">
        <v>4</v>
      </c>
      <c r="I18" s="43">
        <f t="shared" ref="I18:K18" si="3">I12*H18</f>
        <v>78.92</v>
      </c>
      <c r="J18" s="39">
        <v>4</v>
      </c>
      <c r="K18" s="43">
        <f t="shared" si="3"/>
        <v>78.92</v>
      </c>
      <c r="L18" s="39">
        <v>4</v>
      </c>
      <c r="M18" s="43">
        <f>M12*L18</f>
        <v>111.48</v>
      </c>
      <c r="N18" s="39">
        <v>4</v>
      </c>
      <c r="O18" s="43">
        <f>O12*N18</f>
        <v>96.36</v>
      </c>
      <c r="P18" s="39">
        <v>4</v>
      </c>
      <c r="Q18" s="43">
        <f>Q12*P18</f>
        <v>88.8</v>
      </c>
      <c r="R18" s="39">
        <v>4</v>
      </c>
      <c r="S18" s="43">
        <f>S12*R18</f>
        <v>104.64</v>
      </c>
      <c r="T18" s="39">
        <v>4</v>
      </c>
      <c r="U18" s="43">
        <f>U12*T18</f>
        <v>101.12</v>
      </c>
    </row>
    <row r="19" spans="1:21" s="48" customFormat="1" x14ac:dyDescent="0.2">
      <c r="A19" s="45" t="s">
        <v>130</v>
      </c>
      <c r="B19" s="46"/>
      <c r="C19" s="47">
        <f>SUM(C16:C18)</f>
        <v>670.92</v>
      </c>
      <c r="D19" s="46"/>
      <c r="E19" s="47">
        <f>SUM(E16:E18)</f>
        <v>994.36</v>
      </c>
      <c r="F19" s="46"/>
      <c r="G19" s="47">
        <f>SUM(G16:G18)</f>
        <v>1134.1999999999998</v>
      </c>
      <c r="H19" s="46"/>
      <c r="I19" s="47">
        <f>SUM(I16:I18)</f>
        <v>1262.92</v>
      </c>
      <c r="J19" s="46"/>
      <c r="K19" s="47">
        <f>SUM(K16:K18)</f>
        <v>966.92000000000007</v>
      </c>
      <c r="L19" s="46"/>
      <c r="M19" s="47">
        <f>SUM(M16:M18)</f>
        <v>529.48</v>
      </c>
      <c r="N19" s="46"/>
      <c r="O19" s="47">
        <f>SUM(O16:O18)</f>
        <v>457.76</v>
      </c>
      <c r="P19" s="46"/>
      <c r="Q19" s="47">
        <f>SUM(Q16:Q18)</f>
        <v>421.8</v>
      </c>
      <c r="R19" s="46"/>
      <c r="S19" s="47">
        <f>SUM(S16:S18)</f>
        <v>497.03999999999996</v>
      </c>
      <c r="T19" s="46"/>
      <c r="U19" s="47">
        <f>SUM(U16:U18)</f>
        <v>480.32000000000005</v>
      </c>
    </row>
    <row r="20" spans="1:21" x14ac:dyDescent="0.2">
      <c r="C20" s="37"/>
    </row>
    <row r="21" spans="1:21" x14ac:dyDescent="0.2">
      <c r="A21" s="48" t="s">
        <v>137</v>
      </c>
      <c r="C21" s="37"/>
    </row>
    <row r="22" spans="1:21" ht="25.5" customHeight="1" x14ac:dyDescent="0.2">
      <c r="A22" s="49" t="s">
        <v>136</v>
      </c>
      <c r="B22" s="102" t="str">
        <f>auxalmox1!C10</f>
        <v>Auxiliar de Almoxarifado I</v>
      </c>
      <c r="C22" s="102"/>
      <c r="D22" s="102" t="str">
        <f>auxalmox2!C10</f>
        <v>Auxiliar de Almoxarifado II</v>
      </c>
      <c r="E22" s="102"/>
      <c r="F22" s="102" t="str">
        <f>auxalmox3!C10</f>
        <v>Auxiliar de Almoxarifado III</v>
      </c>
      <c r="G22" s="102"/>
      <c r="H22" s="102" t="str">
        <f>auxsg1!C10</f>
        <v>Auxiliar de Serviços Gerais I</v>
      </c>
      <c r="I22" s="102"/>
      <c r="J22" s="102" t="str">
        <f>auxsg2!C10</f>
        <v>Auxiliar de Serviços Gerais II</v>
      </c>
      <c r="K22" s="102"/>
      <c r="L22" s="102" t="str">
        <f>artsg!C10</f>
        <v>Artífice de Serviços Gerais</v>
      </c>
      <c r="M22" s="102"/>
      <c r="N22" s="102" t="str">
        <f>opemp!C10</f>
        <v>Operador de Empilhadeira</v>
      </c>
      <c r="O22" s="102"/>
      <c r="P22" s="102" t="str">
        <f>oplog!C10</f>
        <v>Operador Logístico</v>
      </c>
      <c r="Q22" s="102"/>
      <c r="R22" s="102" t="str">
        <f>auxtseg!C10</f>
        <v>Auxiliar Técnico em Segurança do Trabalho</v>
      </c>
      <c r="S22" s="102"/>
      <c r="T22" s="102" t="str">
        <f>superv!C10</f>
        <v>Supervisor</v>
      </c>
      <c r="U22" s="102"/>
    </row>
    <row r="23" spans="1:21" x14ac:dyDescent="0.2">
      <c r="A23" s="39" t="s">
        <v>133</v>
      </c>
      <c r="B23" s="39">
        <v>264</v>
      </c>
      <c r="C23" s="43">
        <f>C10*B23</f>
        <v>3907.2000000000003</v>
      </c>
      <c r="D23" s="39">
        <v>396</v>
      </c>
      <c r="E23" s="43">
        <f>E10*D23</f>
        <v>6027.12</v>
      </c>
      <c r="F23" s="39">
        <v>396</v>
      </c>
      <c r="G23" s="43">
        <f>G10*F23</f>
        <v>6874.5599999999995</v>
      </c>
      <c r="H23" s="39">
        <v>528</v>
      </c>
      <c r="I23" s="43">
        <f>I10*H23</f>
        <v>7814.4000000000005</v>
      </c>
      <c r="J23" s="39">
        <v>396</v>
      </c>
      <c r="K23" s="43">
        <f>K10*J23</f>
        <v>5860.8</v>
      </c>
      <c r="L23" s="39">
        <v>132</v>
      </c>
      <c r="M23" s="43">
        <f>M10*L23</f>
        <v>2758.7999999999997</v>
      </c>
      <c r="N23" s="39">
        <v>132</v>
      </c>
      <c r="O23" s="43">
        <f>O10*N23</f>
        <v>2385.2400000000002</v>
      </c>
      <c r="P23" s="39">
        <v>132</v>
      </c>
      <c r="Q23" s="43">
        <f>Q10*P23</f>
        <v>2197.7999999999997</v>
      </c>
      <c r="R23" s="39">
        <v>132</v>
      </c>
      <c r="S23" s="43">
        <f>S10*R23</f>
        <v>2589.84</v>
      </c>
      <c r="T23" s="39">
        <v>132</v>
      </c>
      <c r="U23" s="43">
        <f>U10*T23</f>
        <v>2502.7200000000003</v>
      </c>
    </row>
    <row r="24" spans="1:21" x14ac:dyDescent="0.2">
      <c r="A24" s="39" t="s">
        <v>134</v>
      </c>
      <c r="B24" s="39">
        <v>192</v>
      </c>
      <c r="C24" s="43">
        <f>C11*B24</f>
        <v>2841.6000000000004</v>
      </c>
      <c r="D24" s="39">
        <v>288</v>
      </c>
      <c r="E24" s="43">
        <f>E11*D24</f>
        <v>4383.3600000000006</v>
      </c>
      <c r="F24" s="39">
        <v>288</v>
      </c>
      <c r="G24" s="43">
        <f>G11*F24</f>
        <v>4999.68</v>
      </c>
      <c r="H24" s="39">
        <v>384</v>
      </c>
      <c r="I24" s="43">
        <f>I11*H24</f>
        <v>5683.2000000000007</v>
      </c>
      <c r="J24" s="39">
        <v>288</v>
      </c>
      <c r="K24" s="43">
        <f>K11*J24</f>
        <v>4262.4000000000005</v>
      </c>
      <c r="L24" s="39">
        <v>96</v>
      </c>
      <c r="M24" s="43">
        <f>M11*L24</f>
        <v>2006.3999999999999</v>
      </c>
      <c r="N24" s="39">
        <v>96</v>
      </c>
      <c r="O24" s="43">
        <f>O11*N24</f>
        <v>1734.72</v>
      </c>
      <c r="P24" s="39">
        <v>96</v>
      </c>
      <c r="Q24" s="43">
        <f>Q11*P24</f>
        <v>1598.3999999999999</v>
      </c>
      <c r="R24" s="39">
        <v>96</v>
      </c>
      <c r="S24" s="43">
        <f>S11*R24</f>
        <v>1883.52</v>
      </c>
      <c r="T24" s="39">
        <v>96</v>
      </c>
      <c r="U24" s="43">
        <f>U11*T24</f>
        <v>1820.16</v>
      </c>
    </row>
    <row r="25" spans="1:21" x14ac:dyDescent="0.2">
      <c r="A25" s="39" t="s">
        <v>129</v>
      </c>
      <c r="B25" s="39">
        <v>192</v>
      </c>
      <c r="C25" s="43">
        <f>C12*B25</f>
        <v>3788.16</v>
      </c>
      <c r="D25" s="39">
        <v>288</v>
      </c>
      <c r="E25" s="43">
        <f>E12*D25</f>
        <v>5843.5199999999995</v>
      </c>
      <c r="F25" s="39">
        <v>288</v>
      </c>
      <c r="G25" s="43">
        <f>G12*F25</f>
        <v>6667.2</v>
      </c>
      <c r="H25" s="39">
        <v>384</v>
      </c>
      <c r="I25" s="43">
        <f>I12*H25</f>
        <v>7576.32</v>
      </c>
      <c r="J25" s="39">
        <v>288</v>
      </c>
      <c r="K25" s="43">
        <f>K12*J25</f>
        <v>5682.24</v>
      </c>
      <c r="L25" s="39">
        <v>96</v>
      </c>
      <c r="M25" s="43">
        <f>M12*L25</f>
        <v>2675.52</v>
      </c>
      <c r="N25" s="39">
        <v>96</v>
      </c>
      <c r="O25" s="43">
        <f>O12*N25</f>
        <v>2312.64</v>
      </c>
      <c r="P25" s="39">
        <v>96</v>
      </c>
      <c r="Q25" s="43">
        <f>Q12*P25</f>
        <v>2131.1999999999998</v>
      </c>
      <c r="R25" s="39">
        <v>96</v>
      </c>
      <c r="S25" s="43">
        <f>S12*R25</f>
        <v>2511.36</v>
      </c>
      <c r="T25" s="39">
        <v>96</v>
      </c>
      <c r="U25" s="43">
        <f>U12*T25</f>
        <v>2426.88</v>
      </c>
    </row>
    <row r="26" spans="1:21" x14ac:dyDescent="0.2">
      <c r="A26" s="45" t="s">
        <v>130</v>
      </c>
      <c r="B26" s="46"/>
      <c r="C26" s="47">
        <f>SUM(C23:C25)</f>
        <v>10536.960000000001</v>
      </c>
      <c r="D26" s="46"/>
      <c r="E26" s="47">
        <f>SUM(E23:E25)</f>
        <v>16254</v>
      </c>
      <c r="F26" s="46"/>
      <c r="G26" s="47">
        <f>SUM(G23:G25)</f>
        <v>18541.439999999999</v>
      </c>
      <c r="H26" s="46"/>
      <c r="I26" s="47">
        <f>SUM(I23:I25)</f>
        <v>21073.920000000002</v>
      </c>
      <c r="J26" s="46"/>
      <c r="K26" s="47">
        <f>SUM(K23:K25)</f>
        <v>15805.44</v>
      </c>
      <c r="L26" s="46"/>
      <c r="M26" s="47">
        <f>SUM(M23:M25)</f>
        <v>7440.7199999999993</v>
      </c>
      <c r="N26" s="46"/>
      <c r="O26" s="47">
        <f>SUM(O23:O25)</f>
        <v>6432.6</v>
      </c>
      <c r="P26" s="46"/>
      <c r="Q26" s="47">
        <f>SUM(Q23:Q25)</f>
        <v>5927.4</v>
      </c>
      <c r="R26" s="46"/>
      <c r="S26" s="47">
        <f>SUM(S23:S25)</f>
        <v>6984.7200000000012</v>
      </c>
      <c r="T26" s="46"/>
      <c r="U26" s="47">
        <f>SUM(U23:U25)</f>
        <v>6749.76</v>
      </c>
    </row>
    <row r="28" spans="1:21" x14ac:dyDescent="0.2">
      <c r="A28" s="52" t="s">
        <v>138</v>
      </c>
    </row>
    <row r="29" spans="1:21" x14ac:dyDescent="0.2">
      <c r="A29" s="54">
        <f>SUM(B19:U19)</f>
        <v>7415.7199999999993</v>
      </c>
    </row>
    <row r="30" spans="1:21" x14ac:dyDescent="0.2">
      <c r="A30" s="52" t="s">
        <v>139</v>
      </c>
    </row>
    <row r="31" spans="1:21" x14ac:dyDescent="0.2">
      <c r="A31" s="54">
        <f>SUM(B26:U26)</f>
        <v>115746.95999999999</v>
      </c>
    </row>
    <row r="32" spans="1:21" x14ac:dyDescent="0.2">
      <c r="A32" s="53" t="s">
        <v>140</v>
      </c>
    </row>
    <row r="33" spans="1:1" x14ac:dyDescent="0.2">
      <c r="A33" s="54">
        <f>A29+A31</f>
        <v>123162.68</v>
      </c>
    </row>
  </sheetData>
  <mergeCells count="30">
    <mergeCell ref="L22:M22"/>
    <mergeCell ref="B4:C4"/>
    <mergeCell ref="D4:E4"/>
    <mergeCell ref="F4:G4"/>
    <mergeCell ref="H4:I4"/>
    <mergeCell ref="J4:K4"/>
    <mergeCell ref="L4:M4"/>
    <mergeCell ref="B22:C22"/>
    <mergeCell ref="D22:E22"/>
    <mergeCell ref="F22:G22"/>
    <mergeCell ref="H22:I22"/>
    <mergeCell ref="J22:K22"/>
    <mergeCell ref="B15:C15"/>
    <mergeCell ref="D15:E15"/>
    <mergeCell ref="F15:G15"/>
    <mergeCell ref="H15:I15"/>
    <mergeCell ref="N22:O22"/>
    <mergeCell ref="P22:Q22"/>
    <mergeCell ref="R22:S22"/>
    <mergeCell ref="T22:U22"/>
    <mergeCell ref="N4:O4"/>
    <mergeCell ref="P4:Q4"/>
    <mergeCell ref="R4:S4"/>
    <mergeCell ref="T4:U4"/>
    <mergeCell ref="T15:U15"/>
    <mergeCell ref="J15:K15"/>
    <mergeCell ref="L15:M15"/>
    <mergeCell ref="N15:O15"/>
    <mergeCell ref="P15:Q15"/>
    <mergeCell ref="R15:S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8" orientation="landscape" r:id="rId1"/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6" sqref="D6"/>
    </sheetView>
  </sheetViews>
  <sheetFormatPr defaultRowHeight="12.75" x14ac:dyDescent="0.2"/>
  <cols>
    <col min="1" max="4" width="14.7109375" style="1" customWidth="1"/>
    <col min="5" max="16384" width="9.140625" style="1"/>
  </cols>
  <sheetData>
    <row r="1" spans="1:4" x14ac:dyDescent="0.2">
      <c r="A1" s="1" t="s">
        <v>141</v>
      </c>
    </row>
    <row r="3" spans="1:4" x14ac:dyDescent="0.2">
      <c r="C3" s="65" t="s">
        <v>142</v>
      </c>
      <c r="D3" s="65" t="s">
        <v>146</v>
      </c>
    </row>
    <row r="4" spans="1:4" x14ac:dyDescent="0.2">
      <c r="A4" s="40" t="s">
        <v>143</v>
      </c>
      <c r="B4" s="59"/>
      <c r="C4" s="43">
        <v>68</v>
      </c>
      <c r="D4" s="43">
        <v>136</v>
      </c>
    </row>
    <row r="5" spans="1:4" x14ac:dyDescent="0.2">
      <c r="A5" s="40" t="s">
        <v>144</v>
      </c>
      <c r="B5" s="59"/>
      <c r="C5" s="43">
        <v>0</v>
      </c>
      <c r="D5" s="43">
        <f>4.9*2</f>
        <v>9.8000000000000007</v>
      </c>
    </row>
    <row r="6" spans="1:4" x14ac:dyDescent="0.2">
      <c r="A6" s="40" t="s">
        <v>145</v>
      </c>
      <c r="B6" s="59"/>
      <c r="C6" s="43">
        <f>13.1*0.8</f>
        <v>10.48</v>
      </c>
      <c r="D6" s="43">
        <f>13.1*0.8</f>
        <v>10.48</v>
      </c>
    </row>
    <row r="7" spans="1:4" x14ac:dyDescent="0.2">
      <c r="A7" s="55" t="s">
        <v>126</v>
      </c>
      <c r="B7" s="60"/>
      <c r="C7" s="43">
        <f>C4-(C5+C6)</f>
        <v>57.519999999999996</v>
      </c>
      <c r="D7" s="43">
        <f>D4-(D5+D6)</f>
        <v>115.72</v>
      </c>
    </row>
    <row r="8" spans="1:4" s="38" customFormat="1" ht="25.5" x14ac:dyDescent="0.2">
      <c r="A8" s="57" t="s">
        <v>135</v>
      </c>
      <c r="B8" s="61">
        <f>auxsg1!C138</f>
        <v>0.21839080459770144</v>
      </c>
      <c r="C8" s="58">
        <f>ROUND(C7*B8,2)</f>
        <v>12.56</v>
      </c>
      <c r="D8" s="58">
        <f>ROUND(D7*B8,2)</f>
        <v>25.27</v>
      </c>
    </row>
    <row r="9" spans="1:4" x14ac:dyDescent="0.2">
      <c r="A9" s="56" t="s">
        <v>148</v>
      </c>
      <c r="B9" s="62"/>
      <c r="C9" s="63">
        <f>SUM(C7:C8)</f>
        <v>70.08</v>
      </c>
      <c r="D9" s="63">
        <f>SUM(D7:D8)</f>
        <v>140.99</v>
      </c>
    </row>
    <row r="10" spans="1:4" x14ac:dyDescent="0.2">
      <c r="C10" s="17"/>
      <c r="D10" s="17"/>
    </row>
    <row r="11" spans="1:4" x14ac:dyDescent="0.2">
      <c r="A11" s="40" t="s">
        <v>149</v>
      </c>
      <c r="B11" s="41"/>
      <c r="C11" s="39">
        <v>20</v>
      </c>
      <c r="D11" s="39">
        <v>120</v>
      </c>
    </row>
    <row r="12" spans="1:4" x14ac:dyDescent="0.2">
      <c r="A12" s="40" t="s">
        <v>150</v>
      </c>
      <c r="B12" s="41"/>
      <c r="C12" s="63">
        <f>C9*C11</f>
        <v>1401.6</v>
      </c>
      <c r="D12" s="63">
        <f>D9*D11</f>
        <v>16918.800000000003</v>
      </c>
    </row>
    <row r="13" spans="1:4" x14ac:dyDescent="0.2">
      <c r="A13" s="40" t="s">
        <v>151</v>
      </c>
      <c r="B13" s="41"/>
      <c r="C13" s="39">
        <v>40</v>
      </c>
      <c r="D13" s="39">
        <v>240</v>
      </c>
    </row>
    <row r="14" spans="1:4" x14ac:dyDescent="0.2">
      <c r="A14" s="40" t="s">
        <v>152</v>
      </c>
      <c r="B14" s="41"/>
      <c r="C14" s="63">
        <f>C9*C13</f>
        <v>2803.2</v>
      </c>
      <c r="D14" s="63">
        <f>D9*D13</f>
        <v>33837.600000000006</v>
      </c>
    </row>
    <row r="16" spans="1:4" x14ac:dyDescent="0.2">
      <c r="A16" s="103" t="s">
        <v>154</v>
      </c>
      <c r="B16" s="104"/>
    </row>
    <row r="17" spans="1:2" x14ac:dyDescent="0.2">
      <c r="A17" s="39" t="s">
        <v>142</v>
      </c>
      <c r="B17" s="63">
        <f>C12+C14</f>
        <v>4204.7999999999993</v>
      </c>
    </row>
    <row r="18" spans="1:2" x14ac:dyDescent="0.2">
      <c r="A18" s="39" t="s">
        <v>146</v>
      </c>
      <c r="B18" s="63">
        <f>D12+D14</f>
        <v>50756.400000000009</v>
      </c>
    </row>
    <row r="19" spans="1:2" x14ac:dyDescent="0.2">
      <c r="A19" s="45" t="s">
        <v>153</v>
      </c>
      <c r="B19" s="64">
        <f>SUM(B17:B18)</f>
        <v>54961.200000000012</v>
      </c>
    </row>
  </sheetData>
  <mergeCells count="1">
    <mergeCell ref="A16:B1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47"/>
  <sheetViews>
    <sheetView tabSelected="1" zoomScaleNormal="100" workbookViewId="0">
      <selection activeCell="I15" sqref="I15"/>
    </sheetView>
  </sheetViews>
  <sheetFormatPr defaultRowHeight="12.75" x14ac:dyDescent="0.2"/>
  <cols>
    <col min="1" max="1" width="12.7109375" style="1" customWidth="1"/>
    <col min="2" max="2" width="35" style="1" bestFit="1" customWidth="1"/>
    <col min="3" max="6" width="12.7109375" style="1" customWidth="1"/>
    <col min="7" max="16384" width="9.140625" style="1"/>
  </cols>
  <sheetData>
    <row r="8" spans="1:6" x14ac:dyDescent="0.2">
      <c r="A8" s="108" t="s">
        <v>155</v>
      </c>
      <c r="B8" s="108"/>
      <c r="C8" s="108"/>
      <c r="D8" s="108"/>
      <c r="E8" s="108"/>
      <c r="F8" s="108"/>
    </row>
    <row r="10" spans="1:6" x14ac:dyDescent="0.2">
      <c r="A10" s="105" t="s">
        <v>156</v>
      </c>
      <c r="B10" s="106"/>
      <c r="C10" s="106"/>
      <c r="D10" s="106"/>
      <c r="E10" s="106"/>
      <c r="F10" s="107"/>
    </row>
    <row r="11" spans="1:6" s="38" customFormat="1" x14ac:dyDescent="0.2">
      <c r="A11" s="50" t="s">
        <v>157</v>
      </c>
      <c r="B11" s="50" t="s">
        <v>158</v>
      </c>
      <c r="C11" s="50" t="s">
        <v>159</v>
      </c>
      <c r="D11" s="50" t="s">
        <v>147</v>
      </c>
      <c r="E11" s="50" t="s">
        <v>160</v>
      </c>
      <c r="F11" s="50" t="s">
        <v>161</v>
      </c>
    </row>
    <row r="12" spans="1:6" ht="25.5" x14ac:dyDescent="0.2">
      <c r="A12" s="65">
        <v>1</v>
      </c>
      <c r="B12" s="72" t="str">
        <f>auxalmox1!A6</f>
        <v xml:space="preserve">Auxiliar de Almoxarifado I 44 horas semanais </v>
      </c>
      <c r="C12" s="73">
        <f>auxalmox1!D151</f>
        <v>3498.46</v>
      </c>
      <c r="D12" s="74">
        <f>auxalmox1!D6</f>
        <v>2</v>
      </c>
      <c r="E12" s="73">
        <f>C12*D12</f>
        <v>6996.92</v>
      </c>
      <c r="F12" s="73">
        <f>E12*12</f>
        <v>83963.040000000008</v>
      </c>
    </row>
    <row r="13" spans="1:6" ht="25.5" x14ac:dyDescent="0.2">
      <c r="A13" s="65">
        <v>2</v>
      </c>
      <c r="B13" s="72" t="str">
        <f>auxalmox2!A6</f>
        <v xml:space="preserve">Auxiliar de Almoxarifado II 44 horas semanais </v>
      </c>
      <c r="C13" s="73">
        <f>auxalmox2!D151</f>
        <v>3567.69</v>
      </c>
      <c r="D13" s="74">
        <f>auxalmox2!D6</f>
        <v>2</v>
      </c>
      <c r="E13" s="73">
        <f t="shared" ref="E13:E21" si="0">C13*D13</f>
        <v>7135.38</v>
      </c>
      <c r="F13" s="73">
        <f t="shared" ref="F13:F21" si="1">E13*12</f>
        <v>85624.56</v>
      </c>
    </row>
    <row r="14" spans="1:6" ht="25.5" x14ac:dyDescent="0.2">
      <c r="A14" s="65">
        <v>3</v>
      </c>
      <c r="B14" s="72" t="str">
        <f>auxalmox3!A6</f>
        <v xml:space="preserve">Auxiliar de Almoxarifado III 44 horas semanais </v>
      </c>
      <c r="C14" s="73">
        <f>auxalmox3!D151</f>
        <v>3950.78</v>
      </c>
      <c r="D14" s="74">
        <f>auxalmox3!D6</f>
        <v>5</v>
      </c>
      <c r="E14" s="73">
        <f t="shared" si="0"/>
        <v>19753.900000000001</v>
      </c>
      <c r="F14" s="73">
        <f t="shared" si="1"/>
        <v>237046.80000000002</v>
      </c>
    </row>
    <row r="15" spans="1:6" ht="25.5" x14ac:dyDescent="0.2">
      <c r="A15" s="65">
        <v>4</v>
      </c>
      <c r="B15" s="72" t="str">
        <f>auxsg1!A6</f>
        <v xml:space="preserve">Auxiliar de Serviços Gerais I 44 horas semanais </v>
      </c>
      <c r="C15" s="73">
        <f>auxsg1!D151</f>
        <v>3498.46</v>
      </c>
      <c r="D15" s="74">
        <f>auxsg1!D6</f>
        <v>3</v>
      </c>
      <c r="E15" s="73">
        <f t="shared" si="0"/>
        <v>10495.380000000001</v>
      </c>
      <c r="F15" s="73">
        <f t="shared" si="1"/>
        <v>125944.56000000001</v>
      </c>
    </row>
    <row r="16" spans="1:6" ht="25.5" x14ac:dyDescent="0.2">
      <c r="A16" s="65">
        <v>5</v>
      </c>
      <c r="B16" s="72" t="str">
        <f>auxsg2!A6</f>
        <v xml:space="preserve">Auxiliar de Serviços Gerais II 44 horas semanais </v>
      </c>
      <c r="C16" s="73">
        <f>auxsg2!D151</f>
        <v>3498.46</v>
      </c>
      <c r="D16" s="74">
        <f>auxsg2!D6</f>
        <v>3</v>
      </c>
      <c r="E16" s="73">
        <f t="shared" si="0"/>
        <v>10495.380000000001</v>
      </c>
      <c r="F16" s="73">
        <f t="shared" si="1"/>
        <v>125944.56000000001</v>
      </c>
    </row>
    <row r="17" spans="1:6" ht="25.5" x14ac:dyDescent="0.2">
      <c r="A17" s="65">
        <v>6</v>
      </c>
      <c r="B17" s="72" t="str">
        <f>artsg!A6</f>
        <v xml:space="preserve">Artífice de Serviços Gerais 44 horas semanais </v>
      </c>
      <c r="C17" s="73">
        <f>artsg!D151</f>
        <v>4628.97</v>
      </c>
      <c r="D17" s="74">
        <f>artsg!D6</f>
        <v>1</v>
      </c>
      <c r="E17" s="73">
        <f t="shared" si="0"/>
        <v>4628.97</v>
      </c>
      <c r="F17" s="73">
        <f t="shared" si="1"/>
        <v>55547.64</v>
      </c>
    </row>
    <row r="18" spans="1:6" ht="25.5" x14ac:dyDescent="0.2">
      <c r="A18" s="65">
        <v>7</v>
      </c>
      <c r="B18" s="72" t="str">
        <f>opemp!A6</f>
        <v xml:space="preserve">Operador de Empilhadeira 44 horas semanais </v>
      </c>
      <c r="C18" s="73">
        <f>opemp!D151</f>
        <v>4084.83</v>
      </c>
      <c r="D18" s="74">
        <f>opemp!D6</f>
        <v>1</v>
      </c>
      <c r="E18" s="73">
        <f t="shared" si="0"/>
        <v>4084.83</v>
      </c>
      <c r="F18" s="73">
        <f t="shared" si="1"/>
        <v>49017.96</v>
      </c>
    </row>
    <row r="19" spans="1:6" x14ac:dyDescent="0.2">
      <c r="A19" s="65">
        <v>8</v>
      </c>
      <c r="B19" s="72" t="str">
        <f>oplog!A6</f>
        <v xml:space="preserve">Operador Logístico 44 horas semanais </v>
      </c>
      <c r="C19" s="73">
        <f>oplog!D151</f>
        <v>3845.95</v>
      </c>
      <c r="D19" s="74">
        <f>oplog!D6</f>
        <v>1</v>
      </c>
      <c r="E19" s="73">
        <f t="shared" si="0"/>
        <v>3845.95</v>
      </c>
      <c r="F19" s="73">
        <f t="shared" si="1"/>
        <v>46151.399999999994</v>
      </c>
    </row>
    <row r="20" spans="1:6" ht="25.5" x14ac:dyDescent="0.2">
      <c r="A20" s="65">
        <v>9</v>
      </c>
      <c r="B20" s="72" t="str">
        <f>auxtseg!A6</f>
        <v xml:space="preserve">Auxiliar Técnico em Segurança do Trabalho 44 horas semanais </v>
      </c>
      <c r="C20" s="73">
        <f>auxtseg!D151</f>
        <v>4380.1899999999996</v>
      </c>
      <c r="D20" s="74">
        <f>auxtseg!D6</f>
        <v>1</v>
      </c>
      <c r="E20" s="73">
        <f t="shared" si="0"/>
        <v>4380.1899999999996</v>
      </c>
      <c r="F20" s="73">
        <f t="shared" si="1"/>
        <v>52562.28</v>
      </c>
    </row>
    <row r="21" spans="1:6" x14ac:dyDescent="0.2">
      <c r="A21" s="65">
        <v>10</v>
      </c>
      <c r="B21" s="72" t="str">
        <f>superv!A6</f>
        <v xml:space="preserve">Supervisor 44 horas semanais </v>
      </c>
      <c r="C21" s="73">
        <f>superv!D151</f>
        <v>4257.24</v>
      </c>
      <c r="D21" s="74">
        <f>superv!D6</f>
        <v>1</v>
      </c>
      <c r="E21" s="73">
        <f t="shared" si="0"/>
        <v>4257.24</v>
      </c>
      <c r="F21" s="73">
        <f t="shared" si="1"/>
        <v>51086.879999999997</v>
      </c>
    </row>
    <row r="22" spans="1:6" x14ac:dyDescent="0.2">
      <c r="B22" s="46" t="s">
        <v>153</v>
      </c>
      <c r="C22" s="75"/>
      <c r="D22" s="76">
        <f>SUM(D12:D21)</f>
        <v>20</v>
      </c>
      <c r="E22" s="77">
        <f t="shared" ref="E22:F22" si="2">SUM(E12:E21)</f>
        <v>76074.140000000014</v>
      </c>
      <c r="F22" s="77">
        <f t="shared" si="2"/>
        <v>912889.68000000017</v>
      </c>
    </row>
    <row r="24" spans="1:6" x14ac:dyDescent="0.2">
      <c r="A24" s="105" t="s">
        <v>162</v>
      </c>
      <c r="B24" s="106"/>
      <c r="C24" s="106"/>
      <c r="D24" s="106"/>
      <c r="E24" s="106"/>
      <c r="F24" s="107"/>
    </row>
    <row r="25" spans="1:6" x14ac:dyDescent="0.2">
      <c r="A25" s="50" t="s">
        <v>157</v>
      </c>
      <c r="B25" s="50" t="s">
        <v>158</v>
      </c>
      <c r="C25" s="50" t="s">
        <v>159</v>
      </c>
      <c r="D25" s="50" t="s">
        <v>147</v>
      </c>
      <c r="E25" s="50" t="s">
        <v>160</v>
      </c>
      <c r="F25" s="50" t="s">
        <v>164</v>
      </c>
    </row>
    <row r="26" spans="1:6" ht="38.25" x14ac:dyDescent="0.2">
      <c r="A26" s="70">
        <v>11</v>
      </c>
      <c r="B26" s="72" t="str">
        <f>auxsg1adic!A6</f>
        <v>Auxiliar de Serviços Gerais I 44 horas semanais - acréscimo em ano eleitoral por até 90 dias</v>
      </c>
      <c r="C26" s="73">
        <f>auxsg1adic!D151</f>
        <v>3447.67</v>
      </c>
      <c r="D26" s="74">
        <f>auxsg1adic!D6</f>
        <v>25</v>
      </c>
      <c r="E26" s="73">
        <f>C26*D26</f>
        <v>86191.75</v>
      </c>
      <c r="F26" s="73">
        <f>E26*3</f>
        <v>258575.25</v>
      </c>
    </row>
    <row r="27" spans="1:6" ht="38.25" x14ac:dyDescent="0.2">
      <c r="A27" s="70">
        <v>12</v>
      </c>
      <c r="B27" s="72" t="str">
        <f>auxsg2adic!A6</f>
        <v>Auxiliar de Serviços Gerais II 44 horas semanais  - acréscimo em ano eleitoral por até 150 dias</v>
      </c>
      <c r="C27" s="73">
        <f>auxsg2adic!D151</f>
        <v>3394.55</v>
      </c>
      <c r="D27" s="74">
        <f>auxsg2adic!D6</f>
        <v>5</v>
      </c>
      <c r="E27" s="73">
        <f t="shared" ref="E27:E29" si="3">C27*D27</f>
        <v>16972.75</v>
      </c>
      <c r="F27" s="73">
        <f t="shared" ref="F27:F29" si="4">E27*5</f>
        <v>84863.75</v>
      </c>
    </row>
    <row r="28" spans="1:6" ht="25.5" x14ac:dyDescent="0.2">
      <c r="A28" s="70">
        <v>13</v>
      </c>
      <c r="B28" s="72" t="str">
        <f>oplogadic!A6</f>
        <v>Operador Logístico 44 horas semanais  - acréscimo em ano eleitoral por até 150 dias</v>
      </c>
      <c r="C28" s="73">
        <f>oplogadic!D151</f>
        <v>3762.88</v>
      </c>
      <c r="D28" s="74">
        <f>oplogadic!D6</f>
        <v>1</v>
      </c>
      <c r="E28" s="73">
        <f t="shared" si="3"/>
        <v>3762.88</v>
      </c>
      <c r="F28" s="73">
        <f t="shared" si="4"/>
        <v>18814.400000000001</v>
      </c>
    </row>
    <row r="29" spans="1:6" ht="38.25" x14ac:dyDescent="0.2">
      <c r="A29" s="70">
        <v>14</v>
      </c>
      <c r="B29" s="72" t="str">
        <f>opempadic!A6</f>
        <v>Operador de Empilhadeira 44 horas semanais - acréscimo em ano eleitoral por até 150 dias</v>
      </c>
      <c r="C29" s="73">
        <f>opempadic!D151</f>
        <v>3967.89</v>
      </c>
      <c r="D29" s="74">
        <f>opempadic!D6</f>
        <v>1</v>
      </c>
      <c r="E29" s="73">
        <f t="shared" si="3"/>
        <v>3967.89</v>
      </c>
      <c r="F29" s="73">
        <f t="shared" si="4"/>
        <v>19839.45</v>
      </c>
    </row>
    <row r="30" spans="1:6" x14ac:dyDescent="0.2">
      <c r="B30" s="46" t="s">
        <v>153</v>
      </c>
      <c r="C30" s="69"/>
      <c r="D30" s="45">
        <f>SUM(D26:D29)</f>
        <v>32</v>
      </c>
      <c r="E30" s="64">
        <f>SUM(E26:E29)</f>
        <v>110895.27</v>
      </c>
      <c r="F30" s="64">
        <f>SUM(F26:F29)</f>
        <v>382092.85000000003</v>
      </c>
    </row>
    <row r="31" spans="1:6" x14ac:dyDescent="0.2">
      <c r="E31" s="17"/>
      <c r="F31" s="17"/>
    </row>
    <row r="32" spans="1:6" x14ac:dyDescent="0.2">
      <c r="B32" s="105" t="s">
        <v>163</v>
      </c>
      <c r="C32" s="106"/>
      <c r="D32" s="106"/>
      <c r="E32" s="107"/>
    </row>
    <row r="33" spans="2:5" x14ac:dyDescent="0.2">
      <c r="B33" s="46" t="s">
        <v>158</v>
      </c>
      <c r="C33" s="68"/>
      <c r="D33" s="69"/>
      <c r="E33" s="71" t="s">
        <v>164</v>
      </c>
    </row>
    <row r="34" spans="2:5" x14ac:dyDescent="0.2">
      <c r="B34" s="40" t="s">
        <v>165</v>
      </c>
      <c r="C34" s="66"/>
      <c r="D34" s="67"/>
      <c r="E34" s="63">
        <f>F22</f>
        <v>912889.68000000017</v>
      </c>
    </row>
    <row r="35" spans="2:5" x14ac:dyDescent="0.2">
      <c r="B35" s="40" t="s">
        <v>166</v>
      </c>
      <c r="C35" s="66"/>
      <c r="D35" s="67"/>
      <c r="E35" s="63">
        <f>hextra!A29</f>
        <v>7415.7199999999993</v>
      </c>
    </row>
    <row r="36" spans="2:5" x14ac:dyDescent="0.2">
      <c r="B36" s="40" t="s">
        <v>167</v>
      </c>
      <c r="C36" s="66"/>
      <c r="D36" s="67"/>
      <c r="E36" s="63">
        <f>diarias!C12+diarias!D12</f>
        <v>18320.400000000001</v>
      </c>
    </row>
    <row r="37" spans="2:5" x14ac:dyDescent="0.2">
      <c r="B37" s="46" t="s">
        <v>153</v>
      </c>
      <c r="C37" s="68"/>
      <c r="D37" s="69"/>
      <c r="E37" s="64">
        <f>SUM(E34:E36)</f>
        <v>938625.80000000016</v>
      </c>
    </row>
    <row r="39" spans="2:5" x14ac:dyDescent="0.2">
      <c r="B39" s="105" t="s">
        <v>168</v>
      </c>
      <c r="C39" s="106"/>
      <c r="D39" s="106"/>
      <c r="E39" s="107"/>
    </row>
    <row r="40" spans="2:5" x14ac:dyDescent="0.2">
      <c r="B40" s="46" t="s">
        <v>158</v>
      </c>
      <c r="C40" s="68"/>
      <c r="D40" s="69"/>
      <c r="E40" s="71" t="s">
        <v>164</v>
      </c>
    </row>
    <row r="41" spans="2:5" x14ac:dyDescent="0.2">
      <c r="B41" s="40" t="s">
        <v>165</v>
      </c>
      <c r="C41" s="66"/>
      <c r="D41" s="67"/>
      <c r="E41" s="63">
        <f>F22</f>
        <v>912889.68000000017</v>
      </c>
    </row>
    <row r="42" spans="2:5" x14ac:dyDescent="0.2">
      <c r="B42" s="40" t="s">
        <v>169</v>
      </c>
      <c r="C42" s="66"/>
      <c r="D42" s="67"/>
      <c r="E42" s="63">
        <f>F30</f>
        <v>382092.85000000003</v>
      </c>
    </row>
    <row r="43" spans="2:5" x14ac:dyDescent="0.2">
      <c r="B43" s="40" t="s">
        <v>166</v>
      </c>
      <c r="C43" s="66"/>
      <c r="D43" s="67"/>
      <c r="E43" s="63">
        <f>hextra!A31</f>
        <v>115746.95999999999</v>
      </c>
    </row>
    <row r="44" spans="2:5" x14ac:dyDescent="0.2">
      <c r="B44" s="40" t="s">
        <v>167</v>
      </c>
      <c r="C44" s="66"/>
      <c r="D44" s="67"/>
      <c r="E44" s="63">
        <f>diarias!C14+diarias!D14</f>
        <v>36640.800000000003</v>
      </c>
    </row>
    <row r="45" spans="2:5" x14ac:dyDescent="0.2">
      <c r="B45" s="46" t="s">
        <v>153</v>
      </c>
      <c r="C45" s="68"/>
      <c r="D45" s="69"/>
      <c r="E45" s="64">
        <f>SUM(E41:E44)</f>
        <v>1447370.2900000003</v>
      </c>
    </row>
    <row r="47" spans="2:5" x14ac:dyDescent="0.2">
      <c r="B47" s="46" t="s">
        <v>170</v>
      </c>
      <c r="C47" s="68"/>
      <c r="D47" s="69"/>
      <c r="E47" s="64">
        <f>E37+E45</f>
        <v>2385996.0900000003</v>
      </c>
    </row>
  </sheetData>
  <mergeCells count="5">
    <mergeCell ref="B39:E39"/>
    <mergeCell ref="B32:E32"/>
    <mergeCell ref="A24:F24"/>
    <mergeCell ref="A10:F10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3" orientation="portrait" r:id="rId1"/>
  <headerFooter>
    <oddFooter>&amp;L&amp;"Times New Roman,Negrito"&amp;10Estimativa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174</v>
      </c>
      <c r="B6" s="83"/>
      <c r="C6" s="34" t="s">
        <v>99</v>
      </c>
      <c r="D6" s="34">
        <v>2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107</v>
      </c>
      <c r="D10" s="85"/>
    </row>
    <row r="11" spans="1:4" x14ac:dyDescent="0.2">
      <c r="A11" s="5">
        <v>2</v>
      </c>
      <c r="B11" s="5" t="s">
        <v>93</v>
      </c>
      <c r="C11" s="84" t="s">
        <v>102</v>
      </c>
      <c r="D11" s="85"/>
    </row>
    <row r="12" spans="1:4" x14ac:dyDescent="0.2">
      <c r="A12" s="5">
        <v>3</v>
      </c>
      <c r="B12" s="5" t="s">
        <v>75</v>
      </c>
      <c r="C12" s="84">
        <v>1339.15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1339.15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1339.15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111.55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148.77000000000001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260.32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319.89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39.979999999999997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47.98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23.99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15.99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9.59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127.95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588.56000000000006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145.05099999999999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523.20099999999991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260.32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588.56000000000006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523.20099999999991</v>
      </c>
    </row>
    <row r="70" spans="1:5" x14ac:dyDescent="0.2">
      <c r="A70" s="86" t="s">
        <v>16</v>
      </c>
      <c r="B70" s="86"/>
      <c r="C70" s="86"/>
      <c r="D70" s="19">
        <f>SUM(D67:D69)</f>
        <v>1372.0810000000001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5.49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0.43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2.14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24.64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9.06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40.71</v>
      </c>
    </row>
    <row r="82" spans="1:4" x14ac:dyDescent="0.2">
      <c r="A82" s="94" t="s">
        <v>16</v>
      </c>
      <c r="B82" s="95"/>
      <c r="C82" s="98"/>
      <c r="D82" s="19">
        <f>SUM(D76:D81)</f>
        <v>82.47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25.7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15.36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0.55000000000000004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9.2100000000000009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3.1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53.92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53.92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53.92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80.58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146.41005000000001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184.476663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308.60545941379308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23.189985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107.0307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178.3845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639.49217241379301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1339.15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1372.0810000000001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82.47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53.92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80.58</v>
      </c>
    </row>
    <row r="149" spans="1:4" x14ac:dyDescent="0.2">
      <c r="A149" s="86" t="s">
        <v>95</v>
      </c>
      <c r="B149" s="86"/>
      <c r="C149" s="86"/>
      <c r="D149" s="23">
        <f>SUM(D144:D148)</f>
        <v>2928.201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639.49217241379301</v>
      </c>
    </row>
    <row r="151" spans="1:4" x14ac:dyDescent="0.2">
      <c r="A151" s="86" t="s">
        <v>72</v>
      </c>
      <c r="B151" s="86"/>
      <c r="C151" s="86"/>
      <c r="D151" s="23">
        <f>ROUND(SUM(D149:D150),2)</f>
        <v>3567.69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175</v>
      </c>
      <c r="B6" s="83"/>
      <c r="C6" s="34" t="s">
        <v>99</v>
      </c>
      <c r="D6" s="34">
        <v>5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108</v>
      </c>
      <c r="D10" s="85"/>
    </row>
    <row r="11" spans="1:4" x14ac:dyDescent="0.2">
      <c r="A11" s="5">
        <v>2</v>
      </c>
      <c r="B11" s="5" t="s">
        <v>93</v>
      </c>
      <c r="C11" s="84" t="s">
        <v>102</v>
      </c>
      <c r="D11" s="85"/>
    </row>
    <row r="12" spans="1:4" x14ac:dyDescent="0.2">
      <c r="A12" s="5">
        <v>3</v>
      </c>
      <c r="B12" s="5" t="s">
        <v>75</v>
      </c>
      <c r="C12" s="84">
        <v>1527.75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1527.75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1527.75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127.26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169.73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296.99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364.94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45.61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54.74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27.37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18.239999999999998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10.94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3.64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145.97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671.45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133.73500000000001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511.88500000000005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296.99</v>
      </c>
    </row>
    <row r="68" spans="1:5" x14ac:dyDescent="0.2">
      <c r="A68" s="33" t="s">
        <v>24</v>
      </c>
      <c r="B68" s="87" t="s">
        <v>25</v>
      </c>
      <c r="C68" s="87"/>
      <c r="D68" s="14">
        <f>D50</f>
        <v>671.45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511.88500000000005</v>
      </c>
    </row>
    <row r="70" spans="1:5" x14ac:dyDescent="0.2">
      <c r="A70" s="86" t="s">
        <v>16</v>
      </c>
      <c r="B70" s="86"/>
      <c r="C70" s="86"/>
      <c r="D70" s="19">
        <f>SUM(D67:D69)</f>
        <v>1480.325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6.26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2.44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28.11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10.34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46.44</v>
      </c>
    </row>
    <row r="82" spans="1:4" x14ac:dyDescent="0.2">
      <c r="A82" s="94" t="s">
        <v>16</v>
      </c>
      <c r="B82" s="95"/>
      <c r="C82" s="98"/>
      <c r="D82" s="19">
        <f>SUM(D76:D81)</f>
        <v>94.09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28.53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17.059999999999999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0.62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10.23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3.44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59.879999999999995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59.879999999999995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59.879999999999995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80.58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162.13125000000002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204.28537499999999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341.74285775862063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25.680070000000001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118.5234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197.53900000000002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708.1594827586207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1527.75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1480.325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94.09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59.879999999999995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80.58</v>
      </c>
    </row>
    <row r="149" spans="1:4" x14ac:dyDescent="0.2">
      <c r="A149" s="86" t="s">
        <v>95</v>
      </c>
      <c r="B149" s="86"/>
      <c r="C149" s="86"/>
      <c r="D149" s="23">
        <f>SUM(D144:D148)</f>
        <v>3242.625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708.1594827586207</v>
      </c>
    </row>
    <row r="151" spans="1:4" x14ac:dyDescent="0.2">
      <c r="A151" s="86" t="s">
        <v>72</v>
      </c>
      <c r="B151" s="86"/>
      <c r="C151" s="86"/>
      <c r="D151" s="23">
        <f>ROUND(SUM(D149:D150),2)</f>
        <v>3950.78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D20" sqref="D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176</v>
      </c>
      <c r="B6" s="83"/>
      <c r="C6" s="34" t="s">
        <v>99</v>
      </c>
      <c r="D6" s="34">
        <v>3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109</v>
      </c>
      <c r="D10" s="85"/>
    </row>
    <row r="11" spans="1:4" x14ac:dyDescent="0.2">
      <c r="A11" s="5">
        <v>2</v>
      </c>
      <c r="B11" s="5" t="s">
        <v>93</v>
      </c>
      <c r="C11" s="84" t="s">
        <v>110</v>
      </c>
      <c r="D11" s="85"/>
    </row>
    <row r="12" spans="1:4" x14ac:dyDescent="0.2">
      <c r="A12" s="5">
        <v>3</v>
      </c>
      <c r="B12" s="5" t="s">
        <v>75</v>
      </c>
      <c r="C12" s="84">
        <v>1212.03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1302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1302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108.45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144.65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253.10000000000002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311.02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38.869999999999997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46.65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23.32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15.55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9.33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3.11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124.4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572.25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147.28000000000003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525.42999999999995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253.10000000000002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572.25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525.42999999999995</v>
      </c>
    </row>
    <row r="70" spans="1:5" x14ac:dyDescent="0.2">
      <c r="A70" s="86" t="s">
        <v>16</v>
      </c>
      <c r="B70" s="86"/>
      <c r="C70" s="86"/>
      <c r="D70" s="19">
        <f>SUM(D67:D69)</f>
        <v>1350.78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5.33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0.42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2.08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23.95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8.81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39.58</v>
      </c>
    </row>
    <row r="82" spans="1:4" x14ac:dyDescent="0.2">
      <c r="A82" s="94" t="s">
        <v>16</v>
      </c>
      <c r="B82" s="95"/>
      <c r="C82" s="98"/>
      <c r="D82" s="19">
        <f>SUM(D76:D81)</f>
        <v>80.17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25.14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15.03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9.01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3.03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52.75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52.75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52.75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5.0999999999999996</v>
      </c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85.68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143.56899999999999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180.89693999999997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302.61704850574711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22.739989999999999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104.9538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174.923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627.08298850574704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1302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1350.78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80.17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52.75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85.68</v>
      </c>
    </row>
    <row r="149" spans="1:4" x14ac:dyDescent="0.2">
      <c r="A149" s="86" t="s">
        <v>95</v>
      </c>
      <c r="B149" s="86"/>
      <c r="C149" s="86"/>
      <c r="D149" s="23">
        <f>SUM(D144:D148)</f>
        <v>2871.3799999999997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627.08298850574704</v>
      </c>
    </row>
    <row r="151" spans="1:4" x14ac:dyDescent="0.2">
      <c r="A151" s="86" t="s">
        <v>72</v>
      </c>
      <c r="B151" s="86"/>
      <c r="C151" s="86"/>
      <c r="D151" s="23">
        <f>ROUND(SUM(D149:D150),2)</f>
        <v>3498.46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D20" sqref="D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177</v>
      </c>
      <c r="B6" s="83"/>
      <c r="C6" s="34" t="s">
        <v>99</v>
      </c>
      <c r="D6" s="34">
        <v>3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111</v>
      </c>
      <c r="D10" s="85"/>
    </row>
    <row r="11" spans="1:4" x14ac:dyDescent="0.2">
      <c r="A11" s="5">
        <v>2</v>
      </c>
      <c r="B11" s="5" t="s">
        <v>93</v>
      </c>
      <c r="C11" s="84" t="s">
        <v>110</v>
      </c>
      <c r="D11" s="85"/>
    </row>
    <row r="12" spans="1:4" x14ac:dyDescent="0.2">
      <c r="A12" s="5">
        <v>3</v>
      </c>
      <c r="B12" s="5" t="s">
        <v>75</v>
      </c>
      <c r="C12" s="84">
        <v>1298.42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1302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1302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108.45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144.65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253.10000000000002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311.02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38.869999999999997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46.65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23.32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15.55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9.33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3.11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124.4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572.25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147.28000000000003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525.42999999999995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253.10000000000002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572.25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525.42999999999995</v>
      </c>
    </row>
    <row r="70" spans="1:5" x14ac:dyDescent="0.2">
      <c r="A70" s="86" t="s">
        <v>16</v>
      </c>
      <c r="B70" s="86"/>
      <c r="C70" s="86"/>
      <c r="D70" s="19">
        <f>SUM(D67:D69)</f>
        <v>1350.78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5.33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0.42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2.08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23.95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8.81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39.58</v>
      </c>
    </row>
    <row r="82" spans="1:4" x14ac:dyDescent="0.2">
      <c r="A82" s="94" t="s">
        <v>16</v>
      </c>
      <c r="B82" s="95"/>
      <c r="C82" s="98"/>
      <c r="D82" s="19">
        <f>SUM(D76:D81)</f>
        <v>80.17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25.14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15.03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9.01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3.03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52.75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52.75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52.75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5.0999999999999996</v>
      </c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85.68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143.56899999999999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180.89693999999997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302.61704850574711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22.739989999999999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104.9538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174.923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627.08298850574704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1302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1350.78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80.17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52.75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85.68</v>
      </c>
    </row>
    <row r="149" spans="1:4" x14ac:dyDescent="0.2">
      <c r="A149" s="86" t="s">
        <v>95</v>
      </c>
      <c r="B149" s="86"/>
      <c r="C149" s="86"/>
      <c r="D149" s="23">
        <f>SUM(D144:D148)</f>
        <v>2871.3799999999997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627.08298850574704</v>
      </c>
    </row>
    <row r="151" spans="1:4" x14ac:dyDescent="0.2">
      <c r="A151" s="86" t="s">
        <v>72</v>
      </c>
      <c r="B151" s="86"/>
      <c r="C151" s="86"/>
      <c r="D151" s="23">
        <f>ROUND(SUM(D149:D150),2)</f>
        <v>3498.46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10" zoomScale="115" zoomScaleNormal="115" workbookViewId="0">
      <selection activeCell="D121" sqref="D12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178</v>
      </c>
      <c r="B6" s="83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112</v>
      </c>
      <c r="D10" s="85"/>
    </row>
    <row r="11" spans="1:4" x14ac:dyDescent="0.2">
      <c r="A11" s="5">
        <v>2</v>
      </c>
      <c r="B11" s="5" t="s">
        <v>93</v>
      </c>
      <c r="C11" s="84" t="s">
        <v>110</v>
      </c>
      <c r="D11" s="85"/>
    </row>
    <row r="12" spans="1:4" x14ac:dyDescent="0.2">
      <c r="A12" s="5">
        <v>3</v>
      </c>
      <c r="B12" s="5" t="s">
        <v>75</v>
      </c>
      <c r="C12" s="84">
        <v>1839.41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1839.41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1839.41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153.22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204.35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357.57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439.39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54.92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65.900000000000006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32.950000000000003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21.96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13.18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4.3899999999999997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175.75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808.44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115.03540000000001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493.18540000000007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357.57</v>
      </c>
    </row>
    <row r="68" spans="1:5" x14ac:dyDescent="0.2">
      <c r="A68" s="33" t="s">
        <v>24</v>
      </c>
      <c r="B68" s="87" t="s">
        <v>25</v>
      </c>
      <c r="C68" s="87"/>
      <c r="D68" s="14">
        <f>D50</f>
        <v>808.44</v>
      </c>
    </row>
    <row r="69" spans="1:5" x14ac:dyDescent="0.2">
      <c r="A69" s="33" t="s">
        <v>39</v>
      </c>
      <c r="B69" s="87" t="s">
        <v>40</v>
      </c>
      <c r="C69" s="87"/>
      <c r="D69" s="14">
        <f>D61</f>
        <v>493.18540000000007</v>
      </c>
    </row>
    <row r="70" spans="1:5" x14ac:dyDescent="0.2">
      <c r="A70" s="86" t="s">
        <v>16</v>
      </c>
      <c r="B70" s="86"/>
      <c r="C70" s="86"/>
      <c r="D70" s="19">
        <f>SUM(D67:D69)</f>
        <v>1659.1954000000001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7.54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0.6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2.94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33.840000000000003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12.45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55.91</v>
      </c>
    </row>
    <row r="82" spans="1:4" x14ac:dyDescent="0.2">
      <c r="A82" s="94" t="s">
        <v>16</v>
      </c>
      <c r="B82" s="95"/>
      <c r="C82" s="98"/>
      <c r="D82" s="19">
        <f>SUM(D76:D81)</f>
        <v>113.28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33.22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19.86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0.72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11.91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4.01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69.72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69.72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69.72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34.97</v>
      </c>
    </row>
    <row r="121" spans="1:4" x14ac:dyDescent="0.2">
      <c r="A121" s="33" t="s">
        <v>10</v>
      </c>
      <c r="B121" s="30" t="s">
        <v>171</v>
      </c>
      <c r="C121" s="30"/>
      <c r="D121" s="13">
        <v>3.37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117.64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189.96227000000002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239.3524602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400.40552957011499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30.088305000000002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138.8691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231.44850000000002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829.72025977011504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1839.41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1659.1954000000001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113.28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69.72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117.64</v>
      </c>
    </row>
    <row r="149" spans="1:4" x14ac:dyDescent="0.2">
      <c r="A149" s="86" t="s">
        <v>95</v>
      </c>
      <c r="B149" s="86"/>
      <c r="C149" s="86"/>
      <c r="D149" s="23">
        <f>SUM(D144:D148)</f>
        <v>3799.2454000000002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829.72025977011504</v>
      </c>
    </row>
    <row r="151" spans="1:4" x14ac:dyDescent="0.2">
      <c r="A151" s="86" t="s">
        <v>72</v>
      </c>
      <c r="B151" s="86"/>
      <c r="C151" s="86"/>
      <c r="D151" s="23">
        <f>ROUND(SUM(D149:D150),2)</f>
        <v>4628.97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179</v>
      </c>
      <c r="B6" s="83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113</v>
      </c>
      <c r="D10" s="85"/>
    </row>
    <row r="11" spans="1:4" x14ac:dyDescent="0.2">
      <c r="A11" s="5">
        <v>2</v>
      </c>
      <c r="B11" s="5" t="s">
        <v>93</v>
      </c>
      <c r="C11" s="84" t="s">
        <v>114</v>
      </c>
      <c r="D11" s="85"/>
    </row>
    <row r="12" spans="1:4" x14ac:dyDescent="0.2">
      <c r="A12" s="5">
        <v>3</v>
      </c>
      <c r="B12" s="5" t="s">
        <v>75</v>
      </c>
      <c r="C12" s="84">
        <v>1590.08</v>
      </c>
      <c r="D12" s="85"/>
    </row>
    <row r="13" spans="1:4" x14ac:dyDescent="0.2">
      <c r="A13" s="5">
        <v>4</v>
      </c>
      <c r="B13" s="5" t="s">
        <v>76</v>
      </c>
      <c r="C13" s="84" t="s">
        <v>121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1590.08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1590.08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132.44999999999999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176.65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309.10000000000002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379.83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47.47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56.97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28.48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18.989999999999998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11.39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3.79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151.93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698.84999999999991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129.99520000000001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508.14520000000005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309.10000000000002</v>
      </c>
    </row>
    <row r="68" spans="1:5" x14ac:dyDescent="0.2">
      <c r="A68" s="33" t="s">
        <v>24</v>
      </c>
      <c r="B68" s="87" t="s">
        <v>25</v>
      </c>
      <c r="C68" s="87"/>
      <c r="D68" s="14">
        <f>D50</f>
        <v>698.84999999999991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508.14520000000005</v>
      </c>
    </row>
    <row r="70" spans="1:5" x14ac:dyDescent="0.2">
      <c r="A70" s="86" t="s">
        <v>16</v>
      </c>
      <c r="B70" s="86"/>
      <c r="C70" s="86"/>
      <c r="D70" s="19">
        <f>SUM(D67:D69)</f>
        <v>1516.0952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6.51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0.52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2.54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29.25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10.76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48.33</v>
      </c>
    </row>
    <row r="82" spans="1:4" x14ac:dyDescent="0.2">
      <c r="A82" s="94" t="s">
        <v>16</v>
      </c>
      <c r="B82" s="95"/>
      <c r="C82" s="98"/>
      <c r="D82" s="19">
        <f>SUM(D76:D81)</f>
        <v>97.91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29.47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17.62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10.57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3.56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61.860000000000007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61.860000000000007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61.860000000000007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7.4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86.699999999999989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167.63225999999997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211.21664759999996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353.33797515862062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26.551394999999999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122.5449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204.2415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732.18688275862064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1590.08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1516.0952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97.91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61.860000000000007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86.699999999999989</v>
      </c>
    </row>
    <row r="149" spans="1:4" x14ac:dyDescent="0.2">
      <c r="A149" s="86" t="s">
        <v>95</v>
      </c>
      <c r="B149" s="86"/>
      <c r="C149" s="86"/>
      <c r="D149" s="23">
        <f>SUM(D144:D148)</f>
        <v>3352.6451999999995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732.18688275862064</v>
      </c>
    </row>
    <row r="151" spans="1:4" x14ac:dyDescent="0.2">
      <c r="A151" s="86" t="s">
        <v>72</v>
      </c>
      <c r="B151" s="86"/>
      <c r="C151" s="86"/>
      <c r="D151" s="23">
        <f>ROUND(SUM(D149:D150),2)</f>
        <v>4084.83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180</v>
      </c>
      <c r="B6" s="83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115</v>
      </c>
      <c r="D10" s="85"/>
    </row>
    <row r="11" spans="1:4" x14ac:dyDescent="0.2">
      <c r="A11" s="5">
        <v>2</v>
      </c>
      <c r="B11" s="5" t="s">
        <v>93</v>
      </c>
      <c r="C11" s="84" t="s">
        <v>116</v>
      </c>
      <c r="D11" s="85"/>
    </row>
    <row r="12" spans="1:4" x14ac:dyDescent="0.2">
      <c r="A12" s="5">
        <v>3</v>
      </c>
      <c r="B12" s="5" t="s">
        <v>75</v>
      </c>
      <c r="C12" s="84">
        <v>1465.12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1465.12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1465.12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122.04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162.77000000000001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284.81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349.98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43.74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52.49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26.24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17.489999999999998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10.49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3.49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139.99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643.91000000000008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137.49280000000002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515.64280000000008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284.81</v>
      </c>
    </row>
    <row r="68" spans="1:5" x14ac:dyDescent="0.2">
      <c r="A68" s="33" t="s">
        <v>24</v>
      </c>
      <c r="B68" s="87" t="s">
        <v>25</v>
      </c>
      <c r="C68" s="87"/>
      <c r="D68" s="14">
        <f>D50</f>
        <v>643.91000000000008</v>
      </c>
    </row>
    <row r="69" spans="1:5" x14ac:dyDescent="0.2">
      <c r="A69" s="33" t="s">
        <v>39</v>
      </c>
      <c r="B69" s="87" t="s">
        <v>40</v>
      </c>
      <c r="C69" s="87"/>
      <c r="D69" s="14">
        <f>D61</f>
        <v>515.64280000000008</v>
      </c>
    </row>
    <row r="70" spans="1:5" x14ac:dyDescent="0.2">
      <c r="A70" s="86" t="s">
        <v>16</v>
      </c>
      <c r="B70" s="86"/>
      <c r="C70" s="86"/>
      <c r="D70" s="19">
        <f>SUM(D67:D69)</f>
        <v>1444.3628000000001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0.48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2.34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26.95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9.91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44.53</v>
      </c>
    </row>
    <row r="82" spans="1:4" x14ac:dyDescent="0.2">
      <c r="A82" s="94" t="s">
        <v>16</v>
      </c>
      <c r="B82" s="95"/>
      <c r="C82" s="98"/>
      <c r="D82" s="19">
        <f>SUM(D76:D81)</f>
        <v>90.21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27.59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16.489999999999998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0.59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9.89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3.33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57.89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57.89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57.89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44.61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1.06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99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157.82914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198.86471639999996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332.67480107126426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24.998674999999999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115.37849999999999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192.29750000000001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689.36865747126421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1465.12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1444.3628000000001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90.21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57.89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99</v>
      </c>
    </row>
    <row r="149" spans="1:4" x14ac:dyDescent="0.2">
      <c r="A149" s="86" t="s">
        <v>95</v>
      </c>
      <c r="B149" s="86"/>
      <c r="C149" s="86"/>
      <c r="D149" s="23">
        <f>SUM(D144:D148)</f>
        <v>3156.5827999999997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689.36865747126421</v>
      </c>
    </row>
    <row r="151" spans="1:4" x14ac:dyDescent="0.2">
      <c r="A151" s="86" t="s">
        <v>72</v>
      </c>
      <c r="B151" s="86"/>
      <c r="C151" s="86"/>
      <c r="D151" s="23">
        <f>ROUND(SUM(D149:D150),2)</f>
        <v>3845.95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9" t="s">
        <v>0</v>
      </c>
      <c r="B1" s="99"/>
      <c r="C1" s="99"/>
      <c r="D1" s="99"/>
    </row>
    <row r="2" spans="1:4" ht="15.75" x14ac:dyDescent="0.25">
      <c r="A2" s="26"/>
      <c r="B2" s="26"/>
      <c r="C2" s="26"/>
      <c r="D2" s="26"/>
    </row>
    <row r="3" spans="1:4" x14ac:dyDescent="0.2">
      <c r="A3" s="89" t="s">
        <v>89</v>
      </c>
      <c r="B3" s="89"/>
      <c r="C3" s="89"/>
      <c r="D3" s="89"/>
    </row>
    <row r="4" spans="1:4" x14ac:dyDescent="0.2">
      <c r="A4" s="2"/>
      <c r="B4" s="2"/>
      <c r="C4" s="2"/>
      <c r="D4" s="2"/>
    </row>
    <row r="5" spans="1:4" ht="38.25" x14ac:dyDescent="0.2">
      <c r="A5" s="101" t="s">
        <v>90</v>
      </c>
      <c r="B5" s="101"/>
      <c r="C5" s="33" t="s">
        <v>91</v>
      </c>
      <c r="D5" s="27" t="s">
        <v>92</v>
      </c>
    </row>
    <row r="6" spans="1:4" x14ac:dyDescent="0.2">
      <c r="A6" s="83" t="s">
        <v>181</v>
      </c>
      <c r="B6" s="83"/>
      <c r="C6" s="34" t="s">
        <v>99</v>
      </c>
      <c r="D6" s="34">
        <v>1</v>
      </c>
    </row>
    <row r="8" spans="1:4" x14ac:dyDescent="0.2">
      <c r="A8" s="89" t="s">
        <v>73</v>
      </c>
      <c r="B8" s="89"/>
      <c r="C8" s="89"/>
      <c r="D8" s="89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84" t="s">
        <v>117</v>
      </c>
      <c r="D10" s="85"/>
    </row>
    <row r="11" spans="1:4" x14ac:dyDescent="0.2">
      <c r="A11" s="5">
        <v>2</v>
      </c>
      <c r="B11" s="5" t="s">
        <v>93</v>
      </c>
      <c r="C11" s="84" t="s">
        <v>118</v>
      </c>
      <c r="D11" s="85"/>
    </row>
    <row r="12" spans="1:4" x14ac:dyDescent="0.2">
      <c r="A12" s="5">
        <v>3</v>
      </c>
      <c r="B12" s="5" t="s">
        <v>75</v>
      </c>
      <c r="C12" s="84">
        <v>1726.13</v>
      </c>
      <c r="D12" s="85"/>
    </row>
    <row r="13" spans="1:4" x14ac:dyDescent="0.2">
      <c r="A13" s="5">
        <v>4</v>
      </c>
      <c r="B13" s="5" t="s">
        <v>76</v>
      </c>
      <c r="C13" s="84" t="s">
        <v>101</v>
      </c>
      <c r="D13" s="85"/>
    </row>
    <row r="14" spans="1:4" x14ac:dyDescent="0.2">
      <c r="A14" s="5">
        <v>5</v>
      </c>
      <c r="B14" s="5" t="s">
        <v>77</v>
      </c>
      <c r="C14" s="88">
        <v>44562</v>
      </c>
      <c r="D14" s="85"/>
    </row>
    <row r="16" spans="1:4" x14ac:dyDescent="0.2">
      <c r="A16" s="89" t="s">
        <v>1</v>
      </c>
      <c r="B16" s="89"/>
      <c r="C16" s="89"/>
      <c r="D16" s="89"/>
    </row>
    <row r="18" spans="1:4" x14ac:dyDescent="0.2">
      <c r="A18" s="31">
        <v>1</v>
      </c>
      <c r="B18" s="86" t="s">
        <v>2</v>
      </c>
      <c r="C18" s="86"/>
      <c r="D18" s="31" t="s">
        <v>3</v>
      </c>
    </row>
    <row r="19" spans="1:4" x14ac:dyDescent="0.2">
      <c r="A19" s="33" t="s">
        <v>4</v>
      </c>
      <c r="B19" s="87" t="s">
        <v>5</v>
      </c>
      <c r="C19" s="87"/>
      <c r="D19" s="13">
        <v>1726.13</v>
      </c>
    </row>
    <row r="20" spans="1:4" x14ac:dyDescent="0.2">
      <c r="A20" s="33" t="s">
        <v>6</v>
      </c>
      <c r="B20" s="87" t="s">
        <v>7</v>
      </c>
      <c r="C20" s="87"/>
      <c r="D20" s="13"/>
    </row>
    <row r="21" spans="1:4" x14ac:dyDescent="0.2">
      <c r="A21" s="33" t="s">
        <v>8</v>
      </c>
      <c r="B21" s="87" t="s">
        <v>9</v>
      </c>
      <c r="C21" s="87"/>
      <c r="D21" s="13"/>
    </row>
    <row r="22" spans="1:4" x14ac:dyDescent="0.2">
      <c r="A22" s="33" t="s">
        <v>10</v>
      </c>
      <c r="B22" s="87" t="s">
        <v>11</v>
      </c>
      <c r="C22" s="87"/>
      <c r="D22" s="13"/>
    </row>
    <row r="23" spans="1:4" x14ac:dyDescent="0.2">
      <c r="A23" s="33" t="s">
        <v>12</v>
      </c>
      <c r="B23" s="87" t="s">
        <v>13</v>
      </c>
      <c r="C23" s="87"/>
      <c r="D23" s="13"/>
    </row>
    <row r="24" spans="1:4" x14ac:dyDescent="0.2">
      <c r="A24" s="33"/>
      <c r="B24" s="87"/>
      <c r="C24" s="87"/>
      <c r="D24" s="13"/>
    </row>
    <row r="25" spans="1:4" x14ac:dyDescent="0.2">
      <c r="A25" s="33" t="s">
        <v>14</v>
      </c>
      <c r="B25" s="87" t="s">
        <v>15</v>
      </c>
      <c r="C25" s="87"/>
      <c r="D25" s="13"/>
    </row>
    <row r="26" spans="1:4" x14ac:dyDescent="0.2">
      <c r="A26" s="86" t="s">
        <v>16</v>
      </c>
      <c r="B26" s="86"/>
      <c r="C26" s="86"/>
      <c r="D26" s="20">
        <f>SUM(D19:D25)</f>
        <v>1726.13</v>
      </c>
    </row>
    <row r="29" spans="1:4" x14ac:dyDescent="0.2">
      <c r="A29" s="90" t="s">
        <v>17</v>
      </c>
      <c r="B29" s="90"/>
      <c r="C29" s="90"/>
      <c r="D29" s="90"/>
    </row>
    <row r="30" spans="1:4" x14ac:dyDescent="0.2">
      <c r="A30" s="3"/>
    </row>
    <row r="31" spans="1:4" x14ac:dyDescent="0.2">
      <c r="A31" s="97" t="s">
        <v>18</v>
      </c>
      <c r="B31" s="97"/>
      <c r="C31" s="97"/>
      <c r="D31" s="97"/>
    </row>
    <row r="33" spans="1:4" x14ac:dyDescent="0.2">
      <c r="A33" s="31" t="s">
        <v>19</v>
      </c>
      <c r="B33" s="86" t="s">
        <v>20</v>
      </c>
      <c r="C33" s="86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143.78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191.77</v>
      </c>
    </row>
    <row r="36" spans="1:4" x14ac:dyDescent="0.2">
      <c r="A36" s="86" t="s">
        <v>16</v>
      </c>
      <c r="B36" s="86"/>
      <c r="C36" s="28">
        <f>SUM(C34:C35)</f>
        <v>0.19440000000000002</v>
      </c>
      <c r="D36" s="19">
        <f>SUM(D34:D35)</f>
        <v>335.55</v>
      </c>
    </row>
    <row r="39" spans="1:4" x14ac:dyDescent="0.2">
      <c r="A39" s="100" t="s">
        <v>23</v>
      </c>
      <c r="B39" s="100"/>
      <c r="C39" s="100"/>
      <c r="D39" s="100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412.33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51.54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61.85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30.92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20.61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12.37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4.12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164.93</v>
      </c>
    </row>
    <row r="50" spans="1:4" x14ac:dyDescent="0.2">
      <c r="A50" s="86" t="s">
        <v>37</v>
      </c>
      <c r="B50" s="86"/>
      <c r="C50" s="15">
        <f>SUM(C42:C49)</f>
        <v>0.36800000000000005</v>
      </c>
      <c r="D50" s="19">
        <f>SUM(D42:D49)</f>
        <v>758.67000000000007</v>
      </c>
    </row>
    <row r="53" spans="1:4" x14ac:dyDescent="0.2">
      <c r="A53" s="97" t="s">
        <v>38</v>
      </c>
      <c r="B53" s="97"/>
      <c r="C53" s="97"/>
      <c r="D53" s="97"/>
    </row>
    <row r="55" spans="1:4" x14ac:dyDescent="0.2">
      <c r="A55" s="31" t="s">
        <v>39</v>
      </c>
      <c r="B55" s="96" t="s">
        <v>40</v>
      </c>
      <c r="C55" s="96"/>
      <c r="D55" s="31" t="s">
        <v>3</v>
      </c>
    </row>
    <row r="56" spans="1:4" x14ac:dyDescent="0.2">
      <c r="A56" s="33" t="s">
        <v>4</v>
      </c>
      <c r="B56" s="87" t="s">
        <v>41</v>
      </c>
      <c r="C56" s="87"/>
      <c r="D56" s="13">
        <f>(23*2*4.9)-(D19*0.06)</f>
        <v>121.8322</v>
      </c>
    </row>
    <row r="57" spans="1:4" x14ac:dyDescent="0.2">
      <c r="A57" s="33" t="s">
        <v>6</v>
      </c>
      <c r="B57" s="87" t="s">
        <v>42</v>
      </c>
      <c r="C57" s="87"/>
      <c r="D57" s="13">
        <f>13.1*23*0.8</f>
        <v>241.04000000000002</v>
      </c>
    </row>
    <row r="58" spans="1:4" x14ac:dyDescent="0.2">
      <c r="A58" s="33" t="s">
        <v>8</v>
      </c>
      <c r="B58" s="87" t="s">
        <v>103</v>
      </c>
      <c r="C58" s="87"/>
      <c r="D58" s="13">
        <v>122.19</v>
      </c>
    </row>
    <row r="59" spans="1:4" x14ac:dyDescent="0.2">
      <c r="A59" s="33" t="s">
        <v>10</v>
      </c>
      <c r="B59" s="87" t="s">
        <v>104</v>
      </c>
      <c r="C59" s="87"/>
      <c r="D59" s="13">
        <v>11.11</v>
      </c>
    </row>
    <row r="60" spans="1:4" x14ac:dyDescent="0.2">
      <c r="A60" s="33" t="s">
        <v>12</v>
      </c>
      <c r="B60" s="87" t="s">
        <v>105</v>
      </c>
      <c r="C60" s="87"/>
      <c r="D60" s="13">
        <v>3.81</v>
      </c>
    </row>
    <row r="61" spans="1:4" x14ac:dyDescent="0.2">
      <c r="A61" s="86" t="s">
        <v>16</v>
      </c>
      <c r="B61" s="86"/>
      <c r="C61" s="86"/>
      <c r="D61" s="19">
        <f>SUM(D56:D60)</f>
        <v>499.98220000000003</v>
      </c>
    </row>
    <row r="64" spans="1:4" x14ac:dyDescent="0.2">
      <c r="A64" s="97" t="s">
        <v>43</v>
      </c>
      <c r="B64" s="97"/>
      <c r="C64" s="97"/>
      <c r="D64" s="97"/>
    </row>
    <row r="66" spans="1:5" x14ac:dyDescent="0.2">
      <c r="A66" s="31">
        <v>2</v>
      </c>
      <c r="B66" s="96" t="s">
        <v>44</v>
      </c>
      <c r="C66" s="96"/>
      <c r="D66" s="31" t="s">
        <v>3</v>
      </c>
    </row>
    <row r="67" spans="1:5" x14ac:dyDescent="0.2">
      <c r="A67" s="33" t="s">
        <v>19</v>
      </c>
      <c r="B67" s="87" t="s">
        <v>20</v>
      </c>
      <c r="C67" s="87"/>
      <c r="D67" s="14">
        <f>D36</f>
        <v>335.55</v>
      </c>
    </row>
    <row r="68" spans="1:5" x14ac:dyDescent="0.2">
      <c r="A68" s="33" t="s">
        <v>24</v>
      </c>
      <c r="B68" s="87" t="s">
        <v>25</v>
      </c>
      <c r="C68" s="87"/>
      <c r="D68" s="14">
        <f>D50</f>
        <v>758.67000000000007</v>
      </c>
    </row>
    <row r="69" spans="1:5" x14ac:dyDescent="0.2">
      <c r="A69" s="33" t="s">
        <v>39</v>
      </c>
      <c r="B69" s="87" t="s">
        <v>40</v>
      </c>
      <c r="C69" s="87"/>
      <c r="D69" s="14">
        <f>D61</f>
        <v>499.98220000000003</v>
      </c>
    </row>
    <row r="70" spans="1:5" x14ac:dyDescent="0.2">
      <c r="A70" s="86" t="s">
        <v>16</v>
      </c>
      <c r="B70" s="86"/>
      <c r="C70" s="86"/>
      <c r="D70" s="19">
        <f>SUM(D67:D69)</f>
        <v>1594.2022000000002</v>
      </c>
    </row>
    <row r="71" spans="1:5" x14ac:dyDescent="0.2">
      <c r="A71" s="4"/>
      <c r="E71" s="18"/>
    </row>
    <row r="73" spans="1:5" x14ac:dyDescent="0.2">
      <c r="A73" s="90" t="s">
        <v>45</v>
      </c>
      <c r="B73" s="90"/>
      <c r="C73" s="90"/>
      <c r="D73" s="90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96" t="s">
        <v>46</v>
      </c>
      <c r="C75" s="9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7.07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0.56000000000000005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2.76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31.76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11.68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52.47</v>
      </c>
    </row>
    <row r="82" spans="1:4" x14ac:dyDescent="0.2">
      <c r="A82" s="94" t="s">
        <v>16</v>
      </c>
      <c r="B82" s="95"/>
      <c r="C82" s="98"/>
      <c r="D82" s="19">
        <f>SUM(D76:D81)</f>
        <v>106.30000000000001</v>
      </c>
    </row>
    <row r="85" spans="1:4" x14ac:dyDescent="0.2">
      <c r="A85" s="90" t="s">
        <v>52</v>
      </c>
      <c r="B85" s="90"/>
      <c r="C85" s="90"/>
      <c r="D85" s="90"/>
    </row>
    <row r="88" spans="1:4" x14ac:dyDescent="0.2">
      <c r="A88" s="97" t="s">
        <v>78</v>
      </c>
      <c r="B88" s="97"/>
      <c r="C88" s="97"/>
      <c r="D88" s="97"/>
    </row>
    <row r="89" spans="1:4" x14ac:dyDescent="0.2">
      <c r="A89" s="3"/>
    </row>
    <row r="90" spans="1:4" x14ac:dyDescent="0.2">
      <c r="A90" s="31" t="s">
        <v>53</v>
      </c>
      <c r="B90" s="96" t="s">
        <v>79</v>
      </c>
      <c r="C90" s="9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31.52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18.84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0.68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11.3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3.8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6" t="s">
        <v>37</v>
      </c>
      <c r="B97" s="86"/>
      <c r="C97" s="86"/>
      <c r="D97" s="19">
        <f>SUM(D91:D96)</f>
        <v>66.14</v>
      </c>
      <c r="E97" s="17"/>
      <c r="F97" s="17"/>
    </row>
    <row r="100" spans="1:6" x14ac:dyDescent="0.2">
      <c r="A100" s="97" t="s">
        <v>86</v>
      </c>
      <c r="B100" s="97"/>
      <c r="C100" s="97"/>
      <c r="D100" s="97"/>
    </row>
    <row r="101" spans="1:6" x14ac:dyDescent="0.2">
      <c r="A101" s="3"/>
    </row>
    <row r="102" spans="1:6" x14ac:dyDescent="0.2">
      <c r="A102" s="31" t="s">
        <v>54</v>
      </c>
      <c r="B102" s="96" t="s">
        <v>87</v>
      </c>
      <c r="C102" s="96"/>
      <c r="D102" s="31" t="s">
        <v>3</v>
      </c>
    </row>
    <row r="103" spans="1:6" x14ac:dyDescent="0.2">
      <c r="A103" s="33" t="s">
        <v>4</v>
      </c>
      <c r="B103" s="91" t="s">
        <v>88</v>
      </c>
      <c r="C103" s="92"/>
      <c r="D103" s="13">
        <f>((D26+D70+D82)/220)*22*0</f>
        <v>0</v>
      </c>
    </row>
    <row r="104" spans="1:6" x14ac:dyDescent="0.2">
      <c r="A104" s="86" t="s">
        <v>16</v>
      </c>
      <c r="B104" s="86"/>
      <c r="C104" s="86"/>
      <c r="D104" s="19">
        <f>SUM(D103)</f>
        <v>0</v>
      </c>
    </row>
    <row r="107" spans="1:6" x14ac:dyDescent="0.2">
      <c r="A107" s="97" t="s">
        <v>55</v>
      </c>
      <c r="B107" s="97"/>
      <c r="C107" s="97"/>
      <c r="D107" s="97"/>
    </row>
    <row r="108" spans="1:6" x14ac:dyDescent="0.2">
      <c r="A108" s="3"/>
    </row>
    <row r="109" spans="1:6" x14ac:dyDescent="0.2">
      <c r="A109" s="31">
        <v>4</v>
      </c>
      <c r="B109" s="86" t="s">
        <v>56</v>
      </c>
      <c r="C109" s="86"/>
      <c r="D109" s="31" t="s">
        <v>3</v>
      </c>
    </row>
    <row r="110" spans="1:6" x14ac:dyDescent="0.2">
      <c r="A110" s="33" t="s">
        <v>53</v>
      </c>
      <c r="B110" s="87" t="s">
        <v>79</v>
      </c>
      <c r="C110" s="87"/>
      <c r="D110" s="14">
        <f>D97</f>
        <v>66.14</v>
      </c>
    </row>
    <row r="111" spans="1:6" x14ac:dyDescent="0.2">
      <c r="A111" s="33" t="s">
        <v>54</v>
      </c>
      <c r="B111" s="87" t="s">
        <v>87</v>
      </c>
      <c r="C111" s="87"/>
      <c r="D111" s="14">
        <f>D104</f>
        <v>0</v>
      </c>
    </row>
    <row r="112" spans="1:6" x14ac:dyDescent="0.2">
      <c r="A112" s="86" t="s">
        <v>16</v>
      </c>
      <c r="B112" s="86"/>
      <c r="C112" s="86"/>
      <c r="D112" s="19">
        <f>SUM(D110:D111)</f>
        <v>66.14</v>
      </c>
    </row>
    <row r="115" spans="1:4" x14ac:dyDescent="0.2">
      <c r="A115" s="90" t="s">
        <v>57</v>
      </c>
      <c r="B115" s="90"/>
      <c r="C115" s="90"/>
      <c r="D115" s="90"/>
    </row>
    <row r="117" spans="1:4" x14ac:dyDescent="0.2">
      <c r="A117" s="31">
        <v>5</v>
      </c>
      <c r="B117" s="93" t="s">
        <v>58</v>
      </c>
      <c r="C117" s="93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44.61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4.3499999999999996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6" t="s">
        <v>37</v>
      </c>
      <c r="B123" s="86"/>
      <c r="C123" s="86"/>
      <c r="D123" s="20">
        <f>SUM(D118:D122)</f>
        <v>102.28999999999999</v>
      </c>
    </row>
    <row r="126" spans="1:4" x14ac:dyDescent="0.2">
      <c r="A126" s="90" t="s">
        <v>61</v>
      </c>
      <c r="B126" s="90"/>
      <c r="C126" s="90"/>
      <c r="D126" s="90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179.75311000000002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226.48891860000001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378.88649783678164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28.471234999999997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131.4057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219.0095</v>
      </c>
    </row>
    <row r="138" spans="1:4" ht="13.5" x14ac:dyDescent="0.2">
      <c r="A138" s="94" t="s">
        <v>37</v>
      </c>
      <c r="B138" s="95"/>
      <c r="C138" s="21">
        <f>(1+C130)*(1+C129)/(1-C131)-1</f>
        <v>0.21839080459770144</v>
      </c>
      <c r="D138" s="19">
        <f>SUM(D129:D131)</f>
        <v>785.12852643678161</v>
      </c>
    </row>
    <row r="141" spans="1:4" x14ac:dyDescent="0.2">
      <c r="A141" s="90" t="s">
        <v>69</v>
      </c>
      <c r="B141" s="90"/>
      <c r="C141" s="90"/>
      <c r="D141" s="90"/>
    </row>
    <row r="143" spans="1:4" x14ac:dyDescent="0.2">
      <c r="A143" s="31"/>
      <c r="B143" s="86" t="s">
        <v>70</v>
      </c>
      <c r="C143" s="86"/>
      <c r="D143" s="31" t="s">
        <v>3</v>
      </c>
    </row>
    <row r="144" spans="1:4" x14ac:dyDescent="0.2">
      <c r="A144" s="31" t="s">
        <v>4</v>
      </c>
      <c r="B144" s="87" t="s">
        <v>1</v>
      </c>
      <c r="C144" s="87"/>
      <c r="D144" s="22">
        <f>D26</f>
        <v>1726.13</v>
      </c>
    </row>
    <row r="145" spans="1:4" x14ac:dyDescent="0.2">
      <c r="A145" s="31" t="s">
        <v>6</v>
      </c>
      <c r="B145" s="87" t="s">
        <v>17</v>
      </c>
      <c r="C145" s="87"/>
      <c r="D145" s="22">
        <f>D70</f>
        <v>1594.2022000000002</v>
      </c>
    </row>
    <row r="146" spans="1:4" x14ac:dyDescent="0.2">
      <c r="A146" s="31" t="s">
        <v>8</v>
      </c>
      <c r="B146" s="87" t="s">
        <v>45</v>
      </c>
      <c r="C146" s="87"/>
      <c r="D146" s="22">
        <f>D82</f>
        <v>106.30000000000001</v>
      </c>
    </row>
    <row r="147" spans="1:4" x14ac:dyDescent="0.2">
      <c r="A147" s="31" t="s">
        <v>10</v>
      </c>
      <c r="B147" s="87" t="s">
        <v>52</v>
      </c>
      <c r="C147" s="87"/>
      <c r="D147" s="22">
        <f>D112</f>
        <v>66.14</v>
      </c>
    </row>
    <row r="148" spans="1:4" x14ac:dyDescent="0.2">
      <c r="A148" s="31" t="s">
        <v>12</v>
      </c>
      <c r="B148" s="87" t="s">
        <v>57</v>
      </c>
      <c r="C148" s="87"/>
      <c r="D148" s="22">
        <f>D123</f>
        <v>102.28999999999999</v>
      </c>
    </row>
    <row r="149" spans="1:4" x14ac:dyDescent="0.2">
      <c r="A149" s="86" t="s">
        <v>95</v>
      </c>
      <c r="B149" s="86"/>
      <c r="C149" s="86"/>
      <c r="D149" s="23">
        <f>SUM(D144:D148)</f>
        <v>3595.0622000000003</v>
      </c>
    </row>
    <row r="150" spans="1:4" x14ac:dyDescent="0.2">
      <c r="A150" s="31" t="s">
        <v>32</v>
      </c>
      <c r="B150" s="87" t="s">
        <v>71</v>
      </c>
      <c r="C150" s="87"/>
      <c r="D150" s="24">
        <f>D138</f>
        <v>785.12852643678161</v>
      </c>
    </row>
    <row r="151" spans="1:4" x14ac:dyDescent="0.2">
      <c r="A151" s="86" t="s">
        <v>72</v>
      </c>
      <c r="B151" s="86"/>
      <c r="C151" s="86"/>
      <c r="D151" s="23">
        <f>ROUND(SUM(D149:D150),2)</f>
        <v>4380.1899999999996</v>
      </c>
    </row>
  </sheetData>
  <mergeCells count="71">
    <mergeCell ref="B147:C147"/>
    <mergeCell ref="B148:C148"/>
    <mergeCell ref="A149:C149"/>
    <mergeCell ref="B150:C150"/>
    <mergeCell ref="A151:C151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auxalmox1</vt:lpstr>
      <vt:lpstr>auxalmox2</vt:lpstr>
      <vt:lpstr>auxalmox3</vt:lpstr>
      <vt:lpstr>auxsg1</vt:lpstr>
      <vt:lpstr>auxsg2</vt:lpstr>
      <vt:lpstr>artsg</vt:lpstr>
      <vt:lpstr>opemp</vt:lpstr>
      <vt:lpstr>oplog</vt:lpstr>
      <vt:lpstr>auxtseg</vt:lpstr>
      <vt:lpstr>superv</vt:lpstr>
      <vt:lpstr>auxsg1adic</vt:lpstr>
      <vt:lpstr>auxsg2adic</vt:lpstr>
      <vt:lpstr>oplogadic</vt:lpstr>
      <vt:lpstr>opempadic</vt:lpstr>
      <vt:lpstr>hextra</vt:lpstr>
      <vt:lpstr>diarias</vt:lpstr>
      <vt:lpstr>total</vt:lpstr>
      <vt:lpstr>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Gilson Soares Da Conceicao</cp:lastModifiedBy>
  <cp:lastPrinted>2023-01-12T17:07:30Z</cp:lastPrinted>
  <dcterms:created xsi:type="dcterms:W3CDTF">2019-01-29T18:54:26Z</dcterms:created>
  <dcterms:modified xsi:type="dcterms:W3CDTF">2023-02-01T16:27:11Z</dcterms:modified>
</cp:coreProperties>
</file>