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7625" windowHeight="8190" tabRatio="500"/>
  </bookViews>
  <sheets>
    <sheet name="Item1" sheetId="1" r:id="rId1"/>
    <sheet name="TOTAL" sheetId="2" r:id="rId2"/>
  </sheets>
  <definedNames>
    <definedName name="_xlnm.Print_Area" localSheetId="1">TOTAL!$A$1:$F$21</definedName>
    <definedName name="Print_Area_0" localSheetId="1">TOTAL!$A$9:$F$21</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D20" i="2" l="1"/>
  <c r="C20" i="2"/>
  <c r="B20" i="2"/>
  <c r="D11" i="2"/>
  <c r="C11" i="2"/>
  <c r="B11" i="2"/>
  <c r="H20" i="1"/>
  <c r="G20" i="1" s="1"/>
  <c r="B19" i="2" s="1"/>
  <c r="F20" i="1"/>
  <c r="D20" i="1"/>
  <c r="B20" i="1"/>
  <c r="I17" i="1"/>
  <c r="I16" i="1"/>
  <c r="I15" i="1"/>
  <c r="I14" i="1"/>
  <c r="I13" i="1"/>
  <c r="I12" i="1"/>
  <c r="I11" i="1"/>
  <c r="I10" i="1"/>
  <c r="F3" i="1"/>
  <c r="E20" i="2" s="1"/>
  <c r="F20" i="2" s="1"/>
  <c r="F21" i="2" s="1"/>
  <c r="A20" i="1" l="1"/>
  <c r="C20" i="1" s="1"/>
  <c r="I8" i="1" l="1"/>
  <c r="I9" i="1"/>
  <c r="I6" i="1"/>
  <c r="I7" i="1"/>
  <c r="I4" i="1"/>
  <c r="I5" i="1"/>
  <c r="I3" i="1"/>
  <c r="E20" i="1" s="1"/>
  <c r="H22" i="1" l="1"/>
  <c r="H23" i="1" s="1"/>
  <c r="E3" i="1"/>
  <c r="E11" i="2" s="1"/>
  <c r="F11" i="2" s="1"/>
  <c r="F12" i="2" s="1"/>
  <c r="F14" i="2" s="1"/>
</calcChain>
</file>

<file path=xl/sharedStrings.xml><?xml version="1.0" encoding="utf-8"?>
<sst xmlns="http://schemas.openxmlformats.org/spreadsheetml/2006/main" count="54" uniqueCount="48">
  <si>
    <t>ESTIMATIVA DO ITEM</t>
  </si>
  <si>
    <t>ITEM 1</t>
  </si>
  <si>
    <t>MATERIAL OU SERVIÇO</t>
  </si>
  <si>
    <t>UNIDADE</t>
  </si>
  <si>
    <t>QUANT.</t>
  </si>
  <si>
    <t>PREÇO ESTIMADO</t>
  </si>
  <si>
    <t>MENOR PREÇO</t>
  </si>
  <si>
    <t>FONTE DE PESQUISA</t>
  </si>
  <si>
    <t>PREÇOS</t>
  </si>
  <si>
    <t>DESCARTE</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</si>
  <si>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</si>
  <si>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</si>
  <si>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</si>
  <si>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</si>
  <si>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</si>
  <si>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</si>
  <si>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</si>
  <si>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</si>
  <si>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</si>
  <si>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</si>
  <si>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</si>
  <si>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</si>
  <si>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</si>
  <si>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</si>
  <si>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</si>
  <si>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</si>
  <si>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RESULTADO DA ESTIMATIVA</t>
  </si>
  <si>
    <t>Item</t>
  </si>
  <si>
    <t>Descrição</t>
  </si>
  <si>
    <t>Unidade de Fornecimento</t>
  </si>
  <si>
    <t>Quantidade</t>
  </si>
  <si>
    <t>Valor Unitário</t>
  </si>
  <si>
    <t>Valor Total</t>
  </si>
  <si>
    <t>VALOR TOTAL ESTIMADO</t>
  </si>
  <si>
    <t>MENORES PREÇOS OFERTADOS</t>
  </si>
  <si>
    <t>Fornec.</t>
  </si>
  <si>
    <t>VALOR TOTAL - MENORES PREÇOS OFERTADOS</t>
  </si>
  <si>
    <t>valor total com desconto</t>
  </si>
  <si>
    <t>Valor de Referência (Anexo A do TR)</t>
  </si>
  <si>
    <t>DESCONTO ESTIMADO</t>
  </si>
  <si>
    <t>Registro de Preços para Eventual Aquisição de Material Bibliográfico, por meio de registro
do maior desconto percentual sobre os preços do catálogo ou das tabelas das editoras, conforme áreas de interesse do Tribunal, constantes no Anexo “A” deste TR.</t>
  </si>
  <si>
    <t>FHS LIVROS LTDA</t>
  </si>
  <si>
    <t>LIVROS E COISAS LIVRARIA LTDA</t>
  </si>
  <si>
    <t>ATMA EDITORA, LIVRARIA, DISTRIBUIDORA, E CONSULTORIA EDUCACIONAL LTDA</t>
  </si>
  <si>
    <t>GM QUALITY COMÉRCIO LTDA</t>
  </si>
  <si>
    <t>A PÁGINA DISTRIBUIDORA DE LIVROS LTDA</t>
  </si>
  <si>
    <t>SK DISTRIBUIDORA E COMÉRCIO DE LIVROS LTDA</t>
  </si>
  <si>
    <t>LIVRARIA GONCALVES MIRANDA LTDA-EPP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</si>
</sst>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R$-416]\ #,##0.00;[Red]\-[$R$-416]\ #,##0.00"/>
    <numFmt numFmtId="165" formatCode="_-&quot;R$ &quot;* #,##0.00_-;&quot;-R$ &quot;* #,##0.00_-;_-&quot;R$ &quot;* \-??_-;_-@_-"/>
    <numFmt numFmtId="166" formatCode="0.0000%"/>
  </numFmts>
  <fonts count="20">
    <font>
      <sz val="10"/>
      <name val="Arial"/>
      <family val="2"/>
      <charset val="1"/>
    </font>
    <font>
      <sz val="10"/>
      <name val="Arial"/>
      <family val="2"/>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b/>
      <sz val="13"/>
      <name val="Calibri"/>
      <family val="2"/>
      <charset val="1"/>
    </font>
    <font>
      <sz val="10"/>
      <name val="Arial"/>
      <family val="2"/>
      <charset val="1"/>
    </font>
    <font>
      <b/>
      <sz val="12"/>
      <name val="Calibri"/>
      <family val="2"/>
      <scheme val="minor"/>
    </font>
  </fonts>
  <fills count="12">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
      <patternFill patternType="solid">
        <fgColor theme="2" tint="-0.249977111117893"/>
        <bgColor indexed="64"/>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2">
    <xf numFmtId="0" fontId="0" fillId="0" borderId="0"/>
    <xf numFmtId="165" fontId="18" fillId="0" borderId="0" applyBorder="0" applyProtection="0"/>
    <xf numFmtId="9" fontId="1" fillId="0" borderId="0" applyBorder="0" applyAlignment="0" applyProtection="0"/>
    <xf numFmtId="0" fontId="2" fillId="2" borderId="0" applyBorder="0" applyProtection="0"/>
    <xf numFmtId="0" fontId="2" fillId="3" borderId="0" applyBorder="0" applyProtection="0"/>
    <xf numFmtId="0" fontId="3" fillId="4" borderId="0" applyBorder="0" applyProtection="0"/>
    <xf numFmtId="0" fontId="3" fillId="0" borderId="0" applyBorder="0" applyProtection="0"/>
    <xf numFmtId="0" fontId="4" fillId="5" borderId="0" applyBorder="0" applyProtection="0"/>
    <xf numFmtId="0" fontId="2" fillId="6" borderId="0" applyBorder="0" applyProtection="0"/>
    <xf numFmtId="0" fontId="5" fillId="0" borderId="0" applyBorder="0" applyProtection="0"/>
    <xf numFmtId="0" fontId="6" fillId="7" borderId="0" applyBorder="0" applyProtection="0"/>
    <xf numFmtId="0" fontId="3" fillId="0" borderId="0" applyBorder="0" applyProtection="0"/>
    <xf numFmtId="0" fontId="3" fillId="0" borderId="0" applyBorder="0" applyProtection="0"/>
    <xf numFmtId="0" fontId="3" fillId="0" borderId="0" applyBorder="0" applyProtection="0"/>
    <xf numFmtId="0" fontId="7" fillId="8" borderId="0" applyBorder="0" applyProtection="0"/>
    <xf numFmtId="0" fontId="8" fillId="8" borderId="1" applyProtection="0"/>
    <xf numFmtId="0" fontId="9" fillId="0" borderId="0" applyBorder="0" applyProtection="0"/>
    <xf numFmtId="164" fontId="9" fillId="0" borderId="0" applyBorder="0" applyProtection="0"/>
    <xf numFmtId="0" fontId="10" fillId="0" borderId="0" applyBorder="0" applyProtection="0"/>
    <xf numFmtId="0" fontId="10" fillId="0" borderId="0" applyBorder="0" applyProtection="0"/>
    <xf numFmtId="0" fontId="10" fillId="0" borderId="0" applyBorder="0" applyProtection="0">
      <alignment horizontal="center" textRotation="90"/>
    </xf>
    <xf numFmtId="0" fontId="4" fillId="0" borderId="0" applyBorder="0" applyProtection="0"/>
  </cellStyleXfs>
  <cellXfs count="60">
    <xf numFmtId="0" fontId="0" fillId="0" borderId="0" xfId="0"/>
    <xf numFmtId="0" fontId="11" fillId="0" borderId="0" xfId="0" applyFont="1" applyProtection="1">
      <protection locked="0"/>
    </xf>
    <xf numFmtId="0" fontId="13" fillId="10" borderId="3" xfId="0" applyFont="1" applyFill="1" applyBorder="1" applyAlignment="1" applyProtection="1">
      <alignment horizontal="center" vertical="center"/>
    </xf>
    <xf numFmtId="0" fontId="13" fillId="10" borderId="3" xfId="0" applyFont="1" applyFill="1" applyBorder="1" applyAlignment="1" applyProtection="1">
      <alignment horizontal="center" vertical="center" wrapText="1"/>
    </xf>
    <xf numFmtId="0" fontId="13" fillId="10" borderId="2" xfId="0" applyFont="1" applyFill="1" applyBorder="1" applyAlignment="1" applyProtection="1">
      <alignment horizontal="center" vertical="center"/>
    </xf>
    <xf numFmtId="0" fontId="13" fillId="10" borderId="2" xfId="0" applyFont="1" applyFill="1" applyBorder="1" applyAlignment="1" applyProtection="1">
      <alignment horizontal="center" vertical="center" wrapText="1"/>
    </xf>
    <xf numFmtId="0" fontId="16" fillId="0" borderId="2" xfId="0" applyFont="1" applyBorder="1" applyProtection="1">
      <protection locked="0"/>
    </xf>
    <xf numFmtId="164" fontId="15" fillId="0" borderId="2" xfId="0" applyNumberFormat="1" applyFont="1" applyBorder="1" applyAlignment="1" applyProtection="1">
      <alignment horizontal="center" shrinkToFit="1"/>
      <protection locked="0"/>
    </xf>
    <xf numFmtId="164" fontId="15" fillId="10" borderId="2" xfId="0" applyNumberFormat="1" applyFont="1" applyFill="1" applyBorder="1" applyAlignment="1" applyProtection="1">
      <alignment horizontal="center" shrinkToFit="1"/>
    </xf>
    <xf numFmtId="0" fontId="13" fillId="0" borderId="4" xfId="0" applyFont="1" applyBorder="1" applyAlignment="1" applyProtection="1">
      <alignment horizontal="center" vertical="center"/>
      <protection locked="0"/>
    </xf>
    <xf numFmtId="0" fontId="14" fillId="0" borderId="4"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6" fillId="0" borderId="4" xfId="0" applyFont="1" applyBorder="1" applyProtection="1">
      <protection locked="0"/>
    </xf>
    <xf numFmtId="164" fontId="15" fillId="0" borderId="0" xfId="0" applyNumberFormat="1" applyFont="1" applyBorder="1" applyAlignment="1" applyProtection="1">
      <alignment horizontal="center"/>
      <protection locked="0"/>
    </xf>
    <xf numFmtId="0" fontId="15" fillId="10" borderId="2" xfId="0" applyFont="1" applyFill="1" applyBorder="1" applyAlignment="1" applyProtection="1">
      <alignment horizontal="center" vertical="center"/>
    </xf>
    <xf numFmtId="0" fontId="15" fillId="10" borderId="2" xfId="0" applyFont="1" applyFill="1" applyBorder="1" applyAlignment="1" applyProtection="1">
      <alignment horizontal="center" vertical="center" wrapText="1"/>
    </xf>
    <xf numFmtId="164" fontId="11" fillId="0" borderId="0" xfId="0" applyNumberFormat="1" applyFont="1" applyBorder="1" applyAlignment="1" applyProtection="1">
      <alignment horizontal="left"/>
      <protection locked="0"/>
    </xf>
    <xf numFmtId="0" fontId="11" fillId="10" borderId="2" xfId="0" applyFont="1" applyFill="1" applyBorder="1" applyAlignment="1" applyProtection="1">
      <alignment horizontal="center"/>
    </xf>
    <xf numFmtId="10" fontId="11" fillId="10" borderId="6" xfId="0" applyNumberFormat="1" applyFont="1" applyFill="1" applyBorder="1" applyAlignment="1" applyProtection="1">
      <alignment horizontal="center"/>
    </xf>
    <xf numFmtId="164" fontId="14" fillId="10" borderId="4" xfId="0" applyNumberFormat="1" applyFont="1" applyFill="1" applyBorder="1" applyAlignment="1" applyProtection="1">
      <alignment horizontal="center" shrinkToFit="1"/>
    </xf>
    <xf numFmtId="164" fontId="14" fillId="10" borderId="2"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left"/>
    </xf>
    <xf numFmtId="164" fontId="11" fillId="10" borderId="2" xfId="0" applyNumberFormat="1" applyFont="1" applyFill="1" applyBorder="1" applyAlignment="1" applyProtection="1">
      <alignment horizontal="right" shrinkToFit="1"/>
    </xf>
    <xf numFmtId="0" fontId="13" fillId="0" borderId="0" xfId="0" applyFont="1" applyBorder="1" applyAlignment="1" applyProtection="1">
      <protection locked="0"/>
    </xf>
    <xf numFmtId="164" fontId="11" fillId="0" borderId="4"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1" fillId="0" borderId="0" xfId="0" applyNumberFormat="1" applyFont="1" applyBorder="1" applyAlignment="1" applyProtection="1">
      <protection locked="0"/>
    </xf>
    <xf numFmtId="0" fontId="13" fillId="0" borderId="0" xfId="0" applyFont="1" applyBorder="1" applyAlignment="1" applyProtection="1">
      <alignment horizontal="center"/>
      <protection locked="0"/>
    </xf>
    <xf numFmtId="164" fontId="14" fillId="0" borderId="0" xfId="0" applyNumberFormat="1" applyFont="1" applyBorder="1" applyAlignment="1" applyProtection="1">
      <protection locked="0"/>
    </xf>
    <xf numFmtId="164" fontId="15" fillId="10" borderId="2" xfId="0" applyNumberFormat="1" applyFont="1" applyFill="1" applyBorder="1" applyAlignment="1" applyProtection="1">
      <alignment horizontal="center" vertical="center"/>
    </xf>
    <xf numFmtId="164" fontId="14" fillId="10" borderId="2" xfId="0" applyNumberFormat="1" applyFont="1" applyFill="1" applyBorder="1" applyAlignment="1" applyProtection="1">
      <alignment horizontal="right" shrinkToFit="1"/>
    </xf>
    <xf numFmtId="164" fontId="15" fillId="0" borderId="0" xfId="0" applyNumberFormat="1" applyFont="1" applyBorder="1" applyAlignment="1" applyProtection="1">
      <protection locked="0"/>
    </xf>
    <xf numFmtId="0" fontId="11" fillId="0" borderId="0" xfId="0" applyFont="1" applyAlignment="1">
      <alignment wrapText="1"/>
    </xf>
    <xf numFmtId="0" fontId="11" fillId="0" borderId="0" xfId="0" applyFont="1" applyAlignment="1"/>
    <xf numFmtId="0" fontId="13" fillId="10" borderId="2"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1" fillId="10" borderId="2" xfId="0" applyFont="1" applyFill="1" applyBorder="1" applyAlignment="1">
      <alignment vertical="center" wrapText="1"/>
    </xf>
    <xf numFmtId="165" fontId="11" fillId="10" borderId="2" xfId="1" applyFont="1" applyFill="1" applyBorder="1" applyAlignment="1" applyProtection="1">
      <alignment vertical="center" wrapText="1"/>
    </xf>
    <xf numFmtId="0" fontId="11" fillId="0" borderId="0" xfId="0" applyFont="1" applyAlignment="1">
      <alignment vertical="center"/>
    </xf>
    <xf numFmtId="0" fontId="12" fillId="0" borderId="4" xfId="0" applyFont="1" applyBorder="1" applyAlignment="1">
      <alignment wrapText="1"/>
    </xf>
    <xf numFmtId="165" fontId="12" fillId="9" borderId="2" xfId="0" applyNumberFormat="1" applyFont="1" applyFill="1" applyBorder="1" applyAlignment="1">
      <alignment wrapText="1"/>
    </xf>
    <xf numFmtId="0" fontId="13" fillId="9" borderId="2" xfId="0" applyFont="1" applyFill="1" applyBorder="1" applyAlignment="1">
      <alignment horizontal="center" vertical="center" wrapText="1"/>
    </xf>
    <xf numFmtId="0" fontId="12" fillId="0" borderId="0" xfId="0" applyFont="1" applyBorder="1" applyAlignment="1">
      <alignment wrapText="1"/>
    </xf>
    <xf numFmtId="166" fontId="19" fillId="11" borderId="2" xfId="2" applyNumberFormat="1" applyFont="1" applyFill="1" applyBorder="1" applyAlignment="1">
      <alignment wrapText="1"/>
    </xf>
    <xf numFmtId="0" fontId="12" fillId="9" borderId="2" xfId="0" applyFont="1" applyFill="1" applyBorder="1" applyAlignment="1" applyProtection="1">
      <alignment horizontal="center"/>
    </xf>
    <xf numFmtId="0" fontId="13" fillId="0" borderId="3" xfId="0" applyFont="1" applyBorder="1" applyAlignment="1" applyProtection="1">
      <alignment horizontal="center" vertical="center"/>
      <protection locked="0"/>
    </xf>
    <xf numFmtId="0" fontId="14" fillId="0" borderId="2" xfId="0" applyFont="1" applyBorder="1" applyAlignment="1" applyProtection="1">
      <alignment vertical="top" wrapText="1"/>
      <protection locked="0"/>
    </xf>
    <xf numFmtId="0" fontId="14" fillId="0" borderId="2"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shrinkToFit="1"/>
      <protection locked="0"/>
    </xf>
    <xf numFmtId="164" fontId="15" fillId="10" borderId="2" xfId="0" applyNumberFormat="1" applyFont="1" applyFill="1" applyBorder="1" applyAlignment="1" applyProtection="1">
      <alignment horizontal="center" vertical="center" shrinkToFit="1"/>
    </xf>
    <xf numFmtId="0" fontId="13" fillId="10" borderId="2" xfId="0" applyFont="1" applyFill="1" applyBorder="1" applyAlignment="1" applyProtection="1">
      <alignment horizontal="center" vertical="center"/>
    </xf>
    <xf numFmtId="0" fontId="13" fillId="0" borderId="0" xfId="0" applyFont="1" applyBorder="1" applyAlignment="1" applyProtection="1">
      <alignment horizontal="center"/>
      <protection locked="0"/>
    </xf>
    <xf numFmtId="0" fontId="11" fillId="10" borderId="6" xfId="0" applyFont="1" applyFill="1" applyBorder="1" applyAlignment="1" applyProtection="1">
      <alignment wrapText="1"/>
    </xf>
    <xf numFmtId="0" fontId="11" fillId="10" borderId="2" xfId="0" applyFont="1" applyFill="1" applyBorder="1" applyAlignment="1" applyProtection="1">
      <alignment wrapText="1"/>
    </xf>
    <xf numFmtId="0" fontId="12" fillId="0" borderId="0" xfId="0" applyFont="1" applyBorder="1" applyAlignment="1">
      <alignment horizontal="center" vertical="center" wrapText="1"/>
    </xf>
    <xf numFmtId="0" fontId="12" fillId="0" borderId="7" xfId="0" applyFont="1" applyBorder="1" applyAlignment="1">
      <alignment horizontal="center" vertical="center" wrapText="1"/>
    </xf>
    <xf numFmtId="0" fontId="12" fillId="9" borderId="2" xfId="0" applyFont="1" applyFill="1" applyBorder="1" applyAlignment="1">
      <alignment horizontal="center" wrapText="1"/>
    </xf>
    <xf numFmtId="0" fontId="17" fillId="9" borderId="2" xfId="0" applyFont="1" applyFill="1" applyBorder="1" applyAlignment="1">
      <alignment horizontal="left" vertical="center" wrapText="1"/>
    </xf>
  </cellXfs>
  <cellStyles count="22">
    <cellStyle name="Accent 1 1" xfId="3"/>
    <cellStyle name="Accent 2 1" xfId="4"/>
    <cellStyle name="Accent 3 1" xfId="5"/>
    <cellStyle name="Accent 4" xfId="6"/>
    <cellStyle name="Bad 1" xfId="7"/>
    <cellStyle name="Error 1" xfId="8"/>
    <cellStyle name="Footnote 1" xfId="9"/>
    <cellStyle name="Good 1" xfId="10"/>
    <cellStyle name="Heading 1 1" xfId="11"/>
    <cellStyle name="Heading 2 1" xfId="12"/>
    <cellStyle name="Heading 3" xfId="13"/>
    <cellStyle name="Moeda" xfId="1" builtinId="4"/>
    <cellStyle name="Neutral 1" xfId="14"/>
    <cellStyle name="Normal" xfId="0" builtinId="0"/>
    <cellStyle name="Note 1" xfId="15"/>
    <cellStyle name="Porcentagem" xfId="2" builtinId="5"/>
    <cellStyle name="Resultado" xfId="16"/>
    <cellStyle name="Resultado2" xfId="17"/>
    <cellStyle name="Status 1" xfId="18"/>
    <cellStyle name="Text 1" xfId="19"/>
    <cellStyle name="Título1" xfId="20"/>
    <cellStyle name="Warning 1" xfId="21"/>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3181350</xdr:colOff>
      <xdr:row>1</xdr:row>
      <xdr:rowOff>114300</xdr:rowOff>
    </xdr:from>
    <xdr:to>
      <xdr:col>1</xdr:col>
      <xdr:colOff>5676900</xdr:colOff>
      <xdr:row>7</xdr:row>
      <xdr:rowOff>92046</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90950" y="276225"/>
          <a:ext cx="2495550" cy="949296"/>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abSelected="1" view="pageBreakPreview" zoomScaleNormal="100" workbookViewId="0">
      <selection activeCell="H10" sqref="H10"/>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6" t="s">
        <v>0</v>
      </c>
      <c r="B1" s="46"/>
      <c r="C1" s="46"/>
      <c r="D1" s="46"/>
      <c r="E1" s="46"/>
      <c r="F1" s="46"/>
      <c r="G1" s="46"/>
      <c r="H1" s="46"/>
      <c r="I1" s="46"/>
    </row>
    <row r="2" spans="1:9" ht="25.5">
      <c r="A2" s="47" t="s">
        <v>1</v>
      </c>
      <c r="B2" s="2" t="s">
        <v>2</v>
      </c>
      <c r="C2" s="2" t="s">
        <v>3</v>
      </c>
      <c r="D2" s="2" t="s">
        <v>4</v>
      </c>
      <c r="E2" s="3" t="s">
        <v>5</v>
      </c>
      <c r="F2" s="3" t="s">
        <v>6</v>
      </c>
      <c r="G2" s="2" t="s">
        <v>7</v>
      </c>
      <c r="H2" s="4" t="s">
        <v>8</v>
      </c>
      <c r="I2" s="5" t="s">
        <v>9</v>
      </c>
    </row>
    <row r="3" spans="1:9" ht="12.75" customHeight="1">
      <c r="A3" s="47"/>
      <c r="B3" s="48" t="s">
        <v>40</v>
      </c>
      <c r="C3" s="49" t="s">
        <v>37</v>
      </c>
      <c r="D3" s="50">
        <v>1</v>
      </c>
      <c r="E3" s="51">
        <f>IF(C20&lt;=25%,D20,MIN(E20:F20))</f>
        <v>14868.34</v>
      </c>
      <c r="F3" s="51">
        <f>MIN(H3:H17)</f>
        <v>12053.18</v>
      </c>
      <c r="G3" s="6" t="s">
        <v>41</v>
      </c>
      <c r="H3" s="7">
        <v>12596.96</v>
      </c>
      <c r="I3" s="8" t="str">
        <f t="shared" ref="I3:I17" si="0">IF(H3="","",(IF($C$20&lt;25%,"N/A",IF(H3&lt;=($D$20+$A$20),H3,"Descartado"))))</f>
        <v>N/A</v>
      </c>
    </row>
    <row r="4" spans="1:9">
      <c r="A4" s="47"/>
      <c r="B4" s="48"/>
      <c r="C4" s="49"/>
      <c r="D4" s="50"/>
      <c r="E4" s="51"/>
      <c r="F4" s="51"/>
      <c r="G4" s="6" t="s">
        <v>45</v>
      </c>
      <c r="H4" s="7">
        <v>18992.400000000001</v>
      </c>
      <c r="I4" s="8" t="str">
        <f t="shared" si="0"/>
        <v>N/A</v>
      </c>
    </row>
    <row r="5" spans="1:9">
      <c r="A5" s="47"/>
      <c r="B5" s="48"/>
      <c r="C5" s="49"/>
      <c r="D5" s="50"/>
      <c r="E5" s="51"/>
      <c r="F5" s="51"/>
      <c r="G5" s="6" t="s">
        <v>42</v>
      </c>
      <c r="H5" s="7">
        <v>17992.8</v>
      </c>
      <c r="I5" s="8" t="str">
        <f t="shared" si="0"/>
        <v>N/A</v>
      </c>
    </row>
    <row r="6" spans="1:9">
      <c r="A6" s="47"/>
      <c r="B6" s="48"/>
      <c r="C6" s="49"/>
      <c r="D6" s="50"/>
      <c r="E6" s="51"/>
      <c r="F6" s="51"/>
      <c r="G6" s="6" t="s">
        <v>43</v>
      </c>
      <c r="H6" s="7">
        <v>12395.04</v>
      </c>
      <c r="I6" s="8" t="str">
        <f t="shared" si="0"/>
        <v>N/A</v>
      </c>
    </row>
    <row r="7" spans="1:9">
      <c r="A7" s="47"/>
      <c r="B7" s="48"/>
      <c r="C7" s="49"/>
      <c r="D7" s="50"/>
      <c r="E7" s="51"/>
      <c r="F7" s="51"/>
      <c r="G7" s="6" t="s">
        <v>44</v>
      </c>
      <c r="H7" s="7">
        <v>12055.18</v>
      </c>
      <c r="I7" s="8" t="str">
        <f t="shared" si="0"/>
        <v>N/A</v>
      </c>
    </row>
    <row r="8" spans="1:9">
      <c r="A8" s="47"/>
      <c r="B8" s="48"/>
      <c r="C8" s="49"/>
      <c r="D8" s="50"/>
      <c r="E8" s="51"/>
      <c r="F8" s="51"/>
      <c r="G8" s="6" t="s">
        <v>46</v>
      </c>
      <c r="H8" s="7">
        <v>12053.18</v>
      </c>
      <c r="I8" s="8" t="str">
        <f t="shared" si="0"/>
        <v>N/A</v>
      </c>
    </row>
    <row r="9" spans="1:9">
      <c r="A9" s="47"/>
      <c r="B9" s="48"/>
      <c r="C9" s="49"/>
      <c r="D9" s="50"/>
      <c r="E9" s="51"/>
      <c r="F9" s="51"/>
      <c r="G9" s="6" t="s">
        <v>47</v>
      </c>
      <c r="H9" s="7">
        <v>17992.8</v>
      </c>
      <c r="I9" s="8" t="str">
        <f t="shared" si="0"/>
        <v>N/A</v>
      </c>
    </row>
    <row r="10" spans="1:9">
      <c r="A10" s="47"/>
      <c r="B10" s="48"/>
      <c r="C10" s="49"/>
      <c r="D10" s="50"/>
      <c r="E10" s="51"/>
      <c r="F10" s="51"/>
      <c r="G10" s="6"/>
      <c r="H10" s="7"/>
      <c r="I10" s="8" t="str">
        <f t="shared" si="0"/>
        <v/>
      </c>
    </row>
    <row r="11" spans="1:9">
      <c r="A11" s="47"/>
      <c r="B11" s="48"/>
      <c r="C11" s="49"/>
      <c r="D11" s="50"/>
      <c r="E11" s="51"/>
      <c r="F11" s="51"/>
      <c r="G11" s="6"/>
      <c r="H11" s="7"/>
      <c r="I11" s="8" t="str">
        <f t="shared" si="0"/>
        <v/>
      </c>
    </row>
    <row r="12" spans="1:9">
      <c r="A12" s="47"/>
      <c r="B12" s="48"/>
      <c r="C12" s="49"/>
      <c r="D12" s="50"/>
      <c r="E12" s="51"/>
      <c r="F12" s="51"/>
      <c r="G12" s="6"/>
      <c r="H12" s="7"/>
      <c r="I12" s="8" t="str">
        <f t="shared" si="0"/>
        <v/>
      </c>
    </row>
    <row r="13" spans="1:9">
      <c r="A13" s="47"/>
      <c r="B13" s="48"/>
      <c r="C13" s="49"/>
      <c r="D13" s="50"/>
      <c r="E13" s="51"/>
      <c r="F13" s="51"/>
      <c r="G13" s="6"/>
      <c r="H13" s="7"/>
      <c r="I13" s="8" t="str">
        <f t="shared" si="0"/>
        <v/>
      </c>
    </row>
    <row r="14" spans="1:9">
      <c r="A14" s="47"/>
      <c r="B14" s="48"/>
      <c r="C14" s="49"/>
      <c r="D14" s="50"/>
      <c r="E14" s="51"/>
      <c r="F14" s="51"/>
      <c r="G14" s="6"/>
      <c r="H14" s="7"/>
      <c r="I14" s="8" t="str">
        <f t="shared" si="0"/>
        <v/>
      </c>
    </row>
    <row r="15" spans="1:9">
      <c r="A15" s="47"/>
      <c r="B15" s="48"/>
      <c r="C15" s="49"/>
      <c r="D15" s="50"/>
      <c r="E15" s="51"/>
      <c r="F15" s="51"/>
      <c r="G15" s="6"/>
      <c r="H15" s="7"/>
      <c r="I15" s="8" t="str">
        <f t="shared" si="0"/>
        <v/>
      </c>
    </row>
    <row r="16" spans="1:9">
      <c r="A16" s="47"/>
      <c r="B16" s="48"/>
      <c r="C16" s="49"/>
      <c r="D16" s="50"/>
      <c r="E16" s="51"/>
      <c r="F16" s="51"/>
      <c r="G16" s="6"/>
      <c r="H16" s="7"/>
      <c r="I16" s="8" t="str">
        <f t="shared" si="0"/>
        <v/>
      </c>
    </row>
    <row r="17" spans="1:11">
      <c r="A17" s="47"/>
      <c r="B17" s="48"/>
      <c r="C17" s="49"/>
      <c r="D17" s="50"/>
      <c r="E17" s="51"/>
      <c r="F17" s="51"/>
      <c r="G17" s="6"/>
      <c r="H17" s="7"/>
      <c r="I17" s="8" t="str">
        <f t="shared" si="0"/>
        <v/>
      </c>
    </row>
    <row r="18" spans="1:11">
      <c r="A18" s="9"/>
      <c r="B18" s="10"/>
      <c r="C18" s="11"/>
      <c r="D18" s="11"/>
      <c r="E18" s="12"/>
      <c r="F18" s="12"/>
      <c r="G18" s="13"/>
      <c r="H18" s="13"/>
      <c r="I18" s="14"/>
      <c r="J18" s="15"/>
      <c r="K18" s="15"/>
    </row>
    <row r="19" spans="1:11" ht="25.5">
      <c r="A19" s="5" t="s">
        <v>10</v>
      </c>
      <c r="B19" s="5" t="s">
        <v>11</v>
      </c>
      <c r="C19" s="4" t="s">
        <v>12</v>
      </c>
      <c r="D19" s="16" t="s">
        <v>13</v>
      </c>
      <c r="E19" s="17" t="s">
        <v>14</v>
      </c>
      <c r="F19" s="16" t="s">
        <v>15</v>
      </c>
      <c r="G19" s="52" t="s">
        <v>16</v>
      </c>
      <c r="H19" s="52"/>
      <c r="I19" s="18"/>
    </row>
    <row r="20" spans="1:11">
      <c r="A20" s="19">
        <f>IF(B20&lt;2,"N/A",(STDEV(H3:H17)))</f>
        <v>3256.9859909723982</v>
      </c>
      <c r="B20" s="19">
        <f>COUNT(H3:H17)</f>
        <v>7</v>
      </c>
      <c r="C20" s="20">
        <f>IF(B20&lt;2,"N/A",(A20/D20))</f>
        <v>0.21905511919773143</v>
      </c>
      <c r="D20" s="21">
        <f>ROUND(AVERAGE(H3:H17),2)</f>
        <v>14868.34</v>
      </c>
      <c r="E20" s="22" t="str">
        <f>IFERROR(ROUND(IF(B20&lt;2,"N/A",(IF(C20&lt;=25%,"N/A",AVERAGE(I3:I17)))),2),"N/A")</f>
        <v>N/A</v>
      </c>
      <c r="F20" s="22">
        <f>ROUND(MEDIAN(H3:H17),2)</f>
        <v>12596.96</v>
      </c>
      <c r="G20" s="23" t="str">
        <f>INDEX(G3:G17,MATCH(H20,H3:H17,0))</f>
        <v>SK DISTRIBUIDORA E COMÉRCIO DE LIVROS LTDA</v>
      </c>
      <c r="H20" s="24">
        <f>MIN(H3:H17)</f>
        <v>12053.18</v>
      </c>
      <c r="I20" s="18"/>
    </row>
    <row r="21" spans="1:11">
      <c r="A21" s="25"/>
      <c r="B21" s="18"/>
      <c r="C21" s="26"/>
      <c r="D21" s="26"/>
      <c r="E21" s="26"/>
      <c r="F21" s="26"/>
      <c r="G21" s="18"/>
      <c r="H21" s="27"/>
      <c r="I21" s="28"/>
      <c r="J21" s="28"/>
      <c r="K21" s="28"/>
    </row>
    <row r="22" spans="1:11">
      <c r="B22" s="25"/>
      <c r="C22" s="25"/>
      <c r="D22" s="53"/>
      <c r="E22" s="53"/>
      <c r="F22" s="30"/>
      <c r="G22" s="31" t="s">
        <v>17</v>
      </c>
      <c r="H22" s="32">
        <f>IF(C20&lt;=25%,D20,MIN(E20:F20))</f>
        <v>14868.34</v>
      </c>
    </row>
    <row r="23" spans="1:11">
      <c r="B23" s="25"/>
      <c r="C23" s="25"/>
      <c r="D23" s="53"/>
      <c r="E23" s="53"/>
      <c r="F23" s="33"/>
      <c r="G23" s="4" t="s">
        <v>18</v>
      </c>
      <c r="H23" s="24">
        <f>ROUND(H22,2)*D3</f>
        <v>14868.34</v>
      </c>
    </row>
    <row r="24" spans="1:11">
      <c r="B24" s="29"/>
      <c r="C24" s="29"/>
      <c r="D24" s="18"/>
      <c r="E24" s="18"/>
    </row>
    <row r="26" spans="1:11" ht="12.75" customHeight="1">
      <c r="A26" s="54" t="s">
        <v>19</v>
      </c>
      <c r="B26" s="54"/>
      <c r="C26" s="54"/>
      <c r="D26" s="54"/>
      <c r="E26" s="54"/>
      <c r="F26" s="54"/>
      <c r="G26" s="54"/>
      <c r="H26" s="54"/>
      <c r="I26" s="54"/>
    </row>
    <row r="27" spans="1:11" ht="12.75" customHeight="1">
      <c r="A27" s="54" t="s">
        <v>20</v>
      </c>
      <c r="B27" s="54"/>
      <c r="C27" s="54"/>
      <c r="D27" s="54"/>
      <c r="E27" s="54"/>
      <c r="F27" s="54"/>
      <c r="G27" s="54"/>
      <c r="H27" s="54"/>
      <c r="I27" s="54"/>
    </row>
    <row r="28" spans="1:11" ht="12.75" customHeight="1">
      <c r="A28" s="54" t="s">
        <v>21</v>
      </c>
      <c r="B28" s="54"/>
      <c r="C28" s="54"/>
      <c r="D28" s="54"/>
      <c r="E28" s="54"/>
      <c r="F28" s="54"/>
      <c r="G28" s="54"/>
      <c r="H28" s="54"/>
      <c r="I28" s="54"/>
    </row>
    <row r="29" spans="1:11" ht="12.75" customHeight="1">
      <c r="A29" s="54" t="s">
        <v>22</v>
      </c>
      <c r="B29" s="54"/>
      <c r="C29" s="54"/>
      <c r="D29" s="54"/>
      <c r="E29" s="54"/>
      <c r="F29" s="54"/>
      <c r="G29" s="54"/>
      <c r="H29" s="54"/>
      <c r="I29" s="54"/>
    </row>
    <row r="30" spans="1:11" ht="12.75" customHeight="1">
      <c r="A30" s="54" t="s">
        <v>23</v>
      </c>
      <c r="B30" s="54"/>
      <c r="C30" s="54"/>
      <c r="D30" s="54"/>
      <c r="E30" s="54"/>
      <c r="F30" s="54"/>
      <c r="G30" s="54"/>
      <c r="H30" s="54"/>
      <c r="I30" s="54"/>
    </row>
    <row r="31" spans="1:11" ht="12.75" customHeight="1">
      <c r="A31" s="54" t="s">
        <v>24</v>
      </c>
      <c r="B31" s="54"/>
      <c r="C31" s="54"/>
      <c r="D31" s="54"/>
      <c r="E31" s="54"/>
      <c r="F31" s="54"/>
      <c r="G31" s="54"/>
      <c r="H31" s="54"/>
      <c r="I31" s="54"/>
    </row>
    <row r="32" spans="1:11" ht="24.75" customHeight="1">
      <c r="A32" s="55" t="s">
        <v>25</v>
      </c>
      <c r="B32" s="55"/>
      <c r="C32" s="55"/>
      <c r="D32" s="55"/>
      <c r="E32" s="55"/>
      <c r="F32" s="55"/>
      <c r="G32" s="55"/>
      <c r="H32" s="55"/>
      <c r="I32" s="55"/>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1"/>
  <sheetViews>
    <sheetView view="pageBreakPreview" zoomScaleNormal="100" workbookViewId="0">
      <selection activeCell="C11" sqref="C11"/>
    </sheetView>
  </sheetViews>
  <sheetFormatPr defaultColWidth="9.140625" defaultRowHeight="12.75"/>
  <cols>
    <col min="1" max="1" width="9.140625" style="34"/>
    <col min="2" max="2" width="86.85546875" style="34" customWidth="1"/>
    <col min="3" max="5" width="13.28515625" style="34" customWidth="1"/>
    <col min="6" max="6" width="15.5703125" style="34" customWidth="1"/>
    <col min="7" max="14" width="9.140625" style="35"/>
    <col min="15" max="1024" width="9.140625" style="34"/>
  </cols>
  <sheetData>
    <row r="1" spans="1:7" ht="12.75" customHeight="1">
      <c r="A1" s="56"/>
      <c r="B1" s="56"/>
      <c r="C1" s="56"/>
      <c r="D1" s="56"/>
      <c r="E1" s="56"/>
      <c r="F1" s="56"/>
    </row>
    <row r="2" spans="1:7" ht="12.75" customHeight="1">
      <c r="A2" s="56"/>
      <c r="B2" s="56"/>
      <c r="C2" s="56"/>
      <c r="D2" s="56"/>
      <c r="E2" s="56"/>
      <c r="F2" s="56"/>
    </row>
    <row r="3" spans="1:7" ht="12.75" customHeight="1">
      <c r="A3" s="56"/>
      <c r="B3" s="56"/>
      <c r="C3" s="56"/>
      <c r="D3" s="56"/>
      <c r="E3" s="56"/>
      <c r="F3" s="56"/>
    </row>
    <row r="4" spans="1:7" ht="12.75" customHeight="1">
      <c r="A4" s="56"/>
      <c r="B4" s="56"/>
      <c r="C4" s="56"/>
      <c r="D4" s="56"/>
      <c r="E4" s="56"/>
      <c r="F4" s="56"/>
    </row>
    <row r="5" spans="1:7" ht="12.75" customHeight="1">
      <c r="A5" s="56"/>
      <c r="B5" s="56"/>
      <c r="C5" s="56"/>
      <c r="D5" s="56"/>
      <c r="E5" s="56"/>
      <c r="F5" s="56"/>
    </row>
    <row r="6" spans="1:7" ht="12.75" customHeight="1">
      <c r="A6" s="56"/>
      <c r="B6" s="56"/>
      <c r="C6" s="56"/>
      <c r="D6" s="56"/>
      <c r="E6" s="56"/>
      <c r="F6" s="56"/>
    </row>
    <row r="7" spans="1:7" ht="12.75" customHeight="1">
      <c r="A7" s="56"/>
      <c r="B7" s="56"/>
      <c r="C7" s="56"/>
      <c r="D7" s="56"/>
      <c r="E7" s="56"/>
      <c r="F7" s="56"/>
    </row>
    <row r="8" spans="1:7" ht="12.75" customHeight="1">
      <c r="A8" s="57"/>
      <c r="B8" s="57"/>
      <c r="C8" s="57"/>
      <c r="D8" s="57"/>
      <c r="E8" s="57"/>
      <c r="F8" s="57"/>
    </row>
    <row r="9" spans="1:7" ht="15.75" customHeight="1">
      <c r="A9" s="58" t="s">
        <v>26</v>
      </c>
      <c r="B9" s="58"/>
      <c r="C9" s="58"/>
      <c r="D9" s="58"/>
      <c r="E9" s="58"/>
      <c r="F9" s="58"/>
    </row>
    <row r="10" spans="1:7" ht="25.5">
      <c r="A10" s="36" t="s">
        <v>27</v>
      </c>
      <c r="B10" s="36" t="s">
        <v>28</v>
      </c>
      <c r="C10" s="36" t="s">
        <v>29</v>
      </c>
      <c r="D10" s="36" t="s">
        <v>30</v>
      </c>
      <c r="E10" s="36" t="s">
        <v>31</v>
      </c>
      <c r="F10" s="36" t="s">
        <v>32</v>
      </c>
    </row>
    <row r="11" spans="1:7" ht="38.25">
      <c r="A11" s="37">
        <v>1</v>
      </c>
      <c r="B11" s="38" t="str">
        <f>Item1!B3</f>
        <v>Registro de Preços para Eventual Aquisição de Material Bibliográfico, por meio de registro
do maior desconto percentual sobre os preços do catálogo ou das tabelas das editoras, conforme áreas de interesse do Tribunal, constantes no Anexo “A” deste TR.</v>
      </c>
      <c r="C11" s="37" t="str">
        <f>Item1!C3</f>
        <v>valor total com desconto</v>
      </c>
      <c r="D11" s="37">
        <f>Item1!D3</f>
        <v>1</v>
      </c>
      <c r="E11" s="39">
        <f>Item1!E3</f>
        <v>14868.34</v>
      </c>
      <c r="F11" s="39">
        <f>(ROUND(E11,2)*D11)</f>
        <v>14868.34</v>
      </c>
      <c r="G11" s="40"/>
    </row>
    <row r="12" spans="1:7" ht="15.75" customHeight="1">
      <c r="A12" s="41"/>
      <c r="B12" s="41"/>
      <c r="C12" s="58" t="s">
        <v>33</v>
      </c>
      <c r="D12" s="58"/>
      <c r="E12" s="58"/>
      <c r="F12" s="42">
        <f>SUM(F11:F11)</f>
        <v>14868.34</v>
      </c>
    </row>
    <row r="13" spans="1:7" ht="15.75" customHeight="1">
      <c r="A13" s="44"/>
      <c r="B13" s="44"/>
      <c r="C13" s="58" t="s">
        <v>38</v>
      </c>
      <c r="D13" s="58"/>
      <c r="E13" s="58"/>
      <c r="F13" s="42">
        <v>19992</v>
      </c>
    </row>
    <row r="14" spans="1:7" ht="15.75" customHeight="1">
      <c r="A14" s="44"/>
      <c r="B14" s="44"/>
      <c r="C14" s="58" t="s">
        <v>39</v>
      </c>
      <c r="D14" s="58"/>
      <c r="E14" s="58"/>
      <c r="F14" s="45">
        <f>F12/F13-1</f>
        <v>-0.25628551420568224</v>
      </c>
    </row>
    <row r="17" spans="1:6" ht="15.75" customHeight="1">
      <c r="A17" s="58" t="s">
        <v>34</v>
      </c>
      <c r="B17" s="58"/>
      <c r="C17" s="58"/>
      <c r="D17" s="58"/>
      <c r="E17" s="58"/>
      <c r="F17" s="58"/>
    </row>
    <row r="18" spans="1:6" ht="25.5">
      <c r="A18" s="36" t="s">
        <v>27</v>
      </c>
      <c r="B18" s="36" t="s">
        <v>28</v>
      </c>
      <c r="C18" s="36" t="s">
        <v>29</v>
      </c>
      <c r="D18" s="36" t="s">
        <v>30</v>
      </c>
      <c r="E18" s="36" t="s">
        <v>31</v>
      </c>
      <c r="F18" s="36" t="s">
        <v>32</v>
      </c>
    </row>
    <row r="19" spans="1:6" ht="17.25">
      <c r="A19" s="43" t="s">
        <v>35</v>
      </c>
      <c r="B19" s="59" t="str">
        <f>Item1!G20</f>
        <v>SK DISTRIBUIDORA E COMÉRCIO DE LIVROS LTDA</v>
      </c>
      <c r="C19" s="59"/>
      <c r="D19" s="59"/>
      <c r="E19" s="59"/>
      <c r="F19" s="59"/>
    </row>
    <row r="20" spans="1:6" ht="38.25">
      <c r="A20" s="37">
        <v>1</v>
      </c>
      <c r="B20" s="38" t="str">
        <f>Item1!B3</f>
        <v>Registro de Preços para Eventual Aquisição de Material Bibliográfico, por meio de registro
do maior desconto percentual sobre os preços do catálogo ou das tabelas das editoras, conforme áreas de interesse do Tribunal, constantes no Anexo “A” deste TR.</v>
      </c>
      <c r="C20" s="37" t="str">
        <f>Item1!C3</f>
        <v>valor total com desconto</v>
      </c>
      <c r="D20" s="37">
        <f>Item1!D3</f>
        <v>1</v>
      </c>
      <c r="E20" s="39">
        <f>Item1!F3</f>
        <v>12053.18</v>
      </c>
      <c r="F20" s="39">
        <f>(ROUND(E20,2)*D20)</f>
        <v>12053.18</v>
      </c>
    </row>
    <row r="21" spans="1:6" ht="30" customHeight="1">
      <c r="A21" s="41"/>
      <c r="B21" s="41"/>
      <c r="C21" s="58" t="s">
        <v>36</v>
      </c>
      <c r="D21" s="58"/>
      <c r="E21" s="58"/>
      <c r="F21" s="42">
        <f>SUM(F20:F20)</f>
        <v>12053.18</v>
      </c>
    </row>
  </sheetData>
  <mergeCells count="15">
    <mergeCell ref="A17:F17"/>
    <mergeCell ref="B19:F19"/>
    <mergeCell ref="C21:E21"/>
    <mergeCell ref="C13:E13"/>
    <mergeCell ref="C14:E14"/>
    <mergeCell ref="A6:F6"/>
    <mergeCell ref="A7:F7"/>
    <mergeCell ref="A8:F8"/>
    <mergeCell ref="A9:F9"/>
    <mergeCell ref="C12:E12"/>
    <mergeCell ref="A1:F1"/>
    <mergeCell ref="A2:F2"/>
    <mergeCell ref="A3:F3"/>
    <mergeCell ref="A4:F4"/>
    <mergeCell ref="A5:F5"/>
  </mergeCells>
  <pageMargins left="0.51180555555555496" right="0.51180555555555496" top="0.78749999999999998" bottom="0.95416666666666705" header="0.51180555555555496" footer="0.78749999999999998"/>
  <pageSetup paperSize="9" scale="91" firstPageNumber="0" fitToHeight="0" orientation="landscape" horizontalDpi="300" verticalDpi="300" r:id="rId1"/>
  <headerFooter>
    <oddFooter>&amp;L&amp;"Calibri,Regular"&amp;12Estimativa em &amp;D</oddFooter>
  </headerFooter>
  <drawing r:id="rId2"/>
</worksheet>
</file>

<file path=docProps/app.xml><?xml version="1.0" encoding="utf-8"?>
<Properties xmlns="http://schemas.openxmlformats.org/officeDocument/2006/extended-properties" xmlns:vt="http://schemas.openxmlformats.org/officeDocument/2006/docPropsVTypes">
  <Template/>
  <TotalTime>123</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Item1</vt:lpstr>
      <vt:lpstr>TOTAL</vt:lpstr>
      <vt:lpstr>TOTAL!Area_de_impressao</vt:lpstr>
      <vt:lpstr>TOTAL!Print_Area_0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Marta de Almeida Santos</cp:lastModifiedBy>
  <cp:revision>20</cp:revision>
  <cp:lastPrinted>2023-10-02T18:30:43Z</cp:lastPrinted>
  <dcterms:created xsi:type="dcterms:W3CDTF">2019-01-16T20:04:04Z</dcterms:created>
  <dcterms:modified xsi:type="dcterms:W3CDTF">2023-11-21T18:39:43Z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