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 tabRatio="805" activeTab="20"/>
  </bookViews>
  <sheets>
    <sheet name="Item1" sheetId="1" r:id="rId1"/>
    <sheet name="Item2" sheetId="4" r:id="rId2"/>
    <sheet name="Item3" sheetId="5" r:id="rId3"/>
    <sheet name="Item4" sheetId="6" r:id="rId4"/>
    <sheet name="Item5" sheetId="7" r:id="rId5"/>
    <sheet name="Item6" sheetId="8" r:id="rId6"/>
    <sheet name="Item7" sheetId="9" r:id="rId7"/>
    <sheet name="Item8" sheetId="10" r:id="rId8"/>
    <sheet name="Item9" sheetId="11" r:id="rId9"/>
    <sheet name="Item10" sheetId="12" r:id="rId10"/>
    <sheet name="Item11" sheetId="13" r:id="rId11"/>
    <sheet name="Item12" sheetId="14" r:id="rId12"/>
    <sheet name="Item13" sheetId="15" r:id="rId13"/>
    <sheet name="Item14" sheetId="16" r:id="rId14"/>
    <sheet name="Item15" sheetId="17" r:id="rId15"/>
    <sheet name="Item16" sheetId="18" state="hidden" r:id="rId16"/>
    <sheet name="Item17" sheetId="19" state="hidden" r:id="rId17"/>
    <sheet name="Item18" sheetId="20" state="hidden" r:id="rId18"/>
    <sheet name="Item19" sheetId="21" state="hidden" r:id="rId19"/>
    <sheet name="Item20" sheetId="22" state="hidden" r:id="rId20"/>
    <sheet name="total" sheetId="23" r:id="rId21"/>
  </sheets>
  <definedNames>
    <definedName name="_xlnm.Print_Area" localSheetId="20">total!$A$1:$G$19</definedName>
    <definedName name="_xlnm.Print_Titles" localSheetId="20">total!$1:$2</definedName>
  </definedNames>
  <calcPr calcId="145621"/>
</workbook>
</file>

<file path=xl/calcChain.xml><?xml version="1.0" encoding="utf-8"?>
<calcChain xmlns="http://schemas.openxmlformats.org/spreadsheetml/2006/main">
  <c r="C3" i="23" l="1"/>
  <c r="C4" i="23" l="1"/>
  <c r="D4" i="23"/>
  <c r="E4" i="23"/>
  <c r="C5" i="23"/>
  <c r="D5" i="23"/>
  <c r="E5" i="23"/>
  <c r="C6" i="23"/>
  <c r="D6" i="23"/>
  <c r="E6" i="23"/>
  <c r="C7" i="23"/>
  <c r="D7" i="23"/>
  <c r="E7" i="23"/>
  <c r="C8" i="23"/>
  <c r="D8" i="23"/>
  <c r="E8" i="23"/>
  <c r="C9" i="23"/>
  <c r="D9" i="23"/>
  <c r="E9" i="23"/>
  <c r="C10" i="23"/>
  <c r="D10" i="23"/>
  <c r="E10" i="23"/>
  <c r="C11" i="23"/>
  <c r="D11" i="23"/>
  <c r="E11" i="23"/>
  <c r="C12" i="23"/>
  <c r="D12" i="23"/>
  <c r="E12" i="23"/>
  <c r="C13" i="23"/>
  <c r="D13" i="23"/>
  <c r="E13" i="23"/>
  <c r="C14" i="23"/>
  <c r="D14" i="23"/>
  <c r="E14" i="23"/>
  <c r="C15" i="23"/>
  <c r="D15" i="23"/>
  <c r="E15" i="23"/>
  <c r="C16" i="23"/>
  <c r="D16" i="23"/>
  <c r="E16" i="23"/>
  <c r="C17" i="23"/>
  <c r="D17" i="23"/>
  <c r="E17" i="23"/>
  <c r="B17" i="23"/>
  <c r="B16" i="23"/>
  <c r="B15" i="23"/>
  <c r="B14" i="23"/>
  <c r="B13" i="23"/>
  <c r="B12" i="23"/>
  <c r="B11" i="23"/>
  <c r="B10" i="23"/>
  <c r="B9" i="23"/>
  <c r="B8" i="23"/>
  <c r="B7" i="23"/>
  <c r="B6" i="23"/>
  <c r="B5" i="23"/>
  <c r="B4" i="23"/>
  <c r="D3" i="23"/>
  <c r="E3" i="23"/>
  <c r="B3" i="23"/>
  <c r="F20" i="22"/>
  <c r="D20" i="22"/>
  <c r="B20" i="22"/>
  <c r="C20" i="22" s="1"/>
  <c r="A20" i="22"/>
  <c r="F3" i="22"/>
  <c r="H20" i="22" s="1"/>
  <c r="G20" i="22" s="1"/>
  <c r="H20" i="21"/>
  <c r="G20" i="21" s="1"/>
  <c r="F20" i="21"/>
  <c r="D20" i="21"/>
  <c r="B20" i="21"/>
  <c r="A20" i="21" s="1"/>
  <c r="F3" i="21"/>
  <c r="H20" i="20"/>
  <c r="G20" i="20"/>
  <c r="F20" i="20"/>
  <c r="D20" i="20"/>
  <c r="B20" i="20"/>
  <c r="C20" i="20" s="1"/>
  <c r="A20" i="20"/>
  <c r="F3" i="20"/>
  <c r="H20" i="19"/>
  <c r="G20" i="19" s="1"/>
  <c r="F20" i="19"/>
  <c r="D20" i="19"/>
  <c r="B20" i="19"/>
  <c r="A20" i="19" s="1"/>
  <c r="F3" i="19"/>
  <c r="F20" i="18"/>
  <c r="D20" i="18"/>
  <c r="B20" i="18"/>
  <c r="A20" i="18"/>
  <c r="C20" i="18" s="1"/>
  <c r="F3" i="18"/>
  <c r="H20" i="18" s="1"/>
  <c r="G20" i="18" s="1"/>
  <c r="F20" i="17"/>
  <c r="D20" i="17"/>
  <c r="B20" i="17"/>
  <c r="A20" i="17" s="1"/>
  <c r="F3" i="17"/>
  <c r="H20" i="17" s="1"/>
  <c r="G20" i="17" s="1"/>
  <c r="F20" i="16"/>
  <c r="D20" i="16"/>
  <c r="B20" i="16"/>
  <c r="A20" i="16" s="1"/>
  <c r="F3" i="16"/>
  <c r="H20" i="16" s="1"/>
  <c r="G20" i="16" s="1"/>
  <c r="F20" i="15"/>
  <c r="D20" i="15"/>
  <c r="B20" i="15"/>
  <c r="A20" i="15" s="1"/>
  <c r="F3" i="15"/>
  <c r="H20" i="15" s="1"/>
  <c r="G20" i="15" s="1"/>
  <c r="F20" i="14"/>
  <c r="D20" i="14"/>
  <c r="B20" i="14"/>
  <c r="A20" i="14" s="1"/>
  <c r="F3" i="14"/>
  <c r="H20" i="14" s="1"/>
  <c r="G20" i="14" s="1"/>
  <c r="F20" i="13"/>
  <c r="D20" i="13"/>
  <c r="B20" i="13"/>
  <c r="A20" i="13" s="1"/>
  <c r="F3" i="13"/>
  <c r="H20" i="13" s="1"/>
  <c r="G20" i="13" s="1"/>
  <c r="F20" i="12"/>
  <c r="D20" i="12"/>
  <c r="B20" i="12"/>
  <c r="F3" i="12"/>
  <c r="H20" i="12" s="1"/>
  <c r="G20" i="12" s="1"/>
  <c r="F20" i="11"/>
  <c r="D20" i="11"/>
  <c r="B20" i="11"/>
  <c r="A20" i="11" s="1"/>
  <c r="F3" i="11"/>
  <c r="H20" i="11" s="1"/>
  <c r="G20" i="11" s="1"/>
  <c r="F20" i="10"/>
  <c r="D20" i="10"/>
  <c r="B20" i="10"/>
  <c r="A20" i="10" s="1"/>
  <c r="F3" i="10"/>
  <c r="H20" i="10" s="1"/>
  <c r="G20" i="10" s="1"/>
  <c r="F20" i="9"/>
  <c r="D20" i="9"/>
  <c r="B20" i="9"/>
  <c r="A20" i="9" s="1"/>
  <c r="I14" i="9"/>
  <c r="F3" i="9"/>
  <c r="H20" i="9" s="1"/>
  <c r="G20" i="9" s="1"/>
  <c r="F20" i="8"/>
  <c r="D20" i="8"/>
  <c r="B20" i="8"/>
  <c r="F3" i="8"/>
  <c r="H20" i="8" s="1"/>
  <c r="G20" i="8" s="1"/>
  <c r="F20" i="7"/>
  <c r="D20" i="7"/>
  <c r="B20" i="7"/>
  <c r="A20" i="7"/>
  <c r="I14" i="7"/>
  <c r="F3" i="7"/>
  <c r="H20" i="7" s="1"/>
  <c r="G20" i="7" s="1"/>
  <c r="F20" i="6"/>
  <c r="D20" i="6"/>
  <c r="B20" i="6"/>
  <c r="F3" i="6"/>
  <c r="H20" i="6" s="1"/>
  <c r="G20" i="6" s="1"/>
  <c r="F20" i="5"/>
  <c r="D20" i="5"/>
  <c r="B20" i="5"/>
  <c r="A20" i="5" s="1"/>
  <c r="F3" i="5"/>
  <c r="H20" i="5" s="1"/>
  <c r="G20" i="5" s="1"/>
  <c r="F20" i="4"/>
  <c r="D20" i="4"/>
  <c r="B20" i="4"/>
  <c r="F3" i="4"/>
  <c r="H20" i="4" s="1"/>
  <c r="G20" i="4" s="1"/>
  <c r="F20" i="1"/>
  <c r="D20" i="1"/>
  <c r="B20" i="1"/>
  <c r="A20" i="1" s="1"/>
  <c r="F3" i="1"/>
  <c r="H20" i="1" s="1"/>
  <c r="G20" i="1" s="1"/>
  <c r="C20" i="16" l="1"/>
  <c r="I5" i="16" s="1"/>
  <c r="C20" i="14"/>
  <c r="I5" i="14" s="1"/>
  <c r="C20" i="9"/>
  <c r="A20" i="8"/>
  <c r="C20" i="8" s="1"/>
  <c r="I5" i="8" s="1"/>
  <c r="C20" i="7"/>
  <c r="I6" i="7" s="1"/>
  <c r="C20" i="5"/>
  <c r="I5" i="5" s="1"/>
  <c r="A20" i="12"/>
  <c r="C20" i="12" s="1"/>
  <c r="I5" i="12" s="1"/>
  <c r="A20" i="6"/>
  <c r="C20" i="6" s="1"/>
  <c r="I15" i="20"/>
  <c r="I9" i="20"/>
  <c r="I3" i="20"/>
  <c r="E20" i="20" s="1"/>
  <c r="I8" i="20"/>
  <c r="I13" i="20"/>
  <c r="I14" i="20"/>
  <c r="I6" i="20"/>
  <c r="I7" i="20"/>
  <c r="I12" i="20"/>
  <c r="I17" i="20"/>
  <c r="I11" i="20"/>
  <c r="I5" i="20"/>
  <c r="I16" i="20"/>
  <c r="I10" i="20"/>
  <c r="I4" i="20"/>
  <c r="I15" i="22"/>
  <c r="I9" i="22"/>
  <c r="I3" i="22"/>
  <c r="E20" i="22" s="1"/>
  <c r="I8" i="22"/>
  <c r="I12" i="22"/>
  <c r="I14" i="22"/>
  <c r="I6" i="22"/>
  <c r="I13" i="22"/>
  <c r="I7" i="22"/>
  <c r="I17" i="22"/>
  <c r="I11" i="22"/>
  <c r="I5" i="22"/>
  <c r="I16" i="22"/>
  <c r="I10" i="22"/>
  <c r="I4" i="22"/>
  <c r="C20" i="19"/>
  <c r="C20" i="21"/>
  <c r="I15" i="12"/>
  <c r="I9" i="12"/>
  <c r="I14" i="12"/>
  <c r="I10" i="12"/>
  <c r="I13" i="12"/>
  <c r="I12" i="12"/>
  <c r="I6" i="12"/>
  <c r="I17" i="12"/>
  <c r="I11" i="12"/>
  <c r="I16" i="12"/>
  <c r="I15" i="16"/>
  <c r="I9" i="16"/>
  <c r="I16" i="16"/>
  <c r="I14" i="16"/>
  <c r="I8" i="16"/>
  <c r="I13" i="16"/>
  <c r="I12" i="16"/>
  <c r="I17" i="16"/>
  <c r="I11" i="16"/>
  <c r="I10" i="16"/>
  <c r="I15" i="14"/>
  <c r="I9" i="14"/>
  <c r="I16" i="14"/>
  <c r="I14" i="14"/>
  <c r="I8" i="14"/>
  <c r="I10" i="14"/>
  <c r="I13" i="14"/>
  <c r="I7" i="14"/>
  <c r="I12" i="14"/>
  <c r="I6" i="14"/>
  <c r="I17" i="14"/>
  <c r="I11" i="14"/>
  <c r="I15" i="18"/>
  <c r="I9" i="18"/>
  <c r="I3" i="18"/>
  <c r="I4" i="18"/>
  <c r="E20" i="18" s="1"/>
  <c r="I14" i="18"/>
  <c r="I8" i="18"/>
  <c r="I10" i="18"/>
  <c r="I13" i="18"/>
  <c r="I7" i="18"/>
  <c r="I16" i="18"/>
  <c r="I12" i="18"/>
  <c r="I6" i="18"/>
  <c r="I17" i="18"/>
  <c r="I11" i="18"/>
  <c r="I5" i="18"/>
  <c r="C20" i="11"/>
  <c r="C20" i="13"/>
  <c r="C20" i="15"/>
  <c r="C20" i="17"/>
  <c r="I15" i="8"/>
  <c r="I9" i="8"/>
  <c r="I14" i="8"/>
  <c r="I8" i="8"/>
  <c r="I12" i="8"/>
  <c r="I13" i="8"/>
  <c r="I17" i="8"/>
  <c r="I11" i="8"/>
  <c r="I16" i="8"/>
  <c r="I10" i="8"/>
  <c r="I16" i="9"/>
  <c r="I11" i="7"/>
  <c r="C20" i="10"/>
  <c r="I12" i="7"/>
  <c r="I13" i="7"/>
  <c r="I7" i="9"/>
  <c r="I13" i="9"/>
  <c r="I9" i="9"/>
  <c r="I15" i="9"/>
  <c r="I15" i="7"/>
  <c r="I16" i="7"/>
  <c r="I10" i="9"/>
  <c r="I17" i="7"/>
  <c r="I3" i="9"/>
  <c r="I11" i="9"/>
  <c r="I17" i="9"/>
  <c r="I15" i="6"/>
  <c r="I9" i="6"/>
  <c r="I14" i="6"/>
  <c r="I8" i="6"/>
  <c r="I13" i="6"/>
  <c r="I17" i="6"/>
  <c r="I11" i="6"/>
  <c r="I16" i="6"/>
  <c r="I10" i="6"/>
  <c r="I12" i="6"/>
  <c r="I12" i="5"/>
  <c r="I17" i="5"/>
  <c r="I11" i="5"/>
  <c r="I16" i="5"/>
  <c r="I10" i="5"/>
  <c r="I8" i="5"/>
  <c r="I13" i="5"/>
  <c r="I7" i="5"/>
  <c r="I15" i="5"/>
  <c r="I9" i="5"/>
  <c r="I14" i="5"/>
  <c r="A20" i="4"/>
  <c r="C20" i="4" s="1"/>
  <c r="C20" i="1"/>
  <c r="I8" i="12" l="1"/>
  <c r="I7" i="12"/>
  <c r="I7" i="16"/>
  <c r="I6" i="16"/>
  <c r="E20" i="16" s="1"/>
  <c r="I4" i="16"/>
  <c r="I3" i="16"/>
  <c r="I4" i="14"/>
  <c r="E20" i="14" s="1"/>
  <c r="I3" i="14"/>
  <c r="I3" i="12"/>
  <c r="I4" i="12"/>
  <c r="I12" i="9"/>
  <c r="I8" i="9"/>
  <c r="I6" i="9"/>
  <c r="I5" i="9"/>
  <c r="I4" i="9"/>
  <c r="E20" i="9"/>
  <c r="E3" i="9" s="1"/>
  <c r="F9" i="23" s="1"/>
  <c r="G9" i="23" s="1"/>
  <c r="I7" i="8"/>
  <c r="I6" i="8"/>
  <c r="I3" i="8"/>
  <c r="I4" i="8"/>
  <c r="I9" i="7"/>
  <c r="I10" i="7"/>
  <c r="I8" i="7"/>
  <c r="I7" i="7"/>
  <c r="I4" i="7"/>
  <c r="I5" i="7"/>
  <c r="I3" i="7"/>
  <c r="I4" i="6"/>
  <c r="I7" i="6"/>
  <c r="I6" i="6"/>
  <c r="I5" i="6"/>
  <c r="I3" i="6"/>
  <c r="I6" i="5"/>
  <c r="I4" i="5"/>
  <c r="I3" i="5"/>
  <c r="E20" i="5" s="1"/>
  <c r="E3" i="5" s="1"/>
  <c r="F5" i="23" s="1"/>
  <c r="G5" i="23" s="1"/>
  <c r="H22" i="20"/>
  <c r="H23" i="20" s="1"/>
  <c r="E3" i="20"/>
  <c r="H22" i="22"/>
  <c r="H23" i="22" s="1"/>
  <c r="E3" i="22"/>
  <c r="I12" i="21"/>
  <c r="I6" i="21"/>
  <c r="I17" i="21"/>
  <c r="I11" i="21"/>
  <c r="I5" i="21"/>
  <c r="I3" i="21"/>
  <c r="E20" i="21" s="1"/>
  <c r="I16" i="21"/>
  <c r="I10" i="21"/>
  <c r="I4" i="21"/>
  <c r="I15" i="21"/>
  <c r="I14" i="21"/>
  <c r="I8" i="21"/>
  <c r="I13" i="21"/>
  <c r="I7" i="21"/>
  <c r="I9" i="21"/>
  <c r="I12" i="19"/>
  <c r="I6" i="19"/>
  <c r="I5" i="19"/>
  <c r="I16" i="19"/>
  <c r="I17" i="19"/>
  <c r="I11" i="19"/>
  <c r="I4" i="19"/>
  <c r="I15" i="19"/>
  <c r="I3" i="19"/>
  <c r="E20" i="19" s="1"/>
  <c r="I9" i="19"/>
  <c r="I14" i="19"/>
  <c r="I8" i="19"/>
  <c r="I13" i="19"/>
  <c r="I7" i="19"/>
  <c r="I10" i="19"/>
  <c r="H22" i="18"/>
  <c r="H23" i="18" s="1"/>
  <c r="E3" i="18"/>
  <c r="H22" i="16"/>
  <c r="H23" i="16" s="1"/>
  <c r="E3" i="16"/>
  <c r="F16" i="23" s="1"/>
  <c r="G16" i="23" s="1"/>
  <c r="H22" i="14"/>
  <c r="H23" i="14" s="1"/>
  <c r="E3" i="14"/>
  <c r="F14" i="23" s="1"/>
  <c r="G14" i="23" s="1"/>
  <c r="I12" i="13"/>
  <c r="I6" i="13"/>
  <c r="I17" i="13"/>
  <c r="I11" i="13"/>
  <c r="I5" i="13"/>
  <c r="I16" i="13"/>
  <c r="I10" i="13"/>
  <c r="I4" i="13"/>
  <c r="I15" i="13"/>
  <c r="I9" i="13"/>
  <c r="E20" i="13" s="1"/>
  <c r="I3" i="13"/>
  <c r="I13" i="13"/>
  <c r="I14" i="13"/>
  <c r="I8" i="13"/>
  <c r="I7" i="13"/>
  <c r="I12" i="11"/>
  <c r="I6" i="11"/>
  <c r="I7" i="11"/>
  <c r="I17" i="11"/>
  <c r="I11" i="11"/>
  <c r="I5" i="11"/>
  <c r="I16" i="11"/>
  <c r="I10" i="11"/>
  <c r="I4" i="11"/>
  <c r="I15" i="11"/>
  <c r="I9" i="11"/>
  <c r="I3" i="11"/>
  <c r="I13" i="11"/>
  <c r="I14" i="11"/>
  <c r="I8" i="11"/>
  <c r="I12" i="17"/>
  <c r="I6" i="17"/>
  <c r="I13" i="17"/>
  <c r="I17" i="17"/>
  <c r="I11" i="17"/>
  <c r="I5" i="17"/>
  <c r="I16" i="17"/>
  <c r="I10" i="17"/>
  <c r="I4" i="17"/>
  <c r="I15" i="17"/>
  <c r="I9" i="17"/>
  <c r="I3" i="17"/>
  <c r="I14" i="17"/>
  <c r="I8" i="17"/>
  <c r="I7" i="17"/>
  <c r="I12" i="15"/>
  <c r="I6" i="15"/>
  <c r="I17" i="15"/>
  <c r="I11" i="15"/>
  <c r="I5" i="15"/>
  <c r="I7" i="15"/>
  <c r="I16" i="15"/>
  <c r="I10" i="15"/>
  <c r="I4" i="15"/>
  <c r="I15" i="15"/>
  <c r="I9" i="15"/>
  <c r="I3" i="15"/>
  <c r="I13" i="15"/>
  <c r="I14" i="15"/>
  <c r="I8" i="15"/>
  <c r="I15" i="10"/>
  <c r="I13" i="10"/>
  <c r="I7" i="10"/>
  <c r="I12" i="10"/>
  <c r="I6" i="10"/>
  <c r="I17" i="10"/>
  <c r="I11" i="10"/>
  <c r="I5" i="10"/>
  <c r="I16" i="10"/>
  <c r="I10" i="10"/>
  <c r="I4" i="10"/>
  <c r="I9" i="10"/>
  <c r="I3" i="10"/>
  <c r="I14" i="10"/>
  <c r="I8" i="10"/>
  <c r="I15" i="4"/>
  <c r="I9" i="4"/>
  <c r="I8" i="4"/>
  <c r="I13" i="4"/>
  <c r="I7" i="4"/>
  <c r="I12" i="4"/>
  <c r="I6" i="4"/>
  <c r="I16" i="4"/>
  <c r="I10" i="4"/>
  <c r="I4" i="4"/>
  <c r="E20" i="4" s="1"/>
  <c r="I3" i="4"/>
  <c r="I14" i="4"/>
  <c r="I17" i="4"/>
  <c r="I11" i="4"/>
  <c r="I5" i="4"/>
  <c r="I8" i="1"/>
  <c r="I4" i="1"/>
  <c r="I10" i="1"/>
  <c r="I16" i="1"/>
  <c r="I5" i="1"/>
  <c r="I11" i="1"/>
  <c r="I17" i="1"/>
  <c r="I6" i="1"/>
  <c r="I12" i="1"/>
  <c r="I3" i="1"/>
  <c r="I7" i="1"/>
  <c r="I13" i="1"/>
  <c r="I14" i="1"/>
  <c r="I9" i="1"/>
  <c r="I15" i="1"/>
  <c r="E20" i="11" l="1"/>
  <c r="E20" i="12"/>
  <c r="E20" i="15"/>
  <c r="H22" i="15" s="1"/>
  <c r="H23" i="15" s="1"/>
  <c r="H22" i="12"/>
  <c r="H23" i="12" s="1"/>
  <c r="E3" i="12"/>
  <c r="F12" i="23" s="1"/>
  <c r="G12" i="23" s="1"/>
  <c r="E20" i="10"/>
  <c r="E3" i="10" s="1"/>
  <c r="F10" i="23" s="1"/>
  <c r="G10" i="23" s="1"/>
  <c r="H22" i="9"/>
  <c r="H23" i="9" s="1"/>
  <c r="E20" i="8"/>
  <c r="H22" i="8"/>
  <c r="H23" i="8" s="1"/>
  <c r="E3" i="8"/>
  <c r="F8" i="23" s="1"/>
  <c r="G8" i="23" s="1"/>
  <c r="E20" i="7"/>
  <c r="E20" i="6"/>
  <c r="H22" i="6" s="1"/>
  <c r="H23" i="6" s="1"/>
  <c r="H22" i="5"/>
  <c r="H23" i="5" s="1"/>
  <c r="E3" i="19"/>
  <c r="H22" i="19"/>
  <c r="H23" i="19" s="1"/>
  <c r="E3" i="21"/>
  <c r="H22" i="21"/>
  <c r="H23" i="21" s="1"/>
  <c r="E3" i="13"/>
  <c r="F13" i="23" s="1"/>
  <c r="G13" i="23" s="1"/>
  <c r="H22" i="13"/>
  <c r="H23" i="13" s="1"/>
  <c r="H22" i="11"/>
  <c r="H23" i="11" s="1"/>
  <c r="E3" i="11"/>
  <c r="F11" i="23" s="1"/>
  <c r="G11" i="23" s="1"/>
  <c r="E3" i="15"/>
  <c r="F15" i="23" s="1"/>
  <c r="G15" i="23" s="1"/>
  <c r="E20" i="17"/>
  <c r="H22" i="10"/>
  <c r="H23" i="10" s="1"/>
  <c r="H22" i="4"/>
  <c r="H23" i="4" s="1"/>
  <c r="E3" i="4"/>
  <c r="F4" i="23" s="1"/>
  <c r="G4" i="23" s="1"/>
  <c r="E20" i="1"/>
  <c r="E3" i="7" l="1"/>
  <c r="F7" i="23" s="1"/>
  <c r="G7" i="23" s="1"/>
  <c r="H22" i="7"/>
  <c r="H23" i="7" s="1"/>
  <c r="E3" i="6"/>
  <c r="F6" i="23" s="1"/>
  <c r="G6" i="23" s="1"/>
  <c r="H22" i="17"/>
  <c r="H23" i="17" s="1"/>
  <c r="E3" i="17"/>
  <c r="F17" i="23" s="1"/>
  <c r="G17" i="23" s="1"/>
  <c r="E3" i="1"/>
  <c r="F3" i="23" s="1"/>
  <c r="G3" i="23" s="1"/>
  <c r="H22" i="1"/>
  <c r="H23" i="1" s="1"/>
  <c r="F19" i="23" l="1"/>
</calcChain>
</file>

<file path=xl/sharedStrings.xml><?xml version="1.0" encoding="utf-8"?>
<sst xmlns="http://schemas.openxmlformats.org/spreadsheetml/2006/main" count="744" uniqueCount="135">
  <si>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</si>
  <si>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</si>
  <si>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</si>
  <si>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</si>
  <si>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</si>
  <si>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</si>
  <si>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</si>
  <si>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unidade</t>
  </si>
  <si>
    <t>Estimativa do Item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</si>
  <si>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</si>
  <si>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</si>
  <si>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</si>
  <si>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</si>
  <si>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</si>
  <si>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</si>
  <si>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</si>
  <si>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média</t>
  </si>
  <si>
    <t>média após descarte</t>
  </si>
  <si>
    <t>mediana</t>
  </si>
  <si>
    <t>menor preço unitário encontrado</t>
  </si>
  <si>
    <t>valor unitário estimado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</si>
  <si>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</si>
  <si>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</si>
  <si>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</si>
  <si>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</si>
  <si>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NOBREAK:
· Potência mínima de 1500VA / 1050W;
· Fator de potência: 0,7 ou superior;
· Seleção automática de tensão na entrada 110V/115V/127V/220V;
· Forma de onda na saída: senoidal por aproximação;
· Plugue do cabo de força: padrão NBR14136;
· Frequência da rede: 60 Hz;
· Tensão de saída: 115 VAC;
· Mínimo de 8 tomadas de saída com padrão NBR 14136;
· Autonomia mínima de 60 minutos, quando conectado a uma carga de 80W (equivalente a um microcomputador e um monitor de 15” LCD).
· Proteção contra: curto-circuito, surtos de tensão entre fase e neutro, sobrecarga, sub e sobretensão da rede elétrica, sobreaquecimento no inversor e no transformador, descarga total das baterias;
· Leds indicativos das condições de funcionamento do equipamento;
· Alarme audiovisual para sinalização das condições de funcionamento da rede elétrica;
· Porta-fusível externo com unidade reserva;
· Mínimo de duas baterias VRLA internas seladas de 12V/7Ah ou maior;
· Filtro de linha e estabilizador integrados;
· Recarga automática das baterias mesmo com o nobreak desligado;
· Saída padrão USB para comunicação com o computador;
· Conector para módulo de baterias externas;
· Software de gerenciamento de configuração via computador;
· Line Interactive (Nobreak Interativo com Regulação On-Line)
· Garantia de, no mínimo, 12 meses, contados a partir do recebimento definitivo do equipamento.</t>
  </si>
  <si>
    <t>MAGAZINE LUIZA</t>
  </si>
  <si>
    <t>Kabum</t>
  </si>
  <si>
    <t>Oficina dos Bits</t>
  </si>
  <si>
    <t>Amazon</t>
  </si>
  <si>
    <t>A&amp;G EQUIPAMENTOS TECNOLOGICOS E INFORMATICA LTDA</t>
  </si>
  <si>
    <t>POWER TEC TECNOLOGIA EM INFORMATICA LTDA</t>
  </si>
  <si>
    <t>ITEC INFORMATICA E TECNOLOGIA LTDA</t>
  </si>
  <si>
    <t>ACAZE ASSESSORIA COMERCIAL LTDA</t>
  </si>
  <si>
    <t>CENTURION COMERCIO E SERVICOS DE INFORMATICA LTDA</t>
  </si>
  <si>
    <t>AMPLA COMERCIAL EIRELI</t>
  </si>
  <si>
    <t>E B ARAUJO COMERCIAL LTDA</t>
  </si>
  <si>
    <t>ARCANJO TELECOMUNICACOES E INFORMATICA LTDA</t>
  </si>
  <si>
    <t>HYPER TECHNOLOGIES COMERCIO DE INFORMATICA E SERVICOS EIRELI</t>
  </si>
  <si>
    <t>MEDISUL COMERCIO DE MERCADORIAS E REPRESENTACOES EIRELI</t>
  </si>
  <si>
    <t>SET COMPUTADORES E SERVICOS LTDA</t>
  </si>
  <si>
    <t>coef.</t>
  </si>
  <si>
    <t>COEF.: (coeficiente de variação) relação entre o DESVIO e a MÉDIA, expresso em valor percentual.</t>
  </si>
  <si>
    <t>VALOR UNITÁRIO: quando COEF. for menor ou igual a 25%, será a MÉDIA dos preços pesquisados; quando COEF. for maior que 25%, será o menor valor dentre a MÉDIA APÓS DESCARTE e a MEDIANA.</t>
  </si>
  <si>
    <t>DESVIO: desvio padrão dos preços pesquisados, calculado por meio da função DESVPAD.A do editor de planilhas.</t>
  </si>
  <si>
    <t>lote</t>
  </si>
  <si>
    <t>valor total do item</t>
  </si>
  <si>
    <t>total estimado</t>
  </si>
  <si>
    <t>Açucar Branco Granulado
Derivado da cana-de-açúcar 
Embalagem de 1 kg,
Com impressão do nome do fabricante, registro no Ministério da Saúde e validade do produto não inferior a 11 meses, contados da data do recebimento definitivo.
Acondicionado em caixas com até 30 unidades.</t>
  </si>
  <si>
    <t>Leite em pó Integral 
Derivado da vaca, Lata com 400g, 
Com impressão do nome do fabricante, registro no Ministério da Agricultura e validade do produto não inferior a 9 meses, contados da data do recebimento definitivo. 
Acondicionados em caixas com até 24 unidades.</t>
  </si>
  <si>
    <t>lata</t>
  </si>
  <si>
    <t>quilograma</t>
  </si>
  <si>
    <t>Água mineral
Acondicionada em copos de 200ml.
Com impressão do nome do fabricante, registro no Ministério da Saúde e validade do produto não inferior a 6 meses, contados da data do recebimento definitivo.
Embalagem: caixa contendo 48 copos.</t>
  </si>
  <si>
    <t>copo</t>
  </si>
  <si>
    <t>Água mineral 
Sem gás, 
Acondicionada em garrafão plástico transparente, de 20 litros (só o líquido), 
Com impressão do nome do fabricante, registro no Ministério da Saúde e validade do produto não inferior a 06 meses, contados da data do recebimento definitivo.
Fornecimento em vasilhames com máximo de 8 meses de fabricação.</t>
  </si>
  <si>
    <t>Polpa de Acerola
Acondicionada em embalagens plásticas com 100g.
Com impressão do nome do fabricante, registro no Ministério da Saúde e validade do produto não inferior a 3 meses, contados da data do recebimento definitivo.</t>
  </si>
  <si>
    <t>Polpa de Goiaba
Acondicionada em embalagens plásticas com 100g.
Com impressão do nome do fabricante, registro no Ministério da Saúde e validade do produto não inferior a 3 meses, contados da data do recebimento definitivo.</t>
  </si>
  <si>
    <t>Polpa de Maracujá
Acondicionada em embalagens plásticas com 100g.
Com impressão do nome do fabricante, registro no Ministério da Saúde e validade do produto não inferior a 3 meses, contados da data do recebimento definitivo.</t>
  </si>
  <si>
    <t>Polpa de Morango
Acondicionada em embalagens plásticas com 100g.
Com impressão do nome do fabricante, registro no Ministério da Saúde e validade do produto não inferior a 3 meses, contados da data do recebimento definitivo.</t>
  </si>
  <si>
    <t>Polpa de Cacau
Acondicionada em embalagens plásticas com 100g.
Com impressão do nome do fabricante, registro no Ministério da Saúde e validade do produto não inferior a 3 meses, contados da data do recebimento definitivo.</t>
  </si>
  <si>
    <t>Suco/ néctar em Caixa – Sabor Uva 200ml</t>
  </si>
  <si>
    <t>caixa</t>
  </si>
  <si>
    <t>Suco/ néctar em Caixa – Sabor laranja 200 ml</t>
  </si>
  <si>
    <t>Biscoito Rosquinha – Sabor leite/nata – Embalagem com 360g (podendo variar em até 15g para mais ou para menos).</t>
  </si>
  <si>
    <t>pacote</t>
  </si>
  <si>
    <t>Biscoito Salgado – Pacotes de 24g cada (podendo variar 2g para mais ou para menos), acondicionados em embalagens com até 6 pacotes.</t>
  </si>
  <si>
    <t>Biscoito Rosquinha - Sabor chocolate/cacau – Embalagem com 360g (podendo variar em até 15g para mais ou para menos).</t>
  </si>
  <si>
    <t>Biscoito com recheio de Chocolate - Embalagem com 100g (podendo variar em até 10g para mais ou para menos)</t>
  </si>
  <si>
    <t>BAHIA CESTAS LTDA</t>
  </si>
  <si>
    <t>GK COMERCIO E DISTRIBUICAO DE ALIMENTOS E PRODUTOS LTDA</t>
  </si>
  <si>
    <t>DISTRIBUIDORA MENOR PRECO LTDA</t>
  </si>
  <si>
    <t>CARLA GLETIENE SILVA MALHEIROS GUIMARAES</t>
  </si>
  <si>
    <t>S. F. SOLUCOES INTEGRADAS LTDA.</t>
  </si>
  <si>
    <t>IVILA DA COSTA CARVALHO 01359963502</t>
  </si>
  <si>
    <t>DISTRIMIX LTDA</t>
  </si>
  <si>
    <t>CEABA DISTRIBUIDORA DE ALIMENTOS LTDA</t>
  </si>
  <si>
    <t>COFS COMERCIO VAREJISTA E ATACADISTA DE ARTIGOS DE PAPELARIA E PRODUTOS ALIMENTI</t>
  </si>
  <si>
    <t>J.R. DISTRIBUIDORA DE BEBIDAS LTDA</t>
  </si>
  <si>
    <t>DIJAS ALIMENTOS LTDA</t>
  </si>
  <si>
    <t>GD MAGAZINE COMERCIO LTDA</t>
  </si>
  <si>
    <t>HORTOFLA COMERCIO LTDA</t>
  </si>
  <si>
    <t>COMERCIAL DE ALIMENTOS MI SANCHES LTDA</t>
  </si>
  <si>
    <t>C C S VALENTE COMERCIO DE GENEROS ALIMENTICIOS</t>
  </si>
  <si>
    <t>WBNJ LICITARN LTDA</t>
  </si>
  <si>
    <t>BIDDING HOUSE - COMERCIO DE PRODUTOS ALIMENTICIOS LTDA</t>
  </si>
  <si>
    <t>42.157.148 ROSANGELA FERREIRA DOS SANTOS</t>
  </si>
  <si>
    <t>ALDERIVA NEIVA DE MIRANDA</t>
  </si>
  <si>
    <t>COOPERATIVA DOS PRODUTORES RURAIS EM AGRICULTURA FAMILIAR DA JUREMA DOS MILAGRES</t>
  </si>
  <si>
    <t>LOJA NOTA 10 GENEROS ALIMENTICIOS LTDA</t>
  </si>
  <si>
    <t>COMERCIAL DE ALIMENTOS INDEPENDENCIA LTDA</t>
  </si>
  <si>
    <t>ASSOCIACAO DE LAVRADORES DO POVOADO DE LAGOA DO PEIXE E ADJACENCIAS</t>
  </si>
  <si>
    <t>VITORIA ATACADISTA E LOGISTICA LTDA</t>
  </si>
  <si>
    <t>VVM ATACADISTA DE ALIMENTOS LTDA</t>
  </si>
  <si>
    <t>ASSOCIACAO DO DESENVOLVIMENTO DO BAIXO SUL - ADEBASUL</t>
  </si>
  <si>
    <t>UMAR MELO LTDA</t>
  </si>
  <si>
    <t>C &amp; R COMERCIO ATACADISTA DE PRODUTOS ALIMENTICIOS LTDA</t>
  </si>
  <si>
    <t>GMX COMERCIO DE ALIMENTOS LTDA</t>
  </si>
  <si>
    <t>SULIMAR LEITE DE SIQUEIRA</t>
  </si>
  <si>
    <t>SOTO ATACADISTA LTDA</t>
  </si>
  <si>
    <t>JCA COMERCIO DE ALIMENTOS LTDA</t>
  </si>
  <si>
    <t>FONTE DE VIDA INDUSTRIA E COMERCIO DE ALIMENTOS LTDA</t>
  </si>
  <si>
    <t>B. M. MATTEUCCI</t>
  </si>
  <si>
    <t>40.906.296 ADENILSON CESAR BRAGA DOS SANTOS</t>
  </si>
  <si>
    <t>UEDAMA COMERCIO DE PRODUTOS ALIMENTICIOS LTDA</t>
  </si>
  <si>
    <t>J NUNES DISTRIBUIDORA DE ALIMENTOS LTDA</t>
  </si>
  <si>
    <t>PEDRO SABINO DA COSTA NETO</t>
  </si>
  <si>
    <t>ACTIVA SOLUTIONS LTDA</t>
  </si>
  <si>
    <t>COMAX COMERCIO DE ALIMENTOS LTDA</t>
  </si>
  <si>
    <t>NUTRISABOR COMERCIO DE ALIMENTOS LTDA</t>
  </si>
  <si>
    <t>48.618.434 NADSON CIRQUEIRA ROCHA</t>
  </si>
  <si>
    <t>L H CASTRO DE ANDRADE FILHO COMERCIO</t>
  </si>
  <si>
    <t>OTIS DISTRIBUICAO LTDA</t>
  </si>
  <si>
    <t>COELHO PINTO COMERCIO E SERVICOS LTDA</t>
  </si>
  <si>
    <t>R &amp; M ALIMENTOS LTDA</t>
  </si>
  <si>
    <t>N.S DISTRIBUIDORA DE GENEROS ALIMENTICIOS LTDA</t>
  </si>
  <si>
    <t>NAKA EXPRESS GENEROS ALIMENTICIOS LTDA</t>
  </si>
  <si>
    <t>VINAQUE COMERCIO DE ALIMENTOS LTDA</t>
  </si>
  <si>
    <t>ALIMENTEX DISTRIBUIDORA LTDA</t>
  </si>
  <si>
    <t>n/a</t>
  </si>
  <si>
    <t xml:space="preserve">UNIAGRO RORAIMA EMPREENDIMENTOS LTDA </t>
  </si>
  <si>
    <t xml:space="preserve">ABSOLUTA COMERCIO, GESTAO E SERVICOS LTDA </t>
  </si>
  <si>
    <t xml:space="preserve">L J DA SILVA NASCIMENTO </t>
  </si>
  <si>
    <t xml:space="preserve">J MONTEIRO COMERCIO E SERVICOS LTDA </t>
  </si>
  <si>
    <t xml:space="preserve">WS DISTRIBUIDORA DE ALIMENTOS LTDA </t>
  </si>
  <si>
    <t xml:space="preserve">ISM3 SERVICOS E SOLUCOES LTDA </t>
  </si>
  <si>
    <t xml:space="preserve">B. M. MATTEUCCI </t>
  </si>
  <si>
    <t xml:space="preserve">39.408.550 MATHEUS RAMOS VIEIRA </t>
  </si>
  <si>
    <t xml:space="preserve">COELHO PINTO COMERCIO E SERVICOS LTDA </t>
  </si>
  <si>
    <t xml:space="preserve">25.007.684 GABRIEL MENDES DE SANTANA </t>
  </si>
  <si>
    <t xml:space="preserve">SEMOG DISTRIBUIDORA DE ALIMENTOS E SERVICOS LTDA </t>
  </si>
  <si>
    <t xml:space="preserve">COMSABOR COMERCIO DE ALIMENTOS LTDA </t>
  </si>
  <si>
    <t xml:space="preserve">COOPERATIVA AGROINDUSTRIAL NOVA ALIANCA LTDA </t>
  </si>
  <si>
    <t xml:space="preserve">EMPREENDIMENTO COMERCIAL SAARA LTDA </t>
  </si>
  <si>
    <t>GBARBOSA</t>
  </si>
  <si>
    <t>HIPERIDEAL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</si>
</sst>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R$&quot;\ #,##0.00;[Red]\-&quot;R$&quot;\ #,##0.00"/>
    <numFmt numFmtId="44" formatCode="_-&quot;R$&quot;\ * #,##0.00_-;\-&quot;R$&quot;\ * #,##0.00_-;_-&quot;R$&quot;\ 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44" fontId="2" fillId="0" borderId="0" xfId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4" fillId="0" borderId="1" xfId="0" applyFont="1" applyBorder="1"/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0" fontId="4" fillId="2" borderId="1" xfId="2" applyNumberFormat="1" applyFont="1" applyFill="1" applyBorder="1" applyAlignment="1">
      <alignment horizontal="center"/>
    </xf>
    <xf numFmtId="44" fontId="4" fillId="2" borderId="1" xfId="0" applyNumberFormat="1" applyFont="1" applyFill="1" applyBorder="1" applyAlignment="1">
      <alignment horizontal="center" shrinkToFit="1"/>
    </xf>
    <xf numFmtId="0" fontId="4" fillId="2" borderId="1" xfId="0" applyFont="1" applyFill="1" applyBorder="1" applyAlignment="1">
      <alignment horizontal="left"/>
    </xf>
    <xf numFmtId="44" fontId="4" fillId="2" borderId="1" xfId="0" applyNumberFormat="1" applyFont="1" applyFill="1" applyBorder="1" applyAlignment="1">
      <alignment horizontal="right" shrinkToFit="1"/>
    </xf>
    <xf numFmtId="0" fontId="8" fillId="2" borderId="1" xfId="0" applyFont="1" applyFill="1" applyBorder="1" applyAlignment="1">
      <alignment horizontal="center"/>
    </xf>
    <xf numFmtId="44" fontId="4" fillId="2" borderId="1" xfId="1" applyFont="1" applyFill="1" applyBorder="1" applyAlignment="1">
      <alignment horizontal="right" shrinkToFit="1"/>
    </xf>
    <xf numFmtId="44" fontId="4" fillId="2" borderId="1" xfId="1" applyFont="1" applyFill="1" applyBorder="1" applyAlignment="1">
      <alignment horizontal="center" shrinkToFit="1"/>
    </xf>
    <xf numFmtId="8" fontId="5" fillId="0" borderId="1" xfId="1" applyNumberFormat="1" applyFont="1" applyBorder="1" applyAlignment="1">
      <alignment horizontal="center" shrinkToFit="1"/>
    </xf>
    <xf numFmtId="44" fontId="5" fillId="2" borderId="1" xfId="1" applyFont="1" applyFill="1" applyBorder="1" applyAlignment="1">
      <alignment horizontal="center" shrinkToFit="1"/>
    </xf>
    <xf numFmtId="0" fontId="2" fillId="0" borderId="0" xfId="0" applyFont="1" applyAlignment="1">
      <alignment horizontal="right"/>
    </xf>
    <xf numFmtId="0" fontId="8" fillId="2" borderId="2" xfId="0" applyFont="1" applyFill="1" applyBorder="1"/>
    <xf numFmtId="0" fontId="8" fillId="2" borderId="3" xfId="0" applyFont="1" applyFill="1" applyBorder="1" applyAlignment="1">
      <alignment horizontal="right"/>
    </xf>
    <xf numFmtId="44" fontId="8" fillId="2" borderId="4" xfId="1" applyFont="1" applyFill="1" applyBorder="1" applyAlignment="1">
      <alignment shrinkToFit="1"/>
    </xf>
    <xf numFmtId="0" fontId="2" fillId="0" borderId="1" xfId="0" applyFont="1" applyBorder="1" applyAlignment="1">
      <alignment horizontal="center" vertical="top"/>
    </xf>
    <xf numFmtId="44" fontId="2" fillId="0" borderId="1" xfId="1" applyFont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44" fontId="8" fillId="2" borderId="1" xfId="1" applyFont="1" applyFill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1</v>
      </c>
      <c r="B3" s="28" t="s">
        <v>48</v>
      </c>
      <c r="C3" s="30" t="s">
        <v>51</v>
      </c>
      <c r="D3" s="30">
        <v>8000</v>
      </c>
      <c r="E3" s="31">
        <f>IF(C20&lt;=25%,D20,MIN(E20:F20))</f>
        <v>4.5199999999999996</v>
      </c>
      <c r="F3" s="31">
        <f>MIN(H3:H17)</f>
        <v>3.64</v>
      </c>
      <c r="G3" s="6" t="s">
        <v>68</v>
      </c>
      <c r="H3" s="16">
        <v>4.55</v>
      </c>
      <c r="I3" s="17" t="str">
        <f>IF(H3="","",(IF($C$20&lt;25%,"n/a",IF(H3&lt;=($D$20+$A$20),H3,"Descartado"))))</f>
        <v>n/a</v>
      </c>
    </row>
    <row r="4" spans="1:9" x14ac:dyDescent="0.25">
      <c r="A4" s="32"/>
      <c r="B4" s="29"/>
      <c r="C4" s="30"/>
      <c r="D4" s="30"/>
      <c r="E4" s="31"/>
      <c r="F4" s="31"/>
      <c r="G4" s="6" t="s">
        <v>69</v>
      </c>
      <c r="H4" s="16">
        <v>4.75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2"/>
      <c r="B5" s="29"/>
      <c r="C5" s="30"/>
      <c r="D5" s="30"/>
      <c r="E5" s="31"/>
      <c r="F5" s="31"/>
      <c r="G5" s="6" t="s">
        <v>70</v>
      </c>
      <c r="H5" s="16">
        <v>3.64</v>
      </c>
      <c r="I5" s="17" t="str">
        <f t="shared" si="0"/>
        <v>n/a</v>
      </c>
    </row>
    <row r="6" spans="1:9" x14ac:dyDescent="0.25">
      <c r="A6" s="32"/>
      <c r="B6" s="29"/>
      <c r="C6" s="30"/>
      <c r="D6" s="30"/>
      <c r="E6" s="31"/>
      <c r="F6" s="31"/>
      <c r="G6" s="6" t="s">
        <v>71</v>
      </c>
      <c r="H6" s="16">
        <v>6</v>
      </c>
      <c r="I6" s="17" t="str">
        <f t="shared" si="0"/>
        <v>n/a</v>
      </c>
    </row>
    <row r="7" spans="1:9" x14ac:dyDescent="0.25">
      <c r="A7" s="32"/>
      <c r="B7" s="29"/>
      <c r="C7" s="30"/>
      <c r="D7" s="30"/>
      <c r="E7" s="31"/>
      <c r="F7" s="31"/>
      <c r="G7" s="6" t="s">
        <v>72</v>
      </c>
      <c r="H7" s="16">
        <v>4.3899999999999997</v>
      </c>
      <c r="I7" s="17" t="str">
        <f t="shared" si="0"/>
        <v>n/a</v>
      </c>
    </row>
    <row r="8" spans="1:9" x14ac:dyDescent="0.25">
      <c r="A8" s="32"/>
      <c r="B8" s="29"/>
      <c r="C8" s="30"/>
      <c r="D8" s="30"/>
      <c r="E8" s="31"/>
      <c r="F8" s="31"/>
      <c r="G8" s="6" t="s">
        <v>73</v>
      </c>
      <c r="H8" s="16">
        <v>3.77</v>
      </c>
      <c r="I8" s="17" t="str">
        <f t="shared" si="0"/>
        <v>n/a</v>
      </c>
    </row>
    <row r="9" spans="1:9" x14ac:dyDescent="0.25">
      <c r="A9" s="32"/>
      <c r="B9" s="29"/>
      <c r="C9" s="30"/>
      <c r="D9" s="30"/>
      <c r="E9" s="31"/>
      <c r="F9" s="31"/>
      <c r="G9" s="6"/>
      <c r="H9" s="16"/>
      <c r="I9" s="17" t="str">
        <f t="shared" si="0"/>
        <v/>
      </c>
    </row>
    <row r="10" spans="1:9" x14ac:dyDescent="0.25">
      <c r="A10" s="32"/>
      <c r="B10" s="29"/>
      <c r="C10" s="30"/>
      <c r="D10" s="30"/>
      <c r="E10" s="31"/>
      <c r="F10" s="31"/>
      <c r="G10" s="6"/>
      <c r="H10" s="16"/>
      <c r="I10" s="17" t="str">
        <f t="shared" si="0"/>
        <v/>
      </c>
    </row>
    <row r="11" spans="1:9" x14ac:dyDescent="0.25">
      <c r="A11" s="32"/>
      <c r="B11" s="29"/>
      <c r="C11" s="30"/>
      <c r="D11" s="30"/>
      <c r="E11" s="31"/>
      <c r="F11" s="31"/>
      <c r="G11" s="6"/>
      <c r="H11" s="16"/>
      <c r="I11" s="17" t="str">
        <f t="shared" si="0"/>
        <v/>
      </c>
    </row>
    <row r="12" spans="1:9" x14ac:dyDescent="0.25">
      <c r="A12" s="32"/>
      <c r="B12" s="29"/>
      <c r="C12" s="30"/>
      <c r="D12" s="30"/>
      <c r="E12" s="31"/>
      <c r="F12" s="31"/>
      <c r="G12" s="6"/>
      <c r="H12" s="16"/>
      <c r="I12" s="17" t="str">
        <f t="shared" si="0"/>
        <v/>
      </c>
    </row>
    <row r="13" spans="1:9" x14ac:dyDescent="0.25">
      <c r="A13" s="32"/>
      <c r="B13" s="29"/>
      <c r="C13" s="30"/>
      <c r="D13" s="30"/>
      <c r="E13" s="31"/>
      <c r="F13" s="31"/>
      <c r="G13" s="6"/>
      <c r="H13" s="16"/>
      <c r="I13" s="17" t="str">
        <f t="shared" si="0"/>
        <v/>
      </c>
    </row>
    <row r="14" spans="1:9" x14ac:dyDescent="0.25">
      <c r="A14" s="32"/>
      <c r="B14" s="29"/>
      <c r="C14" s="30"/>
      <c r="D14" s="30"/>
      <c r="E14" s="31"/>
      <c r="F14" s="31"/>
      <c r="G14" s="6"/>
      <c r="H14" s="16"/>
      <c r="I14" s="17" t="str">
        <f t="shared" si="0"/>
        <v/>
      </c>
    </row>
    <row r="15" spans="1:9" x14ac:dyDescent="0.25">
      <c r="A15" s="32"/>
      <c r="B15" s="29"/>
      <c r="C15" s="30"/>
      <c r="D15" s="30"/>
      <c r="E15" s="31"/>
      <c r="F15" s="31"/>
      <c r="G15" s="6"/>
      <c r="H15" s="16"/>
      <c r="I15" s="17" t="str">
        <f t="shared" si="0"/>
        <v/>
      </c>
    </row>
    <row r="16" spans="1:9" x14ac:dyDescent="0.25">
      <c r="A16" s="32"/>
      <c r="B16" s="29"/>
      <c r="C16" s="30"/>
      <c r="D16" s="30"/>
      <c r="E16" s="31"/>
      <c r="F16" s="31"/>
      <c r="G16" s="6"/>
      <c r="H16" s="16"/>
      <c r="I16" s="17" t="str">
        <f t="shared" si="0"/>
        <v/>
      </c>
    </row>
    <row r="17" spans="1:9" x14ac:dyDescent="0.25">
      <c r="A17" s="32"/>
      <c r="B17" s="29"/>
      <c r="C17" s="30"/>
      <c r="D17" s="30"/>
      <c r="E17" s="31"/>
      <c r="F17" s="31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0.84828454345618198</v>
      </c>
      <c r="B20" s="8">
        <f>COUNT(H3:H17)</f>
        <v>6</v>
      </c>
      <c r="C20" s="9">
        <f>IF(B20&lt;2,"n/a",(A20/D20))</f>
        <v>0.18767357156110223</v>
      </c>
      <c r="D20" s="10">
        <f>IFERROR(ROUND(AVERAGE(H3:H17),2),"")</f>
        <v>4.5199999999999996</v>
      </c>
      <c r="E20" s="15" t="str">
        <f>IFERROR(ROUND(IF(B20&lt;2,"n/a",(IF(C20&lt;=25%,"n/a",AVERAGE(I3:I17)))),2),"n/a")</f>
        <v>n/a</v>
      </c>
      <c r="F20" s="10">
        <f>IFERROR(ROUND(MEDIAN(H3:H17),2),"")</f>
        <v>4.47</v>
      </c>
      <c r="G20" s="11" t="str">
        <f>IFERROR(INDEX(G3:G17,MATCH(H20,H3:H17,0)),"")</f>
        <v>DISTRIBUIDORA MENOR PRECO LTDA</v>
      </c>
      <c r="H20" s="12">
        <f>F3</f>
        <v>3.64</v>
      </c>
    </row>
    <row r="22" spans="1:9" x14ac:dyDescent="0.25">
      <c r="G22" s="13" t="s">
        <v>20</v>
      </c>
      <c r="H22" s="14">
        <f>IF(C20&lt;=25%,D20,MIN(E20:F20))</f>
        <v>4.5199999999999996</v>
      </c>
    </row>
    <row r="23" spans="1:9" x14ac:dyDescent="0.25">
      <c r="G23" s="13" t="s">
        <v>6</v>
      </c>
      <c r="H23" s="14">
        <f>ROUND(H22,2)*D3</f>
        <v>36160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B3:B17"/>
    <mergeCell ref="C3:C17"/>
    <mergeCell ref="D3:D17"/>
    <mergeCell ref="E3:E17"/>
    <mergeCell ref="F3:F17"/>
    <mergeCell ref="A3:A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10</v>
      </c>
      <c r="B3" s="28" t="s">
        <v>60</v>
      </c>
      <c r="C3" s="30" t="s">
        <v>61</v>
      </c>
      <c r="D3" s="30">
        <v>500</v>
      </c>
      <c r="E3" s="31">
        <f>IF(C20&lt;=25%,D20,MIN(E20:F20))</f>
        <v>1.34</v>
      </c>
      <c r="F3" s="31">
        <f>MIN(H3:H17)</f>
        <v>0.85</v>
      </c>
      <c r="G3" s="6" t="s">
        <v>107</v>
      </c>
      <c r="H3" s="16">
        <v>1.38</v>
      </c>
      <c r="I3" s="17">
        <f>IF(H3="","",(IF($C$20&lt;25%,"n/a",IF(H3&lt;=($D$20+$A$20),H3,"Descartado"))))</f>
        <v>1.38</v>
      </c>
    </row>
    <row r="4" spans="1:9" x14ac:dyDescent="0.25">
      <c r="A4" s="32"/>
      <c r="B4" s="29"/>
      <c r="C4" s="30"/>
      <c r="D4" s="30"/>
      <c r="E4" s="31"/>
      <c r="F4" s="31"/>
      <c r="G4" s="6" t="s">
        <v>108</v>
      </c>
      <c r="H4" s="16">
        <v>1.2</v>
      </c>
      <c r="I4" s="17">
        <f t="shared" ref="I4:I17" si="0">IF(H4="","",(IF($C$20&lt;25%,"n/a",IF(H4&lt;=($D$20+$A$20),H4,"Descartado"))))</f>
        <v>1.2</v>
      </c>
    </row>
    <row r="5" spans="1:9" x14ac:dyDescent="0.25">
      <c r="A5" s="32"/>
      <c r="B5" s="29"/>
      <c r="C5" s="30"/>
      <c r="D5" s="30"/>
      <c r="E5" s="31"/>
      <c r="F5" s="31"/>
      <c r="G5" s="6" t="s">
        <v>119</v>
      </c>
      <c r="H5" s="16">
        <v>0.85</v>
      </c>
      <c r="I5" s="17">
        <f t="shared" si="0"/>
        <v>0.85</v>
      </c>
    </row>
    <row r="6" spans="1:9" x14ac:dyDescent="0.25">
      <c r="A6" s="32"/>
      <c r="B6" s="29"/>
      <c r="C6" s="30"/>
      <c r="D6" s="30"/>
      <c r="E6" s="31"/>
      <c r="F6" s="31"/>
      <c r="G6" s="6" t="s">
        <v>130</v>
      </c>
      <c r="H6" s="16">
        <v>1.33</v>
      </c>
      <c r="I6" s="17">
        <f t="shared" si="0"/>
        <v>1.33</v>
      </c>
    </row>
    <row r="7" spans="1:9" x14ac:dyDescent="0.25">
      <c r="A7" s="32"/>
      <c r="B7" s="29"/>
      <c r="C7" s="30"/>
      <c r="D7" s="30"/>
      <c r="E7" s="31"/>
      <c r="F7" s="31"/>
      <c r="G7" s="6" t="s">
        <v>121</v>
      </c>
      <c r="H7" s="16">
        <v>1.35</v>
      </c>
      <c r="I7" s="17">
        <f t="shared" si="0"/>
        <v>1.35</v>
      </c>
    </row>
    <row r="8" spans="1:9" x14ac:dyDescent="0.25">
      <c r="A8" s="32"/>
      <c r="B8" s="29"/>
      <c r="C8" s="30"/>
      <c r="D8" s="30"/>
      <c r="E8" s="31"/>
      <c r="F8" s="31"/>
      <c r="G8" s="6" t="s">
        <v>131</v>
      </c>
      <c r="H8" s="16">
        <v>1.9</v>
      </c>
      <c r="I8" s="17">
        <f t="shared" si="0"/>
        <v>1.9</v>
      </c>
    </row>
    <row r="9" spans="1:9" x14ac:dyDescent="0.25">
      <c r="A9" s="32"/>
      <c r="B9" s="29"/>
      <c r="C9" s="30"/>
      <c r="D9" s="30"/>
      <c r="E9" s="31"/>
      <c r="F9" s="31"/>
      <c r="G9" s="6" t="s">
        <v>132</v>
      </c>
      <c r="H9" s="16">
        <v>2.4700000000000002</v>
      </c>
      <c r="I9" s="17" t="str">
        <f t="shared" si="0"/>
        <v>Descartado</v>
      </c>
    </row>
    <row r="10" spans="1:9" x14ac:dyDescent="0.25">
      <c r="A10" s="32"/>
      <c r="B10" s="29"/>
      <c r="C10" s="30"/>
      <c r="D10" s="30"/>
      <c r="E10" s="31"/>
      <c r="F10" s="31"/>
      <c r="G10" s="6"/>
      <c r="H10" s="16"/>
      <c r="I10" s="17" t="str">
        <f t="shared" si="0"/>
        <v/>
      </c>
    </row>
    <row r="11" spans="1:9" x14ac:dyDescent="0.25">
      <c r="A11" s="32"/>
      <c r="B11" s="29"/>
      <c r="C11" s="30"/>
      <c r="D11" s="30"/>
      <c r="E11" s="31"/>
      <c r="F11" s="31"/>
      <c r="G11" s="6"/>
      <c r="H11" s="16"/>
      <c r="I11" s="17" t="str">
        <f t="shared" si="0"/>
        <v/>
      </c>
    </row>
    <row r="12" spans="1:9" x14ac:dyDescent="0.25">
      <c r="A12" s="32"/>
      <c r="B12" s="29"/>
      <c r="C12" s="30"/>
      <c r="D12" s="30"/>
      <c r="E12" s="31"/>
      <c r="F12" s="31"/>
      <c r="G12" s="6"/>
      <c r="H12" s="16"/>
      <c r="I12" s="17" t="str">
        <f t="shared" si="0"/>
        <v/>
      </c>
    </row>
    <row r="13" spans="1:9" x14ac:dyDescent="0.25">
      <c r="A13" s="32"/>
      <c r="B13" s="29"/>
      <c r="C13" s="30"/>
      <c r="D13" s="30"/>
      <c r="E13" s="31"/>
      <c r="F13" s="31"/>
      <c r="G13" s="6"/>
      <c r="H13" s="16"/>
      <c r="I13" s="17" t="str">
        <f t="shared" si="0"/>
        <v/>
      </c>
    </row>
    <row r="14" spans="1:9" x14ac:dyDescent="0.25">
      <c r="A14" s="32"/>
      <c r="B14" s="29"/>
      <c r="C14" s="30"/>
      <c r="D14" s="30"/>
      <c r="E14" s="31"/>
      <c r="F14" s="31"/>
      <c r="G14" s="6"/>
      <c r="H14" s="16"/>
      <c r="I14" s="17" t="str">
        <f t="shared" si="0"/>
        <v/>
      </c>
    </row>
    <row r="15" spans="1:9" x14ac:dyDescent="0.25">
      <c r="A15" s="32"/>
      <c r="B15" s="29"/>
      <c r="C15" s="30"/>
      <c r="D15" s="30"/>
      <c r="E15" s="31"/>
      <c r="F15" s="31"/>
      <c r="G15" s="6"/>
      <c r="H15" s="16"/>
      <c r="I15" s="17" t="str">
        <f t="shared" si="0"/>
        <v/>
      </c>
    </row>
    <row r="16" spans="1:9" x14ac:dyDescent="0.25">
      <c r="A16" s="32"/>
      <c r="B16" s="29"/>
      <c r="C16" s="30"/>
      <c r="D16" s="30"/>
      <c r="E16" s="31"/>
      <c r="F16" s="31"/>
      <c r="G16" s="6"/>
      <c r="H16" s="16"/>
      <c r="I16" s="17" t="str">
        <f t="shared" si="0"/>
        <v/>
      </c>
    </row>
    <row r="17" spans="1:9" x14ac:dyDescent="0.25">
      <c r="A17" s="32"/>
      <c r="B17" s="29"/>
      <c r="C17" s="30"/>
      <c r="D17" s="30"/>
      <c r="E17" s="31"/>
      <c r="F17" s="31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0.52901525767896573</v>
      </c>
      <c r="B20" s="8">
        <f>COUNT(H3:H17)</f>
        <v>7</v>
      </c>
      <c r="C20" s="9">
        <f>IF(B20&lt;2,"n/a",(A20/D20))</f>
        <v>0.3526768384526438</v>
      </c>
      <c r="D20" s="10">
        <f>IFERROR(ROUND(AVERAGE(H3:H17),2),"")</f>
        <v>1.5</v>
      </c>
      <c r="E20" s="15">
        <f>IFERROR(ROUND(IF(B20&lt;2,"n/a",(IF(C20&lt;=25%,"n/a",AVERAGE(I3:I17)))),2),"n/a")</f>
        <v>1.34</v>
      </c>
      <c r="F20" s="10">
        <f>IFERROR(ROUND(MEDIAN(H3:H17),2),"")</f>
        <v>1.35</v>
      </c>
      <c r="G20" s="11" t="str">
        <f>IFERROR(INDEX(G3:G17,MATCH(H20,H3:H17,0)),"")</f>
        <v xml:space="preserve">UNIAGRO RORAIMA EMPREENDIMENTOS LTDA </v>
      </c>
      <c r="H20" s="12">
        <f>F3</f>
        <v>0.85</v>
      </c>
    </row>
    <row r="22" spans="1:9" x14ac:dyDescent="0.25">
      <c r="G22" s="13" t="s">
        <v>20</v>
      </c>
      <c r="H22" s="14">
        <f>IF(C20&lt;=25%,D20,MIN(E20:F20))</f>
        <v>1.34</v>
      </c>
    </row>
    <row r="23" spans="1:9" x14ac:dyDescent="0.25">
      <c r="G23" s="13" t="s">
        <v>6</v>
      </c>
      <c r="H23" s="14">
        <f>ROUND(H22,2)*D3</f>
        <v>670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11</v>
      </c>
      <c r="B3" s="28" t="s">
        <v>62</v>
      </c>
      <c r="C3" s="30" t="s">
        <v>61</v>
      </c>
      <c r="D3" s="30">
        <v>500</v>
      </c>
      <c r="E3" s="31">
        <f>IF(C20&lt;=25%,D20,MIN(E20:F20))</f>
        <v>1.53</v>
      </c>
      <c r="F3" s="31">
        <f>MIN(H3:H17)</f>
        <v>1.2</v>
      </c>
      <c r="G3" s="6" t="s">
        <v>109</v>
      </c>
      <c r="H3" s="16">
        <v>1.7</v>
      </c>
      <c r="I3" s="17" t="str">
        <f>IF(H3="","",(IF($C$20&lt;25%,"n/a",IF(H3&lt;=($D$20+$A$20),H3,"Descartado"))))</f>
        <v>n/a</v>
      </c>
    </row>
    <row r="4" spans="1:9" x14ac:dyDescent="0.25">
      <c r="A4" s="32"/>
      <c r="B4" s="29"/>
      <c r="C4" s="30"/>
      <c r="D4" s="30"/>
      <c r="E4" s="31"/>
      <c r="F4" s="31"/>
      <c r="G4" s="6" t="s">
        <v>120</v>
      </c>
      <c r="H4" s="16">
        <v>1.2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2"/>
      <c r="B5" s="29"/>
      <c r="C5" s="30"/>
      <c r="D5" s="30"/>
      <c r="E5" s="31"/>
      <c r="F5" s="31"/>
      <c r="G5" s="6" t="s">
        <v>121</v>
      </c>
      <c r="H5" s="16">
        <v>1.4</v>
      </c>
      <c r="I5" s="17" t="str">
        <f t="shared" si="0"/>
        <v>n/a</v>
      </c>
    </row>
    <row r="6" spans="1:9" x14ac:dyDescent="0.25">
      <c r="A6" s="32"/>
      <c r="B6" s="29"/>
      <c r="C6" s="30"/>
      <c r="D6" s="30"/>
      <c r="E6" s="31"/>
      <c r="F6" s="31"/>
      <c r="G6" s="6" t="s">
        <v>122</v>
      </c>
      <c r="H6" s="16">
        <v>1.54</v>
      </c>
      <c r="I6" s="17" t="str">
        <f t="shared" si="0"/>
        <v>n/a</v>
      </c>
    </row>
    <row r="7" spans="1:9" x14ac:dyDescent="0.25">
      <c r="A7" s="32"/>
      <c r="B7" s="29"/>
      <c r="C7" s="30"/>
      <c r="D7" s="30"/>
      <c r="E7" s="31"/>
      <c r="F7" s="31"/>
      <c r="G7" s="6" t="s">
        <v>123</v>
      </c>
      <c r="H7" s="16">
        <v>1.81</v>
      </c>
      <c r="I7" s="17" t="str">
        <f t="shared" si="0"/>
        <v>n/a</v>
      </c>
    </row>
    <row r="8" spans="1:9" x14ac:dyDescent="0.25">
      <c r="A8" s="32"/>
      <c r="B8" s="29"/>
      <c r="C8" s="30"/>
      <c r="D8" s="30"/>
      <c r="E8" s="31"/>
      <c r="F8" s="31"/>
      <c r="G8" s="6"/>
      <c r="H8" s="16"/>
      <c r="I8" s="17" t="str">
        <f t="shared" si="0"/>
        <v/>
      </c>
    </row>
    <row r="9" spans="1:9" x14ac:dyDescent="0.25">
      <c r="A9" s="32"/>
      <c r="B9" s="29"/>
      <c r="C9" s="30"/>
      <c r="D9" s="30"/>
      <c r="E9" s="31"/>
      <c r="F9" s="31"/>
      <c r="G9" s="6"/>
      <c r="H9" s="16"/>
      <c r="I9" s="17" t="str">
        <f t="shared" si="0"/>
        <v/>
      </c>
    </row>
    <row r="10" spans="1:9" x14ac:dyDescent="0.25">
      <c r="A10" s="32"/>
      <c r="B10" s="29"/>
      <c r="C10" s="30"/>
      <c r="D10" s="30"/>
      <c r="E10" s="31"/>
      <c r="F10" s="31"/>
      <c r="G10" s="6"/>
      <c r="H10" s="16"/>
      <c r="I10" s="17" t="str">
        <f t="shared" si="0"/>
        <v/>
      </c>
    </row>
    <row r="11" spans="1:9" x14ac:dyDescent="0.25">
      <c r="A11" s="32"/>
      <c r="B11" s="29"/>
      <c r="C11" s="30"/>
      <c r="D11" s="30"/>
      <c r="E11" s="31"/>
      <c r="F11" s="31"/>
      <c r="G11" s="6"/>
      <c r="H11" s="16"/>
      <c r="I11" s="17" t="str">
        <f t="shared" si="0"/>
        <v/>
      </c>
    </row>
    <row r="12" spans="1:9" x14ac:dyDescent="0.25">
      <c r="A12" s="32"/>
      <c r="B12" s="29"/>
      <c r="C12" s="30"/>
      <c r="D12" s="30"/>
      <c r="E12" s="31"/>
      <c r="F12" s="31"/>
      <c r="G12" s="6"/>
      <c r="H12" s="16"/>
      <c r="I12" s="17" t="str">
        <f t="shared" si="0"/>
        <v/>
      </c>
    </row>
    <row r="13" spans="1:9" x14ac:dyDescent="0.25">
      <c r="A13" s="32"/>
      <c r="B13" s="29"/>
      <c r="C13" s="30"/>
      <c r="D13" s="30"/>
      <c r="E13" s="31"/>
      <c r="F13" s="31"/>
      <c r="G13" s="6"/>
      <c r="H13" s="16"/>
      <c r="I13" s="17" t="str">
        <f t="shared" si="0"/>
        <v/>
      </c>
    </row>
    <row r="14" spans="1:9" x14ac:dyDescent="0.25">
      <c r="A14" s="32"/>
      <c r="B14" s="29"/>
      <c r="C14" s="30"/>
      <c r="D14" s="30"/>
      <c r="E14" s="31"/>
      <c r="F14" s="31"/>
      <c r="G14" s="6"/>
      <c r="H14" s="16"/>
      <c r="I14" s="17" t="str">
        <f t="shared" si="0"/>
        <v/>
      </c>
    </row>
    <row r="15" spans="1:9" x14ac:dyDescent="0.25">
      <c r="A15" s="32"/>
      <c r="B15" s="29"/>
      <c r="C15" s="30"/>
      <c r="D15" s="30"/>
      <c r="E15" s="31"/>
      <c r="F15" s="31"/>
      <c r="G15" s="6"/>
      <c r="H15" s="16"/>
      <c r="I15" s="17" t="str">
        <f t="shared" si="0"/>
        <v/>
      </c>
    </row>
    <row r="16" spans="1:9" x14ac:dyDescent="0.25">
      <c r="A16" s="32"/>
      <c r="B16" s="29"/>
      <c r="C16" s="30"/>
      <c r="D16" s="30"/>
      <c r="E16" s="31"/>
      <c r="F16" s="31"/>
      <c r="G16" s="6"/>
      <c r="H16" s="16"/>
      <c r="I16" s="17" t="str">
        <f t="shared" si="0"/>
        <v/>
      </c>
    </row>
    <row r="17" spans="1:9" x14ac:dyDescent="0.25">
      <c r="A17" s="32"/>
      <c r="B17" s="29"/>
      <c r="C17" s="30"/>
      <c r="D17" s="30"/>
      <c r="E17" s="31"/>
      <c r="F17" s="31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0.24145392935299184</v>
      </c>
      <c r="B20" s="8">
        <f>COUNT(H3:H17)</f>
        <v>5</v>
      </c>
      <c r="C20" s="9">
        <f>IF(B20&lt;2,"n/a",(A20/D20))</f>
        <v>0.15781302572090969</v>
      </c>
      <c r="D20" s="10">
        <f>IFERROR(ROUND(AVERAGE(H3:H17),2),"")</f>
        <v>1.53</v>
      </c>
      <c r="E20" s="15" t="str">
        <f>IFERROR(ROUND(IF(B20&lt;2,"n/a",(IF(C20&lt;=25%,"n/a",AVERAGE(I3:I17)))),2),"n/a")</f>
        <v>n/a</v>
      </c>
      <c r="F20" s="10">
        <f>IFERROR(ROUND(MEDIAN(H3:H17),2),"")</f>
        <v>1.54</v>
      </c>
      <c r="G20" s="11" t="str">
        <f>IFERROR(INDEX(G3:G17,MATCH(H20,H3:H17,0)),"")</f>
        <v xml:space="preserve">ABSOLUTA COMERCIO, GESTAO E SERVICOS LTDA </v>
      </c>
      <c r="H20" s="12">
        <f>F3</f>
        <v>1.2</v>
      </c>
    </row>
    <row r="22" spans="1:9" x14ac:dyDescent="0.25">
      <c r="G22" s="13" t="s">
        <v>20</v>
      </c>
      <c r="H22" s="14">
        <f>IF(C20&lt;=25%,D20,MIN(E20:F20))</f>
        <v>1.53</v>
      </c>
    </row>
    <row r="23" spans="1:9" x14ac:dyDescent="0.25">
      <c r="G23" s="13" t="s">
        <v>6</v>
      </c>
      <c r="H23" s="14">
        <f>ROUND(H22,2)*D3</f>
        <v>765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12</v>
      </c>
      <c r="B3" s="28" t="s">
        <v>63</v>
      </c>
      <c r="C3" s="30" t="s">
        <v>64</v>
      </c>
      <c r="D3" s="30">
        <v>200</v>
      </c>
      <c r="E3" s="31">
        <f>IF(C20&lt;=25%,D20,MIN(E20:F20))</f>
        <v>6.92</v>
      </c>
      <c r="F3" s="31">
        <f>MIN(H3:H17)</f>
        <v>5.82</v>
      </c>
      <c r="G3" s="6" t="s">
        <v>110</v>
      </c>
      <c r="H3" s="16">
        <v>6.2</v>
      </c>
      <c r="I3" s="17" t="str">
        <f>IF(H3="","",(IF($C$20&lt;25%,"n/a",IF(H3&lt;=($D$20+$A$20),H3,"Descartado"))))</f>
        <v>n/a</v>
      </c>
    </row>
    <row r="4" spans="1:9" x14ac:dyDescent="0.25">
      <c r="A4" s="32"/>
      <c r="B4" s="29"/>
      <c r="C4" s="30"/>
      <c r="D4" s="30"/>
      <c r="E4" s="31"/>
      <c r="F4" s="31"/>
      <c r="G4" s="6" t="s">
        <v>111</v>
      </c>
      <c r="H4" s="16">
        <v>5.82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2"/>
      <c r="B5" s="29"/>
      <c r="C5" s="30"/>
      <c r="D5" s="30"/>
      <c r="E5" s="31"/>
      <c r="F5" s="31"/>
      <c r="G5" s="6" t="s">
        <v>112</v>
      </c>
      <c r="H5" s="16">
        <v>8.73</v>
      </c>
      <c r="I5" s="17" t="str">
        <f t="shared" si="0"/>
        <v>n/a</v>
      </c>
    </row>
    <row r="6" spans="1:9" x14ac:dyDescent="0.25">
      <c r="A6" s="32"/>
      <c r="B6" s="29"/>
      <c r="C6" s="30"/>
      <c r="D6" s="30"/>
      <c r="E6" s="31"/>
      <c r="F6" s="31"/>
      <c r="G6" s="6"/>
      <c r="H6" s="16"/>
      <c r="I6" s="17" t="str">
        <f t="shared" si="0"/>
        <v/>
      </c>
    </row>
    <row r="7" spans="1:9" x14ac:dyDescent="0.25">
      <c r="A7" s="32"/>
      <c r="B7" s="29"/>
      <c r="C7" s="30"/>
      <c r="D7" s="30"/>
      <c r="E7" s="31"/>
      <c r="F7" s="31"/>
      <c r="G7" s="6"/>
      <c r="H7" s="16"/>
      <c r="I7" s="17" t="str">
        <f t="shared" si="0"/>
        <v/>
      </c>
    </row>
    <row r="8" spans="1:9" x14ac:dyDescent="0.25">
      <c r="A8" s="32"/>
      <c r="B8" s="29"/>
      <c r="C8" s="30"/>
      <c r="D8" s="30"/>
      <c r="E8" s="31"/>
      <c r="F8" s="31"/>
      <c r="G8" s="6"/>
      <c r="H8" s="16"/>
      <c r="I8" s="17" t="str">
        <f t="shared" si="0"/>
        <v/>
      </c>
    </row>
    <row r="9" spans="1:9" x14ac:dyDescent="0.25">
      <c r="A9" s="32"/>
      <c r="B9" s="29"/>
      <c r="C9" s="30"/>
      <c r="D9" s="30"/>
      <c r="E9" s="31"/>
      <c r="F9" s="31"/>
      <c r="G9" s="6"/>
      <c r="H9" s="16"/>
      <c r="I9" s="17" t="str">
        <f t="shared" si="0"/>
        <v/>
      </c>
    </row>
    <row r="10" spans="1:9" x14ac:dyDescent="0.25">
      <c r="A10" s="32"/>
      <c r="B10" s="29"/>
      <c r="C10" s="30"/>
      <c r="D10" s="30"/>
      <c r="E10" s="31"/>
      <c r="F10" s="31"/>
      <c r="G10" s="6"/>
      <c r="H10" s="16"/>
      <c r="I10" s="17" t="str">
        <f t="shared" si="0"/>
        <v/>
      </c>
    </row>
    <row r="11" spans="1:9" x14ac:dyDescent="0.25">
      <c r="A11" s="32"/>
      <c r="B11" s="29"/>
      <c r="C11" s="30"/>
      <c r="D11" s="30"/>
      <c r="E11" s="31"/>
      <c r="F11" s="31"/>
      <c r="G11" s="6"/>
      <c r="H11" s="16"/>
      <c r="I11" s="17" t="str">
        <f t="shared" si="0"/>
        <v/>
      </c>
    </row>
    <row r="12" spans="1:9" x14ac:dyDescent="0.25">
      <c r="A12" s="32"/>
      <c r="B12" s="29"/>
      <c r="C12" s="30"/>
      <c r="D12" s="30"/>
      <c r="E12" s="31"/>
      <c r="F12" s="31"/>
      <c r="G12" s="6"/>
      <c r="H12" s="16"/>
      <c r="I12" s="17" t="str">
        <f t="shared" si="0"/>
        <v/>
      </c>
    </row>
    <row r="13" spans="1:9" x14ac:dyDescent="0.25">
      <c r="A13" s="32"/>
      <c r="B13" s="29"/>
      <c r="C13" s="30"/>
      <c r="D13" s="30"/>
      <c r="E13" s="31"/>
      <c r="F13" s="31"/>
      <c r="G13" s="6"/>
      <c r="H13" s="16"/>
      <c r="I13" s="17" t="str">
        <f t="shared" si="0"/>
        <v/>
      </c>
    </row>
    <row r="14" spans="1:9" x14ac:dyDescent="0.25">
      <c r="A14" s="32"/>
      <c r="B14" s="29"/>
      <c r="C14" s="30"/>
      <c r="D14" s="30"/>
      <c r="E14" s="31"/>
      <c r="F14" s="31"/>
      <c r="G14" s="6"/>
      <c r="H14" s="16"/>
      <c r="I14" s="17" t="str">
        <f t="shared" si="0"/>
        <v/>
      </c>
    </row>
    <row r="15" spans="1:9" x14ac:dyDescent="0.25">
      <c r="A15" s="32"/>
      <c r="B15" s="29"/>
      <c r="C15" s="30"/>
      <c r="D15" s="30"/>
      <c r="E15" s="31"/>
      <c r="F15" s="31"/>
      <c r="G15" s="6"/>
      <c r="H15" s="16"/>
      <c r="I15" s="17" t="str">
        <f t="shared" si="0"/>
        <v/>
      </c>
    </row>
    <row r="16" spans="1:9" x14ac:dyDescent="0.25">
      <c r="A16" s="32"/>
      <c r="B16" s="29"/>
      <c r="C16" s="30"/>
      <c r="D16" s="30"/>
      <c r="E16" s="31"/>
      <c r="F16" s="31"/>
      <c r="G16" s="6"/>
      <c r="H16" s="16"/>
      <c r="I16" s="17" t="str">
        <f t="shared" si="0"/>
        <v/>
      </c>
    </row>
    <row r="17" spans="1:9" x14ac:dyDescent="0.25">
      <c r="A17" s="32"/>
      <c r="B17" s="29"/>
      <c r="C17" s="30"/>
      <c r="D17" s="30"/>
      <c r="E17" s="31"/>
      <c r="F17" s="31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1.5818449144379914</v>
      </c>
      <c r="B20" s="8">
        <f>COUNT(H3:H17)</f>
        <v>3</v>
      </c>
      <c r="C20" s="9">
        <f>IF(B20&lt;2,"n/a",(A20/D20))</f>
        <v>0.22859030555462304</v>
      </c>
      <c r="D20" s="10">
        <f>IFERROR(ROUND(AVERAGE(H3:H17),2),"")</f>
        <v>6.92</v>
      </c>
      <c r="E20" s="15" t="str">
        <f>IFERROR(ROUND(IF(B20&lt;2,"n/a",(IF(C20&lt;=25%,"n/a",AVERAGE(I3:I17)))),2),"n/a")</f>
        <v>n/a</v>
      </c>
      <c r="F20" s="10">
        <f>IFERROR(ROUND(MEDIAN(H3:H17),2),"")</f>
        <v>6.2</v>
      </c>
      <c r="G20" s="11" t="str">
        <f>IFERROR(INDEX(G3:G17,MATCH(H20,H3:H17,0)),"")</f>
        <v>OTIS DISTRIBUICAO LTDA</v>
      </c>
      <c r="H20" s="12">
        <f>F3</f>
        <v>5.82</v>
      </c>
    </row>
    <row r="22" spans="1:9" x14ac:dyDescent="0.25">
      <c r="G22" s="13" t="s">
        <v>20</v>
      </c>
      <c r="H22" s="14">
        <f>IF(C20&lt;=25%,D20,MIN(E20:F20))</f>
        <v>6.92</v>
      </c>
    </row>
    <row r="23" spans="1:9" x14ac:dyDescent="0.25">
      <c r="G23" s="13" t="s">
        <v>6</v>
      </c>
      <c r="H23" s="14">
        <f>ROUND(H22,2)*D3</f>
        <v>1384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13</v>
      </c>
      <c r="B3" s="28" t="s">
        <v>65</v>
      </c>
      <c r="C3" s="30" t="s">
        <v>64</v>
      </c>
      <c r="D3" s="30">
        <v>600</v>
      </c>
      <c r="E3" s="31">
        <f>IF(C20&lt;=25%,D20,MIN(E20:F20))</f>
        <v>0.87</v>
      </c>
      <c r="F3" s="31">
        <f>MIN(H3:H17)</f>
        <v>0.53</v>
      </c>
      <c r="G3" s="6" t="s">
        <v>113</v>
      </c>
      <c r="H3" s="16">
        <v>0.88</v>
      </c>
      <c r="I3" s="17">
        <f>IF(H3="","",(IF($C$20&lt;25%,"n/a",IF(H3&lt;=($D$20+$A$20),H3,"Descartado"))))</f>
        <v>0.88</v>
      </c>
    </row>
    <row r="4" spans="1:9" x14ac:dyDescent="0.25">
      <c r="A4" s="32"/>
      <c r="B4" s="29"/>
      <c r="C4" s="30"/>
      <c r="D4" s="30"/>
      <c r="E4" s="31"/>
      <c r="F4" s="31"/>
      <c r="G4" s="6" t="s">
        <v>124</v>
      </c>
      <c r="H4" s="16">
        <v>0.53</v>
      </c>
      <c r="I4" s="17">
        <f t="shared" ref="I4:I17" si="0">IF(H4="","",(IF($C$20&lt;25%,"n/a",IF(H4&lt;=($D$20+$A$20),H4,"Descartado"))))</f>
        <v>0.53</v>
      </c>
    </row>
    <row r="5" spans="1:9" x14ac:dyDescent="0.25">
      <c r="A5" s="32"/>
      <c r="B5" s="29"/>
      <c r="C5" s="30"/>
      <c r="D5" s="30"/>
      <c r="E5" s="31"/>
      <c r="F5" s="31"/>
      <c r="G5" s="6" t="s">
        <v>125</v>
      </c>
      <c r="H5" s="16">
        <v>1.19</v>
      </c>
      <c r="I5" s="17">
        <f t="shared" si="0"/>
        <v>1.19</v>
      </c>
    </row>
    <row r="6" spans="1:9" x14ac:dyDescent="0.25">
      <c r="A6" s="32"/>
      <c r="B6" s="29"/>
      <c r="C6" s="30"/>
      <c r="D6" s="30"/>
      <c r="E6" s="31"/>
      <c r="F6" s="31"/>
      <c r="G6" s="6" t="s">
        <v>126</v>
      </c>
      <c r="H6" s="16">
        <v>1.82</v>
      </c>
      <c r="I6" s="17" t="str">
        <f t="shared" si="0"/>
        <v>Descartado</v>
      </c>
    </row>
    <row r="7" spans="1:9" x14ac:dyDescent="0.25">
      <c r="A7" s="32"/>
      <c r="B7" s="29"/>
      <c r="C7" s="30"/>
      <c r="D7" s="30"/>
      <c r="E7" s="31"/>
      <c r="F7" s="31"/>
      <c r="G7" s="6"/>
      <c r="H7" s="16"/>
      <c r="I7" s="17" t="str">
        <f t="shared" si="0"/>
        <v/>
      </c>
    </row>
    <row r="8" spans="1:9" x14ac:dyDescent="0.25">
      <c r="A8" s="32"/>
      <c r="B8" s="29"/>
      <c r="C8" s="30"/>
      <c r="D8" s="30"/>
      <c r="E8" s="31"/>
      <c r="F8" s="31"/>
      <c r="G8" s="6"/>
      <c r="H8" s="16"/>
      <c r="I8" s="17" t="str">
        <f t="shared" si="0"/>
        <v/>
      </c>
    </row>
    <row r="9" spans="1:9" x14ac:dyDescent="0.25">
      <c r="A9" s="32"/>
      <c r="B9" s="29"/>
      <c r="C9" s="30"/>
      <c r="D9" s="30"/>
      <c r="E9" s="31"/>
      <c r="F9" s="31"/>
      <c r="G9" s="6"/>
      <c r="H9" s="16"/>
      <c r="I9" s="17" t="str">
        <f t="shared" si="0"/>
        <v/>
      </c>
    </row>
    <row r="10" spans="1:9" x14ac:dyDescent="0.25">
      <c r="A10" s="32"/>
      <c r="B10" s="29"/>
      <c r="C10" s="30"/>
      <c r="D10" s="30"/>
      <c r="E10" s="31"/>
      <c r="F10" s="31"/>
      <c r="G10" s="6"/>
      <c r="H10" s="16"/>
      <c r="I10" s="17" t="str">
        <f t="shared" si="0"/>
        <v/>
      </c>
    </row>
    <row r="11" spans="1:9" x14ac:dyDescent="0.25">
      <c r="A11" s="32"/>
      <c r="B11" s="29"/>
      <c r="C11" s="30"/>
      <c r="D11" s="30"/>
      <c r="E11" s="31"/>
      <c r="F11" s="31"/>
      <c r="G11" s="6"/>
      <c r="H11" s="16"/>
      <c r="I11" s="17" t="str">
        <f t="shared" si="0"/>
        <v/>
      </c>
    </row>
    <row r="12" spans="1:9" x14ac:dyDescent="0.25">
      <c r="A12" s="32"/>
      <c r="B12" s="29"/>
      <c r="C12" s="30"/>
      <c r="D12" s="30"/>
      <c r="E12" s="31"/>
      <c r="F12" s="31"/>
      <c r="G12" s="6"/>
      <c r="H12" s="16"/>
      <c r="I12" s="17" t="str">
        <f t="shared" si="0"/>
        <v/>
      </c>
    </row>
    <row r="13" spans="1:9" x14ac:dyDescent="0.25">
      <c r="A13" s="32"/>
      <c r="B13" s="29"/>
      <c r="C13" s="30"/>
      <c r="D13" s="30"/>
      <c r="E13" s="31"/>
      <c r="F13" s="31"/>
      <c r="G13" s="6"/>
      <c r="H13" s="16"/>
      <c r="I13" s="17" t="str">
        <f t="shared" si="0"/>
        <v/>
      </c>
    </row>
    <row r="14" spans="1:9" x14ac:dyDescent="0.25">
      <c r="A14" s="32"/>
      <c r="B14" s="29"/>
      <c r="C14" s="30"/>
      <c r="D14" s="30"/>
      <c r="E14" s="31"/>
      <c r="F14" s="31"/>
      <c r="G14" s="6"/>
      <c r="H14" s="16"/>
      <c r="I14" s="17" t="str">
        <f t="shared" si="0"/>
        <v/>
      </c>
    </row>
    <row r="15" spans="1:9" x14ac:dyDescent="0.25">
      <c r="A15" s="32"/>
      <c r="B15" s="29"/>
      <c r="C15" s="30"/>
      <c r="D15" s="30"/>
      <c r="E15" s="31"/>
      <c r="F15" s="31"/>
      <c r="G15" s="6"/>
      <c r="H15" s="16"/>
      <c r="I15" s="17" t="str">
        <f t="shared" si="0"/>
        <v/>
      </c>
    </row>
    <row r="16" spans="1:9" x14ac:dyDescent="0.25">
      <c r="A16" s="32"/>
      <c r="B16" s="29"/>
      <c r="C16" s="30"/>
      <c r="D16" s="30"/>
      <c r="E16" s="31"/>
      <c r="F16" s="31"/>
      <c r="G16" s="6"/>
      <c r="H16" s="16"/>
      <c r="I16" s="17" t="str">
        <f t="shared" si="0"/>
        <v/>
      </c>
    </row>
    <row r="17" spans="1:9" x14ac:dyDescent="0.25">
      <c r="A17" s="32"/>
      <c r="B17" s="29"/>
      <c r="C17" s="30"/>
      <c r="D17" s="30"/>
      <c r="E17" s="31"/>
      <c r="F17" s="31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0.54763126280372276</v>
      </c>
      <c r="B20" s="8">
        <f>COUNT(H3:H17)</f>
        <v>4</v>
      </c>
      <c r="C20" s="9">
        <f>IF(B20&lt;2,"n/a",(A20/D20))</f>
        <v>0.4933614980213718</v>
      </c>
      <c r="D20" s="10">
        <f>IFERROR(ROUND(AVERAGE(H3:H17),2),"")</f>
        <v>1.1100000000000001</v>
      </c>
      <c r="E20" s="15">
        <f>IFERROR(ROUND(IF(B20&lt;2,"n/a",(IF(C20&lt;=25%,"n/a",AVERAGE(I3:I17)))),2),"n/a")</f>
        <v>0.87</v>
      </c>
      <c r="F20" s="10">
        <f>IFERROR(ROUND(MEDIAN(H3:H17),2),"")</f>
        <v>1.04</v>
      </c>
      <c r="G20" s="11" t="str">
        <f>IFERROR(INDEX(G3:G17,MATCH(H20,H3:H17,0)),"")</f>
        <v xml:space="preserve">ISM3 SERVICOS E SOLUCOES LTDA </v>
      </c>
      <c r="H20" s="12">
        <f>F3</f>
        <v>0.53</v>
      </c>
    </row>
    <row r="22" spans="1:9" x14ac:dyDescent="0.25">
      <c r="G22" s="13" t="s">
        <v>20</v>
      </c>
      <c r="H22" s="14">
        <f>IF(C20&lt;=25%,D20,MIN(E20:F20))</f>
        <v>0.87</v>
      </c>
    </row>
    <row r="23" spans="1:9" x14ac:dyDescent="0.25">
      <c r="G23" s="13" t="s">
        <v>6</v>
      </c>
      <c r="H23" s="14">
        <f>ROUND(H22,2)*D3</f>
        <v>522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14</v>
      </c>
      <c r="B3" s="28" t="s">
        <v>66</v>
      </c>
      <c r="C3" s="30" t="s">
        <v>64</v>
      </c>
      <c r="D3" s="30">
        <v>200</v>
      </c>
      <c r="E3" s="31">
        <f>IF(C20&lt;=25%,D20,MIN(E20:F20))</f>
        <v>5.43</v>
      </c>
      <c r="F3" s="31">
        <f>MIN(H3:H17)</f>
        <v>3.47</v>
      </c>
      <c r="G3" s="6" t="s">
        <v>114</v>
      </c>
      <c r="H3" s="16">
        <v>5.5</v>
      </c>
      <c r="I3" s="17" t="str">
        <f>IF(H3="","",(IF($C$20&lt;25%,"n/a",IF(H3&lt;=($D$20+$A$20),H3,"Descartado"))))</f>
        <v>n/a</v>
      </c>
    </row>
    <row r="4" spans="1:9" x14ac:dyDescent="0.25">
      <c r="A4" s="32"/>
      <c r="B4" s="29"/>
      <c r="C4" s="30"/>
      <c r="D4" s="30"/>
      <c r="E4" s="31"/>
      <c r="F4" s="31"/>
      <c r="G4" s="6" t="s">
        <v>111</v>
      </c>
      <c r="H4" s="16">
        <v>5.74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2"/>
      <c r="B5" s="29"/>
      <c r="C5" s="30"/>
      <c r="D5" s="30"/>
      <c r="E5" s="31"/>
      <c r="F5" s="31"/>
      <c r="G5" s="6" t="s">
        <v>115</v>
      </c>
      <c r="H5" s="16">
        <v>5.99</v>
      </c>
      <c r="I5" s="17" t="str">
        <f t="shared" si="0"/>
        <v>n/a</v>
      </c>
    </row>
    <row r="6" spans="1:9" x14ac:dyDescent="0.25">
      <c r="A6" s="32"/>
      <c r="B6" s="29"/>
      <c r="C6" s="30"/>
      <c r="D6" s="30"/>
      <c r="E6" s="31"/>
      <c r="F6" s="31"/>
      <c r="G6" s="6" t="s">
        <v>116</v>
      </c>
      <c r="H6" s="16">
        <v>6.47</v>
      </c>
      <c r="I6" s="17" t="str">
        <f t="shared" si="0"/>
        <v>n/a</v>
      </c>
    </row>
    <row r="7" spans="1:9" x14ac:dyDescent="0.25">
      <c r="A7" s="32"/>
      <c r="B7" s="29"/>
      <c r="C7" s="30"/>
      <c r="D7" s="30"/>
      <c r="E7" s="31"/>
      <c r="F7" s="31"/>
      <c r="G7" s="6" t="s">
        <v>117</v>
      </c>
      <c r="H7" s="16">
        <v>3.47</v>
      </c>
      <c r="I7" s="17" t="str">
        <f t="shared" si="0"/>
        <v>n/a</v>
      </c>
    </row>
    <row r="8" spans="1:9" x14ac:dyDescent="0.25">
      <c r="A8" s="32"/>
      <c r="B8" s="29"/>
      <c r="C8" s="30"/>
      <c r="D8" s="30"/>
      <c r="E8" s="31"/>
      <c r="F8" s="31"/>
      <c r="G8" s="6"/>
      <c r="H8" s="16"/>
      <c r="I8" s="17" t="str">
        <f t="shared" si="0"/>
        <v/>
      </c>
    </row>
    <row r="9" spans="1:9" x14ac:dyDescent="0.25">
      <c r="A9" s="32"/>
      <c r="B9" s="29"/>
      <c r="C9" s="30"/>
      <c r="D9" s="30"/>
      <c r="E9" s="31"/>
      <c r="F9" s="31"/>
      <c r="G9" s="6"/>
      <c r="H9" s="16"/>
      <c r="I9" s="17" t="str">
        <f t="shared" si="0"/>
        <v/>
      </c>
    </row>
    <row r="10" spans="1:9" x14ac:dyDescent="0.25">
      <c r="A10" s="32"/>
      <c r="B10" s="29"/>
      <c r="C10" s="30"/>
      <c r="D10" s="30"/>
      <c r="E10" s="31"/>
      <c r="F10" s="31"/>
      <c r="G10" s="6"/>
      <c r="H10" s="16"/>
      <c r="I10" s="17" t="str">
        <f t="shared" si="0"/>
        <v/>
      </c>
    </row>
    <row r="11" spans="1:9" x14ac:dyDescent="0.25">
      <c r="A11" s="32"/>
      <c r="B11" s="29"/>
      <c r="C11" s="30"/>
      <c r="D11" s="30"/>
      <c r="E11" s="31"/>
      <c r="F11" s="31"/>
      <c r="G11" s="6"/>
      <c r="H11" s="16"/>
      <c r="I11" s="17" t="str">
        <f t="shared" si="0"/>
        <v/>
      </c>
    </row>
    <row r="12" spans="1:9" x14ac:dyDescent="0.25">
      <c r="A12" s="32"/>
      <c r="B12" s="29"/>
      <c r="C12" s="30"/>
      <c r="D12" s="30"/>
      <c r="E12" s="31"/>
      <c r="F12" s="31"/>
      <c r="G12" s="6"/>
      <c r="H12" s="16"/>
      <c r="I12" s="17" t="str">
        <f t="shared" si="0"/>
        <v/>
      </c>
    </row>
    <row r="13" spans="1:9" x14ac:dyDescent="0.25">
      <c r="A13" s="32"/>
      <c r="B13" s="29"/>
      <c r="C13" s="30"/>
      <c r="D13" s="30"/>
      <c r="E13" s="31"/>
      <c r="F13" s="31"/>
      <c r="G13" s="6"/>
      <c r="H13" s="16"/>
      <c r="I13" s="17" t="str">
        <f t="shared" si="0"/>
        <v/>
      </c>
    </row>
    <row r="14" spans="1:9" x14ac:dyDescent="0.25">
      <c r="A14" s="32"/>
      <c r="B14" s="29"/>
      <c r="C14" s="30"/>
      <c r="D14" s="30"/>
      <c r="E14" s="31"/>
      <c r="F14" s="31"/>
      <c r="G14" s="6"/>
      <c r="H14" s="16"/>
      <c r="I14" s="17" t="str">
        <f t="shared" si="0"/>
        <v/>
      </c>
    </row>
    <row r="15" spans="1:9" x14ac:dyDescent="0.25">
      <c r="A15" s="32"/>
      <c r="B15" s="29"/>
      <c r="C15" s="30"/>
      <c r="D15" s="30"/>
      <c r="E15" s="31"/>
      <c r="F15" s="31"/>
      <c r="G15" s="6"/>
      <c r="H15" s="16"/>
      <c r="I15" s="17" t="str">
        <f t="shared" si="0"/>
        <v/>
      </c>
    </row>
    <row r="16" spans="1:9" x14ac:dyDescent="0.25">
      <c r="A16" s="32"/>
      <c r="B16" s="29"/>
      <c r="C16" s="30"/>
      <c r="D16" s="30"/>
      <c r="E16" s="31"/>
      <c r="F16" s="31"/>
      <c r="G16" s="6"/>
      <c r="H16" s="16"/>
      <c r="I16" s="17" t="str">
        <f t="shared" si="0"/>
        <v/>
      </c>
    </row>
    <row r="17" spans="1:9" x14ac:dyDescent="0.25">
      <c r="A17" s="32"/>
      <c r="B17" s="29"/>
      <c r="C17" s="30"/>
      <c r="D17" s="30"/>
      <c r="E17" s="31"/>
      <c r="F17" s="31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1.1551753113705316</v>
      </c>
      <c r="B20" s="8">
        <f>COUNT(H3:H17)</f>
        <v>5</v>
      </c>
      <c r="C20" s="9">
        <f>IF(B20&lt;2,"n/a",(A20/D20))</f>
        <v>0.21273946802403898</v>
      </c>
      <c r="D20" s="10">
        <f>IFERROR(ROUND(AVERAGE(H3:H17),2),"")</f>
        <v>5.43</v>
      </c>
      <c r="E20" s="15" t="str">
        <f>IFERROR(ROUND(IF(B20&lt;2,"n/a",(IF(C20&lt;=25%,"n/a",AVERAGE(I3:I17)))),2),"n/a")</f>
        <v>n/a</v>
      </c>
      <c r="F20" s="10">
        <f>IFERROR(ROUND(MEDIAN(H3:H17),2),"")</f>
        <v>5.74</v>
      </c>
      <c r="G20" s="11" t="str">
        <f>IFERROR(INDEX(G3:G17,MATCH(H20,H3:H17,0)),"")</f>
        <v>ALIMENTEX DISTRIBUIDORA LTDA</v>
      </c>
      <c r="H20" s="12">
        <f>F3</f>
        <v>3.47</v>
      </c>
    </row>
    <row r="22" spans="1:9" x14ac:dyDescent="0.25">
      <c r="G22" s="13" t="s">
        <v>20</v>
      </c>
      <c r="H22" s="14">
        <f>IF(C20&lt;=25%,D20,MIN(E20:F20))</f>
        <v>5.43</v>
      </c>
    </row>
    <row r="23" spans="1:9" x14ac:dyDescent="0.25">
      <c r="G23" s="13" t="s">
        <v>6</v>
      </c>
      <c r="H23" s="14">
        <f>ROUND(H22,2)*D3</f>
        <v>1086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15</v>
      </c>
      <c r="B3" s="28" t="s">
        <v>67</v>
      </c>
      <c r="C3" s="30" t="s">
        <v>64</v>
      </c>
      <c r="D3" s="30">
        <v>300</v>
      </c>
      <c r="E3" s="31">
        <f>IF(C20&lt;=25%,D20,MIN(E20:F20))</f>
        <v>3.07</v>
      </c>
      <c r="F3" s="31">
        <f>MIN(H3:H17)</f>
        <v>2.39</v>
      </c>
      <c r="G3" s="6" t="s">
        <v>127</v>
      </c>
      <c r="H3" s="16">
        <v>2.9</v>
      </c>
      <c r="I3" s="17">
        <f>IF(H3="","",(IF($C$20&lt;25%,"n/a",IF(H3&lt;=($D$20+$A$20),H3,"Descartado"))))</f>
        <v>2.9</v>
      </c>
    </row>
    <row r="4" spans="1:9" x14ac:dyDescent="0.25">
      <c r="A4" s="32"/>
      <c r="B4" s="29"/>
      <c r="C4" s="30"/>
      <c r="D4" s="30"/>
      <c r="E4" s="31"/>
      <c r="F4" s="31"/>
      <c r="G4" s="6" t="s">
        <v>128</v>
      </c>
      <c r="H4" s="16">
        <v>3.9</v>
      </c>
      <c r="I4" s="17">
        <f t="shared" ref="I4:I17" si="0">IF(H4="","",(IF($C$20&lt;25%,"n/a",IF(H4&lt;=($D$20+$A$20),H4,"Descartado"))))</f>
        <v>3.9</v>
      </c>
    </row>
    <row r="5" spans="1:9" x14ac:dyDescent="0.25">
      <c r="A5" s="32"/>
      <c r="B5" s="29"/>
      <c r="C5" s="30"/>
      <c r="D5" s="30"/>
      <c r="E5" s="31"/>
      <c r="F5" s="31"/>
      <c r="G5" s="6" t="s">
        <v>129</v>
      </c>
      <c r="H5" s="16">
        <v>4.9400000000000004</v>
      </c>
      <c r="I5" s="17" t="str">
        <f t="shared" si="0"/>
        <v>Descartado</v>
      </c>
    </row>
    <row r="6" spans="1:9" x14ac:dyDescent="0.25">
      <c r="A6" s="32"/>
      <c r="B6" s="29"/>
      <c r="C6" s="30"/>
      <c r="D6" s="30"/>
      <c r="E6" s="31"/>
      <c r="F6" s="31"/>
      <c r="G6" s="6" t="s">
        <v>133</v>
      </c>
      <c r="H6" s="16">
        <v>2.39</v>
      </c>
      <c r="I6" s="17">
        <f t="shared" si="0"/>
        <v>2.39</v>
      </c>
    </row>
    <row r="7" spans="1:9" x14ac:dyDescent="0.25">
      <c r="A7" s="32"/>
      <c r="B7" s="29"/>
      <c r="C7" s="30"/>
      <c r="D7" s="30"/>
      <c r="E7" s="31"/>
      <c r="F7" s="31"/>
      <c r="G7" s="6" t="s">
        <v>134</v>
      </c>
      <c r="H7" s="16">
        <v>3.09</v>
      </c>
      <c r="I7" s="17">
        <f t="shared" si="0"/>
        <v>3.09</v>
      </c>
    </row>
    <row r="8" spans="1:9" x14ac:dyDescent="0.25">
      <c r="A8" s="32"/>
      <c r="B8" s="29"/>
      <c r="C8" s="30"/>
      <c r="D8" s="30"/>
      <c r="E8" s="31"/>
      <c r="F8" s="31"/>
      <c r="G8" s="6"/>
      <c r="H8" s="16"/>
      <c r="I8" s="17" t="str">
        <f t="shared" si="0"/>
        <v/>
      </c>
    </row>
    <row r="9" spans="1:9" x14ac:dyDescent="0.25">
      <c r="A9" s="32"/>
      <c r="B9" s="29"/>
      <c r="C9" s="30"/>
      <c r="D9" s="30"/>
      <c r="E9" s="31"/>
      <c r="F9" s="31"/>
      <c r="G9" s="6"/>
      <c r="H9" s="16"/>
      <c r="I9" s="17" t="str">
        <f t="shared" si="0"/>
        <v/>
      </c>
    </row>
    <row r="10" spans="1:9" x14ac:dyDescent="0.25">
      <c r="A10" s="32"/>
      <c r="B10" s="29"/>
      <c r="C10" s="30"/>
      <c r="D10" s="30"/>
      <c r="E10" s="31"/>
      <c r="F10" s="31"/>
      <c r="G10" s="6"/>
      <c r="H10" s="16"/>
      <c r="I10" s="17" t="str">
        <f t="shared" si="0"/>
        <v/>
      </c>
    </row>
    <row r="11" spans="1:9" x14ac:dyDescent="0.25">
      <c r="A11" s="32"/>
      <c r="B11" s="29"/>
      <c r="C11" s="30"/>
      <c r="D11" s="30"/>
      <c r="E11" s="31"/>
      <c r="F11" s="31"/>
      <c r="G11" s="6"/>
      <c r="H11" s="16"/>
      <c r="I11" s="17" t="str">
        <f t="shared" si="0"/>
        <v/>
      </c>
    </row>
    <row r="12" spans="1:9" x14ac:dyDescent="0.25">
      <c r="A12" s="32"/>
      <c r="B12" s="29"/>
      <c r="C12" s="30"/>
      <c r="D12" s="30"/>
      <c r="E12" s="31"/>
      <c r="F12" s="31"/>
      <c r="G12" s="6"/>
      <c r="H12" s="16"/>
      <c r="I12" s="17" t="str">
        <f t="shared" si="0"/>
        <v/>
      </c>
    </row>
    <row r="13" spans="1:9" x14ac:dyDescent="0.25">
      <c r="A13" s="32"/>
      <c r="B13" s="29"/>
      <c r="C13" s="30"/>
      <c r="D13" s="30"/>
      <c r="E13" s="31"/>
      <c r="F13" s="31"/>
      <c r="G13" s="6"/>
      <c r="H13" s="16"/>
      <c r="I13" s="17" t="str">
        <f t="shared" si="0"/>
        <v/>
      </c>
    </row>
    <row r="14" spans="1:9" x14ac:dyDescent="0.25">
      <c r="A14" s="32"/>
      <c r="B14" s="29"/>
      <c r="C14" s="30"/>
      <c r="D14" s="30"/>
      <c r="E14" s="31"/>
      <c r="F14" s="31"/>
      <c r="G14" s="6"/>
      <c r="H14" s="16"/>
      <c r="I14" s="17" t="str">
        <f t="shared" si="0"/>
        <v/>
      </c>
    </row>
    <row r="15" spans="1:9" x14ac:dyDescent="0.25">
      <c r="A15" s="32"/>
      <c r="B15" s="29"/>
      <c r="C15" s="30"/>
      <c r="D15" s="30"/>
      <c r="E15" s="31"/>
      <c r="F15" s="31"/>
      <c r="G15" s="6"/>
      <c r="H15" s="16"/>
      <c r="I15" s="17" t="str">
        <f t="shared" si="0"/>
        <v/>
      </c>
    </row>
    <row r="16" spans="1:9" x14ac:dyDescent="0.25">
      <c r="A16" s="32"/>
      <c r="B16" s="29"/>
      <c r="C16" s="30"/>
      <c r="D16" s="30"/>
      <c r="E16" s="31"/>
      <c r="F16" s="31"/>
      <c r="G16" s="6"/>
      <c r="H16" s="16"/>
      <c r="I16" s="17" t="str">
        <f t="shared" si="0"/>
        <v/>
      </c>
    </row>
    <row r="17" spans="1:9" x14ac:dyDescent="0.25">
      <c r="A17" s="32"/>
      <c r="B17" s="29"/>
      <c r="C17" s="30"/>
      <c r="D17" s="30"/>
      <c r="E17" s="31"/>
      <c r="F17" s="31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0.9972612496231873</v>
      </c>
      <c r="B20" s="8">
        <f>COUNT(H3:H17)</f>
        <v>5</v>
      </c>
      <c r="C20" s="9">
        <f>IF(B20&lt;2,"n/a",(A20/D20))</f>
        <v>0.28990152605325215</v>
      </c>
      <c r="D20" s="10">
        <f>IFERROR(ROUND(AVERAGE(H3:H17),2),"")</f>
        <v>3.44</v>
      </c>
      <c r="E20" s="15">
        <f>IFERROR(ROUND(IF(B20&lt;2,"n/a",(IF(C20&lt;=25%,"n/a",AVERAGE(I3:I17)))),2),"n/a")</f>
        <v>3.07</v>
      </c>
      <c r="F20" s="10">
        <f>IFERROR(ROUND(MEDIAN(H3:H17),2),"")</f>
        <v>3.09</v>
      </c>
      <c r="G20" s="11" t="str">
        <f>IFERROR(INDEX(G3:G17,MATCH(H20,H3:H17,0)),"")</f>
        <v>GBARBOSA</v>
      </c>
      <c r="H20" s="12">
        <f>F3</f>
        <v>2.39</v>
      </c>
    </row>
    <row r="22" spans="1:9" x14ac:dyDescent="0.25">
      <c r="G22" s="13" t="s">
        <v>20</v>
      </c>
      <c r="H22" s="14">
        <f>IF(C20&lt;=25%,D20,MIN(E20:F20))</f>
        <v>3.07</v>
      </c>
    </row>
    <row r="23" spans="1:9" x14ac:dyDescent="0.25">
      <c r="G23" s="13" t="s">
        <v>6</v>
      </c>
      <c r="H23" s="14">
        <f>ROUND(H22,2)*D3</f>
        <v>921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16</v>
      </c>
      <c r="B3" s="28" t="s">
        <v>25</v>
      </c>
      <c r="C3" s="30" t="s">
        <v>7</v>
      </c>
      <c r="D3" s="30">
        <v>85</v>
      </c>
      <c r="E3" s="31">
        <f>IF(C20&lt;=25%,D20,MIN(E20:F20))</f>
        <v>933.59</v>
      </c>
      <c r="F3" s="31">
        <f>MIN(H3:H17)</f>
        <v>500</v>
      </c>
      <c r="G3" s="6" t="s">
        <v>26</v>
      </c>
      <c r="H3" s="16">
        <v>992.55</v>
      </c>
      <c r="I3" s="17">
        <f>IF(H3="","",(IF($C$20&lt;25%,"n/a",IF(H3&lt;=($D$20+$A$20),H3,"Descartado"))))</f>
        <v>992.55</v>
      </c>
    </row>
    <row r="4" spans="1:9" x14ac:dyDescent="0.25">
      <c r="A4" s="32"/>
      <c r="B4" s="29"/>
      <c r="C4" s="30"/>
      <c r="D4" s="30"/>
      <c r="E4" s="31"/>
      <c r="F4" s="31"/>
      <c r="G4" s="6" t="s">
        <v>27</v>
      </c>
      <c r="H4" s="16">
        <v>1169.99</v>
      </c>
      <c r="I4" s="17">
        <f t="shared" ref="I4:I17" si="0">IF(H4="","",(IF($C$20&lt;25%,"n/a",IF(H4&lt;=($D$20+$A$20),H4,"Descartado"))))</f>
        <v>1169.99</v>
      </c>
    </row>
    <row r="5" spans="1:9" x14ac:dyDescent="0.25">
      <c r="A5" s="32"/>
      <c r="B5" s="29"/>
      <c r="C5" s="30"/>
      <c r="D5" s="30"/>
      <c r="E5" s="31"/>
      <c r="F5" s="31"/>
      <c r="G5" s="6" t="s">
        <v>28</v>
      </c>
      <c r="H5" s="16">
        <v>919.99</v>
      </c>
      <c r="I5" s="17">
        <f t="shared" si="0"/>
        <v>919.99</v>
      </c>
    </row>
    <row r="6" spans="1:9" x14ac:dyDescent="0.25">
      <c r="A6" s="32"/>
      <c r="B6" s="29"/>
      <c r="C6" s="30"/>
      <c r="D6" s="30"/>
      <c r="E6" s="31"/>
      <c r="F6" s="31"/>
      <c r="G6" s="6" t="s">
        <v>29</v>
      </c>
      <c r="H6" s="16">
        <v>997.88</v>
      </c>
      <c r="I6" s="17">
        <f t="shared" si="0"/>
        <v>997.88</v>
      </c>
    </row>
    <row r="7" spans="1:9" x14ac:dyDescent="0.25">
      <c r="A7" s="32"/>
      <c r="B7" s="29"/>
      <c r="C7" s="30"/>
      <c r="D7" s="30"/>
      <c r="E7" s="31"/>
      <c r="F7" s="31"/>
      <c r="G7" s="6" t="s">
        <v>30</v>
      </c>
      <c r="H7" s="16">
        <v>1100</v>
      </c>
      <c r="I7" s="17">
        <f t="shared" si="0"/>
        <v>1100</v>
      </c>
    </row>
    <row r="8" spans="1:9" x14ac:dyDescent="0.25">
      <c r="A8" s="32"/>
      <c r="B8" s="29"/>
      <c r="C8" s="30"/>
      <c r="D8" s="30"/>
      <c r="E8" s="31"/>
      <c r="F8" s="31"/>
      <c r="G8" s="6" t="s">
        <v>31</v>
      </c>
      <c r="H8" s="16">
        <v>3950</v>
      </c>
      <c r="I8" s="17" t="str">
        <f t="shared" si="0"/>
        <v>Descartado</v>
      </c>
    </row>
    <row r="9" spans="1:9" x14ac:dyDescent="0.25">
      <c r="A9" s="32"/>
      <c r="B9" s="29"/>
      <c r="C9" s="30"/>
      <c r="D9" s="30"/>
      <c r="E9" s="31"/>
      <c r="F9" s="31"/>
      <c r="G9" s="6" t="s">
        <v>32</v>
      </c>
      <c r="H9" s="16">
        <v>1085</v>
      </c>
      <c r="I9" s="17">
        <f t="shared" si="0"/>
        <v>1085</v>
      </c>
    </row>
    <row r="10" spans="1:9" x14ac:dyDescent="0.25">
      <c r="A10" s="32"/>
      <c r="B10" s="29"/>
      <c r="C10" s="30"/>
      <c r="D10" s="30"/>
      <c r="E10" s="31"/>
      <c r="F10" s="31"/>
      <c r="G10" s="6" t="s">
        <v>33</v>
      </c>
      <c r="H10" s="16">
        <v>757.82</v>
      </c>
      <c r="I10" s="17">
        <f t="shared" si="0"/>
        <v>757.82</v>
      </c>
    </row>
    <row r="11" spans="1:9" x14ac:dyDescent="0.25">
      <c r="A11" s="32"/>
      <c r="B11" s="29"/>
      <c r="C11" s="30"/>
      <c r="D11" s="30"/>
      <c r="E11" s="31"/>
      <c r="F11" s="31"/>
      <c r="G11" s="6" t="s">
        <v>34</v>
      </c>
      <c r="H11" s="16">
        <v>1159.55</v>
      </c>
      <c r="I11" s="17">
        <f t="shared" si="0"/>
        <v>1159.55</v>
      </c>
    </row>
    <row r="12" spans="1:9" x14ac:dyDescent="0.25">
      <c r="A12" s="32"/>
      <c r="B12" s="29"/>
      <c r="C12" s="30"/>
      <c r="D12" s="30"/>
      <c r="E12" s="31"/>
      <c r="F12" s="31"/>
      <c r="G12" s="6" t="s">
        <v>35</v>
      </c>
      <c r="H12" s="16">
        <v>1049.99</v>
      </c>
      <c r="I12" s="17">
        <f t="shared" si="0"/>
        <v>1049.99</v>
      </c>
    </row>
    <row r="13" spans="1:9" x14ac:dyDescent="0.25">
      <c r="A13" s="32"/>
      <c r="B13" s="29"/>
      <c r="C13" s="30"/>
      <c r="D13" s="30"/>
      <c r="E13" s="31"/>
      <c r="F13" s="31"/>
      <c r="G13" s="6" t="s">
        <v>36</v>
      </c>
      <c r="H13" s="16">
        <v>1125.57</v>
      </c>
      <c r="I13" s="17">
        <f t="shared" si="0"/>
        <v>1125.57</v>
      </c>
    </row>
    <row r="14" spans="1:9" x14ac:dyDescent="0.25">
      <c r="A14" s="32"/>
      <c r="B14" s="29"/>
      <c r="C14" s="30"/>
      <c r="D14" s="30"/>
      <c r="E14" s="31"/>
      <c r="F14" s="31"/>
      <c r="G14" s="6" t="s">
        <v>37</v>
      </c>
      <c r="H14" s="16">
        <v>936.36</v>
      </c>
      <c r="I14" s="17">
        <f t="shared" si="0"/>
        <v>936.36</v>
      </c>
    </row>
    <row r="15" spans="1:9" x14ac:dyDescent="0.25">
      <c r="A15" s="32"/>
      <c r="B15" s="29"/>
      <c r="C15" s="30"/>
      <c r="D15" s="30"/>
      <c r="E15" s="31"/>
      <c r="F15" s="31"/>
      <c r="G15" s="6" t="s">
        <v>38</v>
      </c>
      <c r="H15" s="16">
        <v>565.54</v>
      </c>
      <c r="I15" s="17">
        <f t="shared" si="0"/>
        <v>565.54</v>
      </c>
    </row>
    <row r="16" spans="1:9" x14ac:dyDescent="0.25">
      <c r="A16" s="32"/>
      <c r="B16" s="29"/>
      <c r="C16" s="30"/>
      <c r="D16" s="30"/>
      <c r="E16" s="31"/>
      <c r="F16" s="31"/>
      <c r="G16" s="6" t="s">
        <v>39</v>
      </c>
      <c r="H16" s="16">
        <v>500</v>
      </c>
      <c r="I16" s="17">
        <f t="shared" si="0"/>
        <v>500</v>
      </c>
    </row>
    <row r="17" spans="1:9" x14ac:dyDescent="0.25">
      <c r="A17" s="32"/>
      <c r="B17" s="29"/>
      <c r="C17" s="30"/>
      <c r="D17" s="30"/>
      <c r="E17" s="31"/>
      <c r="F17" s="31"/>
      <c r="G17" s="6" t="s">
        <v>40</v>
      </c>
      <c r="H17" s="16">
        <v>710</v>
      </c>
      <c r="I17" s="17">
        <f t="shared" si="0"/>
        <v>710</v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806.76920082925039</v>
      </c>
      <c r="B20" s="8">
        <f>COUNT(H3:H17)</f>
        <v>15</v>
      </c>
      <c r="C20" s="9">
        <f>IF(B20&lt;2,"n/a",(A20/D20))</f>
        <v>0.71101032963412625</v>
      </c>
      <c r="D20" s="10">
        <f>IFERROR(ROUND(AVERAGE(H3:H17),2),"")</f>
        <v>1134.68</v>
      </c>
      <c r="E20" s="15">
        <f>IFERROR(ROUND(IF(B20&lt;2,"n/a",(IF(C20&lt;=25%,"n/a",AVERAGE(I3:I17)))),2),"n/a")</f>
        <v>933.59</v>
      </c>
      <c r="F20" s="10">
        <f>IFERROR(ROUND(MEDIAN(H3:H17),2),"")</f>
        <v>997.88</v>
      </c>
      <c r="G20" s="11" t="str">
        <f>IFERROR(INDEX(G3:G17,MATCH(H20,H3:H17,0)),"")</f>
        <v>MEDISUL COMERCIO DE MERCADORIAS E REPRESENTACOES EIRELI</v>
      </c>
      <c r="H20" s="12">
        <f>F3</f>
        <v>500</v>
      </c>
    </row>
    <row r="22" spans="1:9" x14ac:dyDescent="0.25">
      <c r="G22" s="13" t="s">
        <v>20</v>
      </c>
      <c r="H22" s="14">
        <f>IF(C20&lt;=25%,D20,MIN(E20:F20))</f>
        <v>933.59</v>
      </c>
    </row>
    <row r="23" spans="1:9" x14ac:dyDescent="0.25">
      <c r="G23" s="13" t="s">
        <v>6</v>
      </c>
      <c r="H23" s="14">
        <f>ROUND(H22,2)*D3</f>
        <v>79355.150000000009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17</v>
      </c>
      <c r="B3" s="28" t="s">
        <v>25</v>
      </c>
      <c r="C3" s="30" t="s">
        <v>7</v>
      </c>
      <c r="D3" s="30">
        <v>85</v>
      </c>
      <c r="E3" s="31">
        <f>IF(C20&lt;=25%,D20,MIN(E20:F20))</f>
        <v>933.59</v>
      </c>
      <c r="F3" s="31">
        <f>MIN(H3:H17)</f>
        <v>500</v>
      </c>
      <c r="G3" s="6" t="s">
        <v>26</v>
      </c>
      <c r="H3" s="16">
        <v>992.55</v>
      </c>
      <c r="I3" s="17">
        <f>IF(H3="","",(IF($C$20&lt;25%,"n/a",IF(H3&lt;=($D$20+$A$20),H3,"Descartado"))))</f>
        <v>992.55</v>
      </c>
    </row>
    <row r="4" spans="1:9" x14ac:dyDescent="0.25">
      <c r="A4" s="32"/>
      <c r="B4" s="29"/>
      <c r="C4" s="30"/>
      <c r="D4" s="30"/>
      <c r="E4" s="31"/>
      <c r="F4" s="31"/>
      <c r="G4" s="6" t="s">
        <v>27</v>
      </c>
      <c r="H4" s="16">
        <v>1169.99</v>
      </c>
      <c r="I4" s="17">
        <f t="shared" ref="I4:I17" si="0">IF(H4="","",(IF($C$20&lt;25%,"n/a",IF(H4&lt;=($D$20+$A$20),H4,"Descartado"))))</f>
        <v>1169.99</v>
      </c>
    </row>
    <row r="5" spans="1:9" x14ac:dyDescent="0.25">
      <c r="A5" s="32"/>
      <c r="B5" s="29"/>
      <c r="C5" s="30"/>
      <c r="D5" s="30"/>
      <c r="E5" s="31"/>
      <c r="F5" s="31"/>
      <c r="G5" s="6" t="s">
        <v>28</v>
      </c>
      <c r="H5" s="16">
        <v>919.99</v>
      </c>
      <c r="I5" s="17">
        <f t="shared" si="0"/>
        <v>919.99</v>
      </c>
    </row>
    <row r="6" spans="1:9" x14ac:dyDescent="0.25">
      <c r="A6" s="32"/>
      <c r="B6" s="29"/>
      <c r="C6" s="30"/>
      <c r="D6" s="30"/>
      <c r="E6" s="31"/>
      <c r="F6" s="31"/>
      <c r="G6" s="6" t="s">
        <v>29</v>
      </c>
      <c r="H6" s="16">
        <v>997.88</v>
      </c>
      <c r="I6" s="17">
        <f t="shared" si="0"/>
        <v>997.88</v>
      </c>
    </row>
    <row r="7" spans="1:9" x14ac:dyDescent="0.25">
      <c r="A7" s="32"/>
      <c r="B7" s="29"/>
      <c r="C7" s="30"/>
      <c r="D7" s="30"/>
      <c r="E7" s="31"/>
      <c r="F7" s="31"/>
      <c r="G7" s="6" t="s">
        <v>30</v>
      </c>
      <c r="H7" s="16">
        <v>1100</v>
      </c>
      <c r="I7" s="17">
        <f t="shared" si="0"/>
        <v>1100</v>
      </c>
    </row>
    <row r="8" spans="1:9" x14ac:dyDescent="0.25">
      <c r="A8" s="32"/>
      <c r="B8" s="29"/>
      <c r="C8" s="30"/>
      <c r="D8" s="30"/>
      <c r="E8" s="31"/>
      <c r="F8" s="31"/>
      <c r="G8" s="6" t="s">
        <v>31</v>
      </c>
      <c r="H8" s="16">
        <v>3950</v>
      </c>
      <c r="I8" s="17" t="str">
        <f t="shared" si="0"/>
        <v>Descartado</v>
      </c>
    </row>
    <row r="9" spans="1:9" x14ac:dyDescent="0.25">
      <c r="A9" s="32"/>
      <c r="B9" s="29"/>
      <c r="C9" s="30"/>
      <c r="D9" s="30"/>
      <c r="E9" s="31"/>
      <c r="F9" s="31"/>
      <c r="G9" s="6" t="s">
        <v>32</v>
      </c>
      <c r="H9" s="16">
        <v>1085</v>
      </c>
      <c r="I9" s="17">
        <f t="shared" si="0"/>
        <v>1085</v>
      </c>
    </row>
    <row r="10" spans="1:9" x14ac:dyDescent="0.25">
      <c r="A10" s="32"/>
      <c r="B10" s="29"/>
      <c r="C10" s="30"/>
      <c r="D10" s="30"/>
      <c r="E10" s="31"/>
      <c r="F10" s="31"/>
      <c r="G10" s="6" t="s">
        <v>33</v>
      </c>
      <c r="H10" s="16">
        <v>757.82</v>
      </c>
      <c r="I10" s="17">
        <f t="shared" si="0"/>
        <v>757.82</v>
      </c>
    </row>
    <row r="11" spans="1:9" x14ac:dyDescent="0.25">
      <c r="A11" s="32"/>
      <c r="B11" s="29"/>
      <c r="C11" s="30"/>
      <c r="D11" s="30"/>
      <c r="E11" s="31"/>
      <c r="F11" s="31"/>
      <c r="G11" s="6" t="s">
        <v>34</v>
      </c>
      <c r="H11" s="16">
        <v>1159.55</v>
      </c>
      <c r="I11" s="17">
        <f t="shared" si="0"/>
        <v>1159.55</v>
      </c>
    </row>
    <row r="12" spans="1:9" x14ac:dyDescent="0.25">
      <c r="A12" s="32"/>
      <c r="B12" s="29"/>
      <c r="C12" s="30"/>
      <c r="D12" s="30"/>
      <c r="E12" s="31"/>
      <c r="F12" s="31"/>
      <c r="G12" s="6" t="s">
        <v>35</v>
      </c>
      <c r="H12" s="16">
        <v>1049.99</v>
      </c>
      <c r="I12" s="17">
        <f t="shared" si="0"/>
        <v>1049.99</v>
      </c>
    </row>
    <row r="13" spans="1:9" x14ac:dyDescent="0.25">
      <c r="A13" s="32"/>
      <c r="B13" s="29"/>
      <c r="C13" s="30"/>
      <c r="D13" s="30"/>
      <c r="E13" s="31"/>
      <c r="F13" s="31"/>
      <c r="G13" s="6" t="s">
        <v>36</v>
      </c>
      <c r="H13" s="16">
        <v>1125.57</v>
      </c>
      <c r="I13" s="17">
        <f t="shared" si="0"/>
        <v>1125.57</v>
      </c>
    </row>
    <row r="14" spans="1:9" x14ac:dyDescent="0.25">
      <c r="A14" s="32"/>
      <c r="B14" s="29"/>
      <c r="C14" s="30"/>
      <c r="D14" s="30"/>
      <c r="E14" s="31"/>
      <c r="F14" s="31"/>
      <c r="G14" s="6" t="s">
        <v>37</v>
      </c>
      <c r="H14" s="16">
        <v>936.36</v>
      </c>
      <c r="I14" s="17">
        <f t="shared" si="0"/>
        <v>936.36</v>
      </c>
    </row>
    <row r="15" spans="1:9" x14ac:dyDescent="0.25">
      <c r="A15" s="32"/>
      <c r="B15" s="29"/>
      <c r="C15" s="30"/>
      <c r="D15" s="30"/>
      <c r="E15" s="31"/>
      <c r="F15" s="31"/>
      <c r="G15" s="6" t="s">
        <v>38</v>
      </c>
      <c r="H15" s="16">
        <v>565.54</v>
      </c>
      <c r="I15" s="17">
        <f t="shared" si="0"/>
        <v>565.54</v>
      </c>
    </row>
    <row r="16" spans="1:9" x14ac:dyDescent="0.25">
      <c r="A16" s="32"/>
      <c r="B16" s="29"/>
      <c r="C16" s="30"/>
      <c r="D16" s="30"/>
      <c r="E16" s="31"/>
      <c r="F16" s="31"/>
      <c r="G16" s="6" t="s">
        <v>39</v>
      </c>
      <c r="H16" s="16">
        <v>500</v>
      </c>
      <c r="I16" s="17">
        <f t="shared" si="0"/>
        <v>500</v>
      </c>
    </row>
    <row r="17" spans="1:9" x14ac:dyDescent="0.25">
      <c r="A17" s="32"/>
      <c r="B17" s="29"/>
      <c r="C17" s="30"/>
      <c r="D17" s="30"/>
      <c r="E17" s="31"/>
      <c r="F17" s="31"/>
      <c r="G17" s="6" t="s">
        <v>40</v>
      </c>
      <c r="H17" s="16">
        <v>710</v>
      </c>
      <c r="I17" s="17">
        <f t="shared" si="0"/>
        <v>710</v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806.76920082925039</v>
      </c>
      <c r="B20" s="8">
        <f>COUNT(H3:H17)</f>
        <v>15</v>
      </c>
      <c r="C20" s="9">
        <f>IF(B20&lt;2,"n/a",(A20/D20))</f>
        <v>0.71101032963412625</v>
      </c>
      <c r="D20" s="10">
        <f>IFERROR(ROUND(AVERAGE(H3:H17),2),"")</f>
        <v>1134.68</v>
      </c>
      <c r="E20" s="15">
        <f>IFERROR(ROUND(IF(B20&lt;2,"n/a",(IF(C20&lt;=25%,"n/a",AVERAGE(I3:I17)))),2),"n/a")</f>
        <v>933.59</v>
      </c>
      <c r="F20" s="10">
        <f>IFERROR(ROUND(MEDIAN(H3:H17),2),"")</f>
        <v>997.88</v>
      </c>
      <c r="G20" s="11" t="str">
        <f>IFERROR(INDEX(G3:G17,MATCH(H20,H3:H17,0)),"")</f>
        <v>MEDISUL COMERCIO DE MERCADORIAS E REPRESENTACOES EIRELI</v>
      </c>
      <c r="H20" s="12">
        <f>F3</f>
        <v>500</v>
      </c>
    </row>
    <row r="22" spans="1:9" x14ac:dyDescent="0.25">
      <c r="G22" s="13" t="s">
        <v>20</v>
      </c>
      <c r="H22" s="14">
        <f>IF(C20&lt;=25%,D20,MIN(E20:F20))</f>
        <v>933.59</v>
      </c>
    </row>
    <row r="23" spans="1:9" x14ac:dyDescent="0.25">
      <c r="G23" s="13" t="s">
        <v>6</v>
      </c>
      <c r="H23" s="14">
        <f>ROUND(H22,2)*D3</f>
        <v>79355.150000000009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18</v>
      </c>
      <c r="B3" s="28" t="s">
        <v>25</v>
      </c>
      <c r="C3" s="30" t="s">
        <v>7</v>
      </c>
      <c r="D3" s="30">
        <v>85</v>
      </c>
      <c r="E3" s="31">
        <f>IF(C20&lt;=25%,D20,MIN(E20:F20))</f>
        <v>933.59</v>
      </c>
      <c r="F3" s="31">
        <f>MIN(H3:H17)</f>
        <v>500</v>
      </c>
      <c r="G3" s="6" t="s">
        <v>26</v>
      </c>
      <c r="H3" s="16">
        <v>992.55</v>
      </c>
      <c r="I3" s="17">
        <f>IF(H3="","",(IF($C$20&lt;25%,"n/a",IF(H3&lt;=($D$20+$A$20),H3,"Descartado"))))</f>
        <v>992.55</v>
      </c>
    </row>
    <row r="4" spans="1:9" x14ac:dyDescent="0.25">
      <c r="A4" s="32"/>
      <c r="B4" s="29"/>
      <c r="C4" s="30"/>
      <c r="D4" s="30"/>
      <c r="E4" s="31"/>
      <c r="F4" s="31"/>
      <c r="G4" s="6" t="s">
        <v>27</v>
      </c>
      <c r="H4" s="16">
        <v>1169.99</v>
      </c>
      <c r="I4" s="17">
        <f t="shared" ref="I4:I17" si="0">IF(H4="","",(IF($C$20&lt;25%,"n/a",IF(H4&lt;=($D$20+$A$20),H4,"Descartado"))))</f>
        <v>1169.99</v>
      </c>
    </row>
    <row r="5" spans="1:9" x14ac:dyDescent="0.25">
      <c r="A5" s="32"/>
      <c r="B5" s="29"/>
      <c r="C5" s="30"/>
      <c r="D5" s="30"/>
      <c r="E5" s="31"/>
      <c r="F5" s="31"/>
      <c r="G5" s="6" t="s">
        <v>28</v>
      </c>
      <c r="H5" s="16">
        <v>919.99</v>
      </c>
      <c r="I5" s="17">
        <f t="shared" si="0"/>
        <v>919.99</v>
      </c>
    </row>
    <row r="6" spans="1:9" x14ac:dyDescent="0.25">
      <c r="A6" s="32"/>
      <c r="B6" s="29"/>
      <c r="C6" s="30"/>
      <c r="D6" s="30"/>
      <c r="E6" s="31"/>
      <c r="F6" s="31"/>
      <c r="G6" s="6" t="s">
        <v>29</v>
      </c>
      <c r="H6" s="16">
        <v>997.88</v>
      </c>
      <c r="I6" s="17">
        <f t="shared" si="0"/>
        <v>997.88</v>
      </c>
    </row>
    <row r="7" spans="1:9" x14ac:dyDescent="0.25">
      <c r="A7" s="32"/>
      <c r="B7" s="29"/>
      <c r="C7" s="30"/>
      <c r="D7" s="30"/>
      <c r="E7" s="31"/>
      <c r="F7" s="31"/>
      <c r="G7" s="6" t="s">
        <v>30</v>
      </c>
      <c r="H7" s="16">
        <v>1100</v>
      </c>
      <c r="I7" s="17">
        <f t="shared" si="0"/>
        <v>1100</v>
      </c>
    </row>
    <row r="8" spans="1:9" x14ac:dyDescent="0.25">
      <c r="A8" s="32"/>
      <c r="B8" s="29"/>
      <c r="C8" s="30"/>
      <c r="D8" s="30"/>
      <c r="E8" s="31"/>
      <c r="F8" s="31"/>
      <c r="G8" s="6" t="s">
        <v>31</v>
      </c>
      <c r="H8" s="16">
        <v>3950</v>
      </c>
      <c r="I8" s="17" t="str">
        <f t="shared" si="0"/>
        <v>Descartado</v>
      </c>
    </row>
    <row r="9" spans="1:9" x14ac:dyDescent="0.25">
      <c r="A9" s="32"/>
      <c r="B9" s="29"/>
      <c r="C9" s="30"/>
      <c r="D9" s="30"/>
      <c r="E9" s="31"/>
      <c r="F9" s="31"/>
      <c r="G9" s="6" t="s">
        <v>32</v>
      </c>
      <c r="H9" s="16">
        <v>1085</v>
      </c>
      <c r="I9" s="17">
        <f t="shared" si="0"/>
        <v>1085</v>
      </c>
    </row>
    <row r="10" spans="1:9" x14ac:dyDescent="0.25">
      <c r="A10" s="32"/>
      <c r="B10" s="29"/>
      <c r="C10" s="30"/>
      <c r="D10" s="30"/>
      <c r="E10" s="31"/>
      <c r="F10" s="31"/>
      <c r="G10" s="6" t="s">
        <v>33</v>
      </c>
      <c r="H10" s="16">
        <v>757.82</v>
      </c>
      <c r="I10" s="17">
        <f t="shared" si="0"/>
        <v>757.82</v>
      </c>
    </row>
    <row r="11" spans="1:9" x14ac:dyDescent="0.25">
      <c r="A11" s="32"/>
      <c r="B11" s="29"/>
      <c r="C11" s="30"/>
      <c r="D11" s="30"/>
      <c r="E11" s="31"/>
      <c r="F11" s="31"/>
      <c r="G11" s="6" t="s">
        <v>34</v>
      </c>
      <c r="H11" s="16">
        <v>1159.55</v>
      </c>
      <c r="I11" s="17">
        <f t="shared" si="0"/>
        <v>1159.55</v>
      </c>
    </row>
    <row r="12" spans="1:9" x14ac:dyDescent="0.25">
      <c r="A12" s="32"/>
      <c r="B12" s="29"/>
      <c r="C12" s="30"/>
      <c r="D12" s="30"/>
      <c r="E12" s="31"/>
      <c r="F12" s="31"/>
      <c r="G12" s="6" t="s">
        <v>35</v>
      </c>
      <c r="H12" s="16">
        <v>1049.99</v>
      </c>
      <c r="I12" s="17">
        <f t="shared" si="0"/>
        <v>1049.99</v>
      </c>
    </row>
    <row r="13" spans="1:9" x14ac:dyDescent="0.25">
      <c r="A13" s="32"/>
      <c r="B13" s="29"/>
      <c r="C13" s="30"/>
      <c r="D13" s="30"/>
      <c r="E13" s="31"/>
      <c r="F13" s="31"/>
      <c r="G13" s="6" t="s">
        <v>36</v>
      </c>
      <c r="H13" s="16">
        <v>1125.57</v>
      </c>
      <c r="I13" s="17">
        <f t="shared" si="0"/>
        <v>1125.57</v>
      </c>
    </row>
    <row r="14" spans="1:9" x14ac:dyDescent="0.25">
      <c r="A14" s="32"/>
      <c r="B14" s="29"/>
      <c r="C14" s="30"/>
      <c r="D14" s="30"/>
      <c r="E14" s="31"/>
      <c r="F14" s="31"/>
      <c r="G14" s="6" t="s">
        <v>37</v>
      </c>
      <c r="H14" s="16">
        <v>936.36</v>
      </c>
      <c r="I14" s="17">
        <f t="shared" si="0"/>
        <v>936.36</v>
      </c>
    </row>
    <row r="15" spans="1:9" x14ac:dyDescent="0.25">
      <c r="A15" s="32"/>
      <c r="B15" s="29"/>
      <c r="C15" s="30"/>
      <c r="D15" s="30"/>
      <c r="E15" s="31"/>
      <c r="F15" s="31"/>
      <c r="G15" s="6" t="s">
        <v>38</v>
      </c>
      <c r="H15" s="16">
        <v>565.54</v>
      </c>
      <c r="I15" s="17">
        <f t="shared" si="0"/>
        <v>565.54</v>
      </c>
    </row>
    <row r="16" spans="1:9" x14ac:dyDescent="0.25">
      <c r="A16" s="32"/>
      <c r="B16" s="29"/>
      <c r="C16" s="30"/>
      <c r="D16" s="30"/>
      <c r="E16" s="31"/>
      <c r="F16" s="31"/>
      <c r="G16" s="6" t="s">
        <v>39</v>
      </c>
      <c r="H16" s="16">
        <v>500</v>
      </c>
      <c r="I16" s="17">
        <f t="shared" si="0"/>
        <v>500</v>
      </c>
    </row>
    <row r="17" spans="1:9" x14ac:dyDescent="0.25">
      <c r="A17" s="32"/>
      <c r="B17" s="29"/>
      <c r="C17" s="30"/>
      <c r="D17" s="30"/>
      <c r="E17" s="31"/>
      <c r="F17" s="31"/>
      <c r="G17" s="6" t="s">
        <v>40</v>
      </c>
      <c r="H17" s="16">
        <v>710</v>
      </c>
      <c r="I17" s="17">
        <f t="shared" si="0"/>
        <v>710</v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806.76920082925039</v>
      </c>
      <c r="B20" s="8">
        <f>COUNT(H3:H17)</f>
        <v>15</v>
      </c>
      <c r="C20" s="9">
        <f>IF(B20&lt;2,"n/a",(A20/D20))</f>
        <v>0.71101032963412625</v>
      </c>
      <c r="D20" s="10">
        <f>IFERROR(ROUND(AVERAGE(H3:H17),2),"")</f>
        <v>1134.68</v>
      </c>
      <c r="E20" s="15">
        <f>IFERROR(ROUND(IF(B20&lt;2,"n/a",(IF(C20&lt;=25%,"n/a",AVERAGE(I3:I17)))),2),"n/a")</f>
        <v>933.59</v>
      </c>
      <c r="F20" s="10">
        <f>IFERROR(ROUND(MEDIAN(H3:H17),2),"")</f>
        <v>997.88</v>
      </c>
      <c r="G20" s="11" t="str">
        <f>IFERROR(INDEX(G3:G17,MATCH(H20,H3:H17,0)),"")</f>
        <v>MEDISUL COMERCIO DE MERCADORIAS E REPRESENTACOES EIRELI</v>
      </c>
      <c r="H20" s="12">
        <f>F3</f>
        <v>500</v>
      </c>
    </row>
    <row r="22" spans="1:9" x14ac:dyDescent="0.25">
      <c r="G22" s="13" t="s">
        <v>20</v>
      </c>
      <c r="H22" s="14">
        <f>IF(C20&lt;=25%,D20,MIN(E20:F20))</f>
        <v>933.59</v>
      </c>
    </row>
    <row r="23" spans="1:9" x14ac:dyDescent="0.25">
      <c r="G23" s="13" t="s">
        <v>6</v>
      </c>
      <c r="H23" s="14">
        <f>ROUND(H22,2)*D3</f>
        <v>79355.150000000009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19</v>
      </c>
      <c r="B3" s="28" t="s">
        <v>25</v>
      </c>
      <c r="C3" s="30" t="s">
        <v>7</v>
      </c>
      <c r="D3" s="30">
        <v>85</v>
      </c>
      <c r="E3" s="31">
        <f>IF(C20&lt;=25%,D20,MIN(E20:F20))</f>
        <v>933.59</v>
      </c>
      <c r="F3" s="31">
        <f>MIN(H3:H17)</f>
        <v>500</v>
      </c>
      <c r="G3" s="6" t="s">
        <v>26</v>
      </c>
      <c r="H3" s="16">
        <v>992.55</v>
      </c>
      <c r="I3" s="17">
        <f>IF(H3="","",(IF($C$20&lt;25%,"n/a",IF(H3&lt;=($D$20+$A$20),H3,"Descartado"))))</f>
        <v>992.55</v>
      </c>
    </row>
    <row r="4" spans="1:9" x14ac:dyDescent="0.25">
      <c r="A4" s="32"/>
      <c r="B4" s="29"/>
      <c r="C4" s="30"/>
      <c r="D4" s="30"/>
      <c r="E4" s="31"/>
      <c r="F4" s="31"/>
      <c r="G4" s="6" t="s">
        <v>27</v>
      </c>
      <c r="H4" s="16">
        <v>1169.99</v>
      </c>
      <c r="I4" s="17">
        <f t="shared" ref="I4:I17" si="0">IF(H4="","",(IF($C$20&lt;25%,"n/a",IF(H4&lt;=($D$20+$A$20),H4,"Descartado"))))</f>
        <v>1169.99</v>
      </c>
    </row>
    <row r="5" spans="1:9" x14ac:dyDescent="0.25">
      <c r="A5" s="32"/>
      <c r="B5" s="29"/>
      <c r="C5" s="30"/>
      <c r="D5" s="30"/>
      <c r="E5" s="31"/>
      <c r="F5" s="31"/>
      <c r="G5" s="6" t="s">
        <v>28</v>
      </c>
      <c r="H5" s="16">
        <v>919.99</v>
      </c>
      <c r="I5" s="17">
        <f t="shared" si="0"/>
        <v>919.99</v>
      </c>
    </row>
    <row r="6" spans="1:9" x14ac:dyDescent="0.25">
      <c r="A6" s="32"/>
      <c r="B6" s="29"/>
      <c r="C6" s="30"/>
      <c r="D6" s="30"/>
      <c r="E6" s="31"/>
      <c r="F6" s="31"/>
      <c r="G6" s="6" t="s">
        <v>29</v>
      </c>
      <c r="H6" s="16">
        <v>997.88</v>
      </c>
      <c r="I6" s="17">
        <f t="shared" si="0"/>
        <v>997.88</v>
      </c>
    </row>
    <row r="7" spans="1:9" x14ac:dyDescent="0.25">
      <c r="A7" s="32"/>
      <c r="B7" s="29"/>
      <c r="C7" s="30"/>
      <c r="D7" s="30"/>
      <c r="E7" s="31"/>
      <c r="F7" s="31"/>
      <c r="G7" s="6" t="s">
        <v>30</v>
      </c>
      <c r="H7" s="16">
        <v>1100</v>
      </c>
      <c r="I7" s="17">
        <f t="shared" si="0"/>
        <v>1100</v>
      </c>
    </row>
    <row r="8" spans="1:9" x14ac:dyDescent="0.25">
      <c r="A8" s="32"/>
      <c r="B8" s="29"/>
      <c r="C8" s="30"/>
      <c r="D8" s="30"/>
      <c r="E8" s="31"/>
      <c r="F8" s="31"/>
      <c r="G8" s="6" t="s">
        <v>31</v>
      </c>
      <c r="H8" s="16">
        <v>3950</v>
      </c>
      <c r="I8" s="17" t="str">
        <f t="shared" si="0"/>
        <v>Descartado</v>
      </c>
    </row>
    <row r="9" spans="1:9" x14ac:dyDescent="0.25">
      <c r="A9" s="32"/>
      <c r="B9" s="29"/>
      <c r="C9" s="30"/>
      <c r="D9" s="30"/>
      <c r="E9" s="31"/>
      <c r="F9" s="31"/>
      <c r="G9" s="6" t="s">
        <v>32</v>
      </c>
      <c r="H9" s="16">
        <v>1085</v>
      </c>
      <c r="I9" s="17">
        <f t="shared" si="0"/>
        <v>1085</v>
      </c>
    </row>
    <row r="10" spans="1:9" x14ac:dyDescent="0.25">
      <c r="A10" s="32"/>
      <c r="B10" s="29"/>
      <c r="C10" s="30"/>
      <c r="D10" s="30"/>
      <c r="E10" s="31"/>
      <c r="F10" s="31"/>
      <c r="G10" s="6" t="s">
        <v>33</v>
      </c>
      <c r="H10" s="16">
        <v>757.82</v>
      </c>
      <c r="I10" s="17">
        <f t="shared" si="0"/>
        <v>757.82</v>
      </c>
    </row>
    <row r="11" spans="1:9" x14ac:dyDescent="0.25">
      <c r="A11" s="32"/>
      <c r="B11" s="29"/>
      <c r="C11" s="30"/>
      <c r="D11" s="30"/>
      <c r="E11" s="31"/>
      <c r="F11" s="31"/>
      <c r="G11" s="6" t="s">
        <v>34</v>
      </c>
      <c r="H11" s="16">
        <v>1159.55</v>
      </c>
      <c r="I11" s="17">
        <f t="shared" si="0"/>
        <v>1159.55</v>
      </c>
    </row>
    <row r="12" spans="1:9" x14ac:dyDescent="0.25">
      <c r="A12" s="32"/>
      <c r="B12" s="29"/>
      <c r="C12" s="30"/>
      <c r="D12" s="30"/>
      <c r="E12" s="31"/>
      <c r="F12" s="31"/>
      <c r="G12" s="6" t="s">
        <v>35</v>
      </c>
      <c r="H12" s="16">
        <v>1049.99</v>
      </c>
      <c r="I12" s="17">
        <f t="shared" si="0"/>
        <v>1049.99</v>
      </c>
    </row>
    <row r="13" spans="1:9" x14ac:dyDescent="0.25">
      <c r="A13" s="32"/>
      <c r="B13" s="29"/>
      <c r="C13" s="30"/>
      <c r="D13" s="30"/>
      <c r="E13" s="31"/>
      <c r="F13" s="31"/>
      <c r="G13" s="6" t="s">
        <v>36</v>
      </c>
      <c r="H13" s="16">
        <v>1125.57</v>
      </c>
      <c r="I13" s="17">
        <f t="shared" si="0"/>
        <v>1125.57</v>
      </c>
    </row>
    <row r="14" spans="1:9" x14ac:dyDescent="0.25">
      <c r="A14" s="32"/>
      <c r="B14" s="29"/>
      <c r="C14" s="30"/>
      <c r="D14" s="30"/>
      <c r="E14" s="31"/>
      <c r="F14" s="31"/>
      <c r="G14" s="6" t="s">
        <v>37</v>
      </c>
      <c r="H14" s="16">
        <v>936.36</v>
      </c>
      <c r="I14" s="17">
        <f t="shared" si="0"/>
        <v>936.36</v>
      </c>
    </row>
    <row r="15" spans="1:9" x14ac:dyDescent="0.25">
      <c r="A15" s="32"/>
      <c r="B15" s="29"/>
      <c r="C15" s="30"/>
      <c r="D15" s="30"/>
      <c r="E15" s="31"/>
      <c r="F15" s="31"/>
      <c r="G15" s="6" t="s">
        <v>38</v>
      </c>
      <c r="H15" s="16">
        <v>565.54</v>
      </c>
      <c r="I15" s="17">
        <f t="shared" si="0"/>
        <v>565.54</v>
      </c>
    </row>
    <row r="16" spans="1:9" x14ac:dyDescent="0.25">
      <c r="A16" s="32"/>
      <c r="B16" s="29"/>
      <c r="C16" s="30"/>
      <c r="D16" s="30"/>
      <c r="E16" s="31"/>
      <c r="F16" s="31"/>
      <c r="G16" s="6" t="s">
        <v>39</v>
      </c>
      <c r="H16" s="16">
        <v>500</v>
      </c>
      <c r="I16" s="17">
        <f t="shared" si="0"/>
        <v>500</v>
      </c>
    </row>
    <row r="17" spans="1:9" x14ac:dyDescent="0.25">
      <c r="A17" s="32"/>
      <c r="B17" s="29"/>
      <c r="C17" s="30"/>
      <c r="D17" s="30"/>
      <c r="E17" s="31"/>
      <c r="F17" s="31"/>
      <c r="G17" s="6" t="s">
        <v>40</v>
      </c>
      <c r="H17" s="16">
        <v>710</v>
      </c>
      <c r="I17" s="17">
        <f t="shared" si="0"/>
        <v>710</v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806.76920082925039</v>
      </c>
      <c r="B20" s="8">
        <f>COUNT(H3:H17)</f>
        <v>15</v>
      </c>
      <c r="C20" s="9">
        <f>IF(B20&lt;2,"n/a",(A20/D20))</f>
        <v>0.71101032963412625</v>
      </c>
      <c r="D20" s="10">
        <f>IFERROR(ROUND(AVERAGE(H3:H17),2),"")</f>
        <v>1134.68</v>
      </c>
      <c r="E20" s="15">
        <f>IFERROR(ROUND(IF(B20&lt;2,"n/a",(IF(C20&lt;=25%,"n/a",AVERAGE(I3:I17)))),2),"n/a")</f>
        <v>933.59</v>
      </c>
      <c r="F20" s="10">
        <f>IFERROR(ROUND(MEDIAN(H3:H17),2),"")</f>
        <v>997.88</v>
      </c>
      <c r="G20" s="11" t="str">
        <f>IFERROR(INDEX(G3:G17,MATCH(H20,H3:H17,0)),"")</f>
        <v>MEDISUL COMERCIO DE MERCADORIAS E REPRESENTACOES EIRELI</v>
      </c>
      <c r="H20" s="12">
        <f>F3</f>
        <v>500</v>
      </c>
    </row>
    <row r="22" spans="1:9" x14ac:dyDescent="0.25">
      <c r="G22" s="13" t="s">
        <v>20</v>
      </c>
      <c r="H22" s="14">
        <f>IF(C20&lt;=25%,D20,MIN(E20:F20))</f>
        <v>933.59</v>
      </c>
    </row>
    <row r="23" spans="1:9" x14ac:dyDescent="0.25">
      <c r="G23" s="13" t="s">
        <v>6</v>
      </c>
      <c r="H23" s="14">
        <f>ROUND(H22,2)*D3</f>
        <v>79355.150000000009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2</v>
      </c>
      <c r="B3" s="28" t="s">
        <v>49</v>
      </c>
      <c r="C3" s="30" t="s">
        <v>50</v>
      </c>
      <c r="D3" s="30">
        <v>800</v>
      </c>
      <c r="E3" s="31">
        <f>IF(C20&lt;=25%,D20,MIN(E20:F20))</f>
        <v>16.100000000000001</v>
      </c>
      <c r="F3" s="31">
        <f>MIN(H3:H17)</f>
        <v>13.5</v>
      </c>
      <c r="G3" s="6" t="s">
        <v>74</v>
      </c>
      <c r="H3" s="16">
        <v>13.5</v>
      </c>
      <c r="I3" s="17" t="str">
        <f>IF(H3="","",(IF($C$20&lt;25%,"n/a",IF(H3&lt;=($D$20+$A$20),H3,"Descartado"))))</f>
        <v>n/a</v>
      </c>
    </row>
    <row r="4" spans="1:9" x14ac:dyDescent="0.25">
      <c r="A4" s="32"/>
      <c r="B4" s="29"/>
      <c r="C4" s="30"/>
      <c r="D4" s="30"/>
      <c r="E4" s="31"/>
      <c r="F4" s="31"/>
      <c r="G4" s="6" t="s">
        <v>75</v>
      </c>
      <c r="H4" s="16">
        <v>16.899999999999999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2"/>
      <c r="B5" s="29"/>
      <c r="C5" s="30"/>
      <c r="D5" s="30"/>
      <c r="E5" s="31"/>
      <c r="F5" s="31"/>
      <c r="G5" s="6" t="s">
        <v>76</v>
      </c>
      <c r="H5" s="16">
        <v>18.98</v>
      </c>
      <c r="I5" s="17" t="str">
        <f t="shared" si="0"/>
        <v>n/a</v>
      </c>
    </row>
    <row r="6" spans="1:9" x14ac:dyDescent="0.25">
      <c r="A6" s="32"/>
      <c r="B6" s="29"/>
      <c r="C6" s="30"/>
      <c r="D6" s="30"/>
      <c r="E6" s="31"/>
      <c r="F6" s="31"/>
      <c r="G6" s="6" t="s">
        <v>68</v>
      </c>
      <c r="H6" s="16">
        <v>15</v>
      </c>
      <c r="I6" s="17" t="str">
        <f t="shared" si="0"/>
        <v>n/a</v>
      </c>
    </row>
    <row r="7" spans="1:9" x14ac:dyDescent="0.25">
      <c r="A7" s="32"/>
      <c r="B7" s="29"/>
      <c r="C7" s="30"/>
      <c r="D7" s="30"/>
      <c r="E7" s="31"/>
      <c r="F7" s="31"/>
      <c r="G7" s="6"/>
      <c r="H7" s="16"/>
      <c r="I7" s="17" t="str">
        <f t="shared" si="0"/>
        <v/>
      </c>
    </row>
    <row r="8" spans="1:9" x14ac:dyDescent="0.25">
      <c r="A8" s="32"/>
      <c r="B8" s="29"/>
      <c r="C8" s="30"/>
      <c r="D8" s="30"/>
      <c r="E8" s="31"/>
      <c r="F8" s="31"/>
      <c r="G8" s="6"/>
      <c r="H8" s="16"/>
      <c r="I8" s="17" t="str">
        <f t="shared" si="0"/>
        <v/>
      </c>
    </row>
    <row r="9" spans="1:9" x14ac:dyDescent="0.25">
      <c r="A9" s="32"/>
      <c r="B9" s="29"/>
      <c r="C9" s="30"/>
      <c r="D9" s="30"/>
      <c r="E9" s="31"/>
      <c r="F9" s="31"/>
      <c r="G9" s="6"/>
      <c r="H9" s="16"/>
      <c r="I9" s="17" t="str">
        <f t="shared" si="0"/>
        <v/>
      </c>
    </row>
    <row r="10" spans="1:9" x14ac:dyDescent="0.25">
      <c r="A10" s="32"/>
      <c r="B10" s="29"/>
      <c r="C10" s="30"/>
      <c r="D10" s="30"/>
      <c r="E10" s="31"/>
      <c r="F10" s="31"/>
      <c r="G10" s="6"/>
      <c r="H10" s="16"/>
      <c r="I10" s="17" t="str">
        <f t="shared" si="0"/>
        <v/>
      </c>
    </row>
    <row r="11" spans="1:9" x14ac:dyDescent="0.25">
      <c r="A11" s="32"/>
      <c r="B11" s="29"/>
      <c r="C11" s="30"/>
      <c r="D11" s="30"/>
      <c r="E11" s="31"/>
      <c r="F11" s="31"/>
      <c r="G11" s="6"/>
      <c r="H11" s="16"/>
      <c r="I11" s="17" t="str">
        <f t="shared" si="0"/>
        <v/>
      </c>
    </row>
    <row r="12" spans="1:9" x14ac:dyDescent="0.25">
      <c r="A12" s="32"/>
      <c r="B12" s="29"/>
      <c r="C12" s="30"/>
      <c r="D12" s="30"/>
      <c r="E12" s="31"/>
      <c r="F12" s="31"/>
      <c r="G12" s="6"/>
      <c r="H12" s="16"/>
      <c r="I12" s="17" t="str">
        <f t="shared" si="0"/>
        <v/>
      </c>
    </row>
    <row r="13" spans="1:9" x14ac:dyDescent="0.25">
      <c r="A13" s="32"/>
      <c r="B13" s="29"/>
      <c r="C13" s="30"/>
      <c r="D13" s="30"/>
      <c r="E13" s="31"/>
      <c r="F13" s="31"/>
      <c r="G13" s="6"/>
      <c r="H13" s="16"/>
      <c r="I13" s="17" t="str">
        <f t="shared" si="0"/>
        <v/>
      </c>
    </row>
    <row r="14" spans="1:9" x14ac:dyDescent="0.25">
      <c r="A14" s="32"/>
      <c r="B14" s="29"/>
      <c r="C14" s="30"/>
      <c r="D14" s="30"/>
      <c r="E14" s="31"/>
      <c r="F14" s="31"/>
      <c r="G14" s="6"/>
      <c r="H14" s="16"/>
      <c r="I14" s="17" t="str">
        <f t="shared" si="0"/>
        <v/>
      </c>
    </row>
    <row r="15" spans="1:9" x14ac:dyDescent="0.25">
      <c r="A15" s="32"/>
      <c r="B15" s="29"/>
      <c r="C15" s="30"/>
      <c r="D15" s="30"/>
      <c r="E15" s="31"/>
      <c r="F15" s="31"/>
      <c r="G15" s="6"/>
      <c r="H15" s="16"/>
      <c r="I15" s="17" t="str">
        <f t="shared" si="0"/>
        <v/>
      </c>
    </row>
    <row r="16" spans="1:9" x14ac:dyDescent="0.25">
      <c r="A16" s="32"/>
      <c r="B16" s="29"/>
      <c r="C16" s="30"/>
      <c r="D16" s="30"/>
      <c r="E16" s="31"/>
      <c r="F16" s="31"/>
      <c r="G16" s="6"/>
      <c r="H16" s="16"/>
      <c r="I16" s="17" t="str">
        <f t="shared" si="0"/>
        <v/>
      </c>
    </row>
    <row r="17" spans="1:9" x14ac:dyDescent="0.25">
      <c r="A17" s="32"/>
      <c r="B17" s="29"/>
      <c r="C17" s="30"/>
      <c r="D17" s="30"/>
      <c r="E17" s="31"/>
      <c r="F17" s="31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2.3737663462663541</v>
      </c>
      <c r="B20" s="8">
        <f>COUNT(H3:H17)</f>
        <v>4</v>
      </c>
      <c r="C20" s="9">
        <f>IF(B20&lt;2,"n/a",(A20/D20))</f>
        <v>0.1474389034948046</v>
      </c>
      <c r="D20" s="10">
        <f>IFERROR(ROUND(AVERAGE(H3:H17),2),"")</f>
        <v>16.100000000000001</v>
      </c>
      <c r="E20" s="15" t="str">
        <f>IFERROR(ROUND(IF(B20&lt;2,"n/a",(IF(C20&lt;=25%,"n/a",AVERAGE(I3:I17)))),2),"n/a")</f>
        <v>n/a</v>
      </c>
      <c r="F20" s="10">
        <f>IFERROR(ROUND(MEDIAN(H3:H17),2),"")</f>
        <v>15.95</v>
      </c>
      <c r="G20" s="11" t="str">
        <f>IFERROR(INDEX(G3:G17,MATCH(H20,H3:H17,0)),"")</f>
        <v>DISTRIMIX LTDA</v>
      </c>
      <c r="H20" s="12">
        <f>F3</f>
        <v>13.5</v>
      </c>
    </row>
    <row r="22" spans="1:9" x14ac:dyDescent="0.25">
      <c r="G22" s="13" t="s">
        <v>20</v>
      </c>
      <c r="H22" s="14">
        <f>IF(C20&lt;=25%,D20,MIN(E20:F20))</f>
        <v>16.100000000000001</v>
      </c>
    </row>
    <row r="23" spans="1:9" x14ac:dyDescent="0.25">
      <c r="G23" s="13" t="s">
        <v>6</v>
      </c>
      <c r="H23" s="14">
        <f>ROUND(H22,2)*D3</f>
        <v>12880.000000000002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20</v>
      </c>
      <c r="B3" s="28" t="s">
        <v>25</v>
      </c>
      <c r="C3" s="30" t="s">
        <v>7</v>
      </c>
      <c r="D3" s="30">
        <v>85</v>
      </c>
      <c r="E3" s="31">
        <f>IF(C20&lt;=25%,D20,MIN(E20:F20))</f>
        <v>933.59</v>
      </c>
      <c r="F3" s="31">
        <f>MIN(H3:H17)</f>
        <v>500</v>
      </c>
      <c r="G3" s="6" t="s">
        <v>26</v>
      </c>
      <c r="H3" s="16">
        <v>992.55</v>
      </c>
      <c r="I3" s="17">
        <f>IF(H3="","",(IF($C$20&lt;25%,"n/a",IF(H3&lt;=($D$20+$A$20),H3,"Descartado"))))</f>
        <v>992.55</v>
      </c>
    </row>
    <row r="4" spans="1:9" x14ac:dyDescent="0.25">
      <c r="A4" s="32"/>
      <c r="B4" s="29"/>
      <c r="C4" s="30"/>
      <c r="D4" s="30"/>
      <c r="E4" s="31"/>
      <c r="F4" s="31"/>
      <c r="G4" s="6" t="s">
        <v>27</v>
      </c>
      <c r="H4" s="16">
        <v>1169.99</v>
      </c>
      <c r="I4" s="17">
        <f t="shared" ref="I4:I17" si="0">IF(H4="","",(IF($C$20&lt;25%,"n/a",IF(H4&lt;=($D$20+$A$20),H4,"Descartado"))))</f>
        <v>1169.99</v>
      </c>
    </row>
    <row r="5" spans="1:9" x14ac:dyDescent="0.25">
      <c r="A5" s="32"/>
      <c r="B5" s="29"/>
      <c r="C5" s="30"/>
      <c r="D5" s="30"/>
      <c r="E5" s="31"/>
      <c r="F5" s="31"/>
      <c r="G5" s="6" t="s">
        <v>28</v>
      </c>
      <c r="H5" s="16">
        <v>919.99</v>
      </c>
      <c r="I5" s="17">
        <f t="shared" si="0"/>
        <v>919.99</v>
      </c>
    </row>
    <row r="6" spans="1:9" x14ac:dyDescent="0.25">
      <c r="A6" s="32"/>
      <c r="B6" s="29"/>
      <c r="C6" s="30"/>
      <c r="D6" s="30"/>
      <c r="E6" s="31"/>
      <c r="F6" s="31"/>
      <c r="G6" s="6" t="s">
        <v>29</v>
      </c>
      <c r="H6" s="16">
        <v>997.88</v>
      </c>
      <c r="I6" s="17">
        <f t="shared" si="0"/>
        <v>997.88</v>
      </c>
    </row>
    <row r="7" spans="1:9" x14ac:dyDescent="0.25">
      <c r="A7" s="32"/>
      <c r="B7" s="29"/>
      <c r="C7" s="30"/>
      <c r="D7" s="30"/>
      <c r="E7" s="31"/>
      <c r="F7" s="31"/>
      <c r="G7" s="6" t="s">
        <v>30</v>
      </c>
      <c r="H7" s="16">
        <v>1100</v>
      </c>
      <c r="I7" s="17">
        <f t="shared" si="0"/>
        <v>1100</v>
      </c>
    </row>
    <row r="8" spans="1:9" x14ac:dyDescent="0.25">
      <c r="A8" s="32"/>
      <c r="B8" s="29"/>
      <c r="C8" s="30"/>
      <c r="D8" s="30"/>
      <c r="E8" s="31"/>
      <c r="F8" s="31"/>
      <c r="G8" s="6" t="s">
        <v>31</v>
      </c>
      <c r="H8" s="16">
        <v>3950</v>
      </c>
      <c r="I8" s="17" t="str">
        <f t="shared" si="0"/>
        <v>Descartado</v>
      </c>
    </row>
    <row r="9" spans="1:9" x14ac:dyDescent="0.25">
      <c r="A9" s="32"/>
      <c r="B9" s="29"/>
      <c r="C9" s="30"/>
      <c r="D9" s="30"/>
      <c r="E9" s="31"/>
      <c r="F9" s="31"/>
      <c r="G9" s="6" t="s">
        <v>32</v>
      </c>
      <c r="H9" s="16">
        <v>1085</v>
      </c>
      <c r="I9" s="17">
        <f t="shared" si="0"/>
        <v>1085</v>
      </c>
    </row>
    <row r="10" spans="1:9" x14ac:dyDescent="0.25">
      <c r="A10" s="32"/>
      <c r="B10" s="29"/>
      <c r="C10" s="30"/>
      <c r="D10" s="30"/>
      <c r="E10" s="31"/>
      <c r="F10" s="31"/>
      <c r="G10" s="6" t="s">
        <v>33</v>
      </c>
      <c r="H10" s="16">
        <v>757.82</v>
      </c>
      <c r="I10" s="17">
        <f t="shared" si="0"/>
        <v>757.82</v>
      </c>
    </row>
    <row r="11" spans="1:9" x14ac:dyDescent="0.25">
      <c r="A11" s="32"/>
      <c r="B11" s="29"/>
      <c r="C11" s="30"/>
      <c r="D11" s="30"/>
      <c r="E11" s="31"/>
      <c r="F11" s="31"/>
      <c r="G11" s="6" t="s">
        <v>34</v>
      </c>
      <c r="H11" s="16">
        <v>1159.55</v>
      </c>
      <c r="I11" s="17">
        <f t="shared" si="0"/>
        <v>1159.55</v>
      </c>
    </row>
    <row r="12" spans="1:9" x14ac:dyDescent="0.25">
      <c r="A12" s="32"/>
      <c r="B12" s="29"/>
      <c r="C12" s="30"/>
      <c r="D12" s="30"/>
      <c r="E12" s="31"/>
      <c r="F12" s="31"/>
      <c r="G12" s="6" t="s">
        <v>35</v>
      </c>
      <c r="H12" s="16">
        <v>1049.99</v>
      </c>
      <c r="I12" s="17">
        <f t="shared" si="0"/>
        <v>1049.99</v>
      </c>
    </row>
    <row r="13" spans="1:9" x14ac:dyDescent="0.25">
      <c r="A13" s="32"/>
      <c r="B13" s="29"/>
      <c r="C13" s="30"/>
      <c r="D13" s="30"/>
      <c r="E13" s="31"/>
      <c r="F13" s="31"/>
      <c r="G13" s="6" t="s">
        <v>36</v>
      </c>
      <c r="H13" s="16">
        <v>1125.57</v>
      </c>
      <c r="I13" s="17">
        <f t="shared" si="0"/>
        <v>1125.57</v>
      </c>
    </row>
    <row r="14" spans="1:9" x14ac:dyDescent="0.25">
      <c r="A14" s="32"/>
      <c r="B14" s="29"/>
      <c r="C14" s="30"/>
      <c r="D14" s="30"/>
      <c r="E14" s="31"/>
      <c r="F14" s="31"/>
      <c r="G14" s="6" t="s">
        <v>37</v>
      </c>
      <c r="H14" s="16">
        <v>936.36</v>
      </c>
      <c r="I14" s="17">
        <f t="shared" si="0"/>
        <v>936.36</v>
      </c>
    </row>
    <row r="15" spans="1:9" x14ac:dyDescent="0.25">
      <c r="A15" s="32"/>
      <c r="B15" s="29"/>
      <c r="C15" s="30"/>
      <c r="D15" s="30"/>
      <c r="E15" s="31"/>
      <c r="F15" s="31"/>
      <c r="G15" s="6" t="s">
        <v>38</v>
      </c>
      <c r="H15" s="16">
        <v>565.54</v>
      </c>
      <c r="I15" s="17">
        <f t="shared" si="0"/>
        <v>565.54</v>
      </c>
    </row>
    <row r="16" spans="1:9" x14ac:dyDescent="0.25">
      <c r="A16" s="32"/>
      <c r="B16" s="29"/>
      <c r="C16" s="30"/>
      <c r="D16" s="30"/>
      <c r="E16" s="31"/>
      <c r="F16" s="31"/>
      <c r="G16" s="6" t="s">
        <v>39</v>
      </c>
      <c r="H16" s="16">
        <v>500</v>
      </c>
      <c r="I16" s="17">
        <f t="shared" si="0"/>
        <v>500</v>
      </c>
    </row>
    <row r="17" spans="1:9" x14ac:dyDescent="0.25">
      <c r="A17" s="32"/>
      <c r="B17" s="29"/>
      <c r="C17" s="30"/>
      <c r="D17" s="30"/>
      <c r="E17" s="31"/>
      <c r="F17" s="31"/>
      <c r="G17" s="6" t="s">
        <v>40</v>
      </c>
      <c r="H17" s="16">
        <v>710</v>
      </c>
      <c r="I17" s="17">
        <f t="shared" si="0"/>
        <v>710</v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806.76920082925039</v>
      </c>
      <c r="B20" s="8">
        <f>COUNT(H3:H17)</f>
        <v>15</v>
      </c>
      <c r="C20" s="9">
        <f>IF(B20&lt;2,"n/a",(A20/D20))</f>
        <v>0.71101032963412625</v>
      </c>
      <c r="D20" s="10">
        <f>IFERROR(ROUND(AVERAGE(H3:H17),2),"")</f>
        <v>1134.68</v>
      </c>
      <c r="E20" s="15">
        <f>IFERROR(ROUND(IF(B20&lt;2,"n/a",(IF(C20&lt;=25%,"n/a",AVERAGE(I3:I17)))),2),"n/a")</f>
        <v>933.59</v>
      </c>
      <c r="F20" s="10">
        <f>IFERROR(ROUND(MEDIAN(H3:H17),2),"")</f>
        <v>997.88</v>
      </c>
      <c r="G20" s="11" t="str">
        <f>IFERROR(INDEX(G3:G17,MATCH(H20,H3:H17,0)),"")</f>
        <v>MEDISUL COMERCIO DE MERCADORIAS E REPRESENTACOES EIRELI</v>
      </c>
      <c r="H20" s="12">
        <f>F3</f>
        <v>500</v>
      </c>
    </row>
    <row r="22" spans="1:9" x14ac:dyDescent="0.25">
      <c r="G22" s="13" t="s">
        <v>20</v>
      </c>
      <c r="H22" s="14">
        <f>IF(C20&lt;=25%,D20,MIN(E20:F20))</f>
        <v>933.59</v>
      </c>
    </row>
    <row r="23" spans="1:9" x14ac:dyDescent="0.25">
      <c r="G23" s="13" t="s">
        <v>6</v>
      </c>
      <c r="H23" s="14">
        <f>ROUND(H22,2)*D3</f>
        <v>79355.150000000009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BreakPreview" zoomScaleNormal="100" zoomScaleSheetLayoutView="100" workbookViewId="0">
      <selection activeCell="F4" sqref="F4"/>
    </sheetView>
  </sheetViews>
  <sheetFormatPr defaultRowHeight="15" x14ac:dyDescent="0.25"/>
  <cols>
    <col min="1" max="2" width="6.7109375" style="1" customWidth="1"/>
    <col min="3" max="3" width="36.7109375" style="5" customWidth="1"/>
    <col min="4" max="4" width="12.7109375" style="1" customWidth="1"/>
    <col min="5" max="5" width="9.28515625" style="1" bestFit="1" customWidth="1"/>
    <col min="6" max="7" width="15.7109375" style="1" customWidth="1"/>
    <col min="8" max="16384" width="9.140625" style="1"/>
  </cols>
  <sheetData>
    <row r="1" spans="1:7" ht="15.75" x14ac:dyDescent="0.25">
      <c r="A1" s="33" t="s">
        <v>0</v>
      </c>
      <c r="B1" s="33"/>
      <c r="C1" s="33"/>
      <c r="D1" s="33"/>
      <c r="E1" s="33"/>
      <c r="F1" s="33"/>
      <c r="G1" s="33"/>
    </row>
    <row r="2" spans="1:7" ht="24" x14ac:dyDescent="0.25">
      <c r="A2" s="25" t="s">
        <v>45</v>
      </c>
      <c r="B2" s="25" t="s">
        <v>1</v>
      </c>
      <c r="C2" s="25" t="s">
        <v>2</v>
      </c>
      <c r="D2" s="25" t="s">
        <v>3</v>
      </c>
      <c r="E2" s="25" t="s">
        <v>4</v>
      </c>
      <c r="F2" s="25" t="s">
        <v>5</v>
      </c>
      <c r="G2" s="25" t="s">
        <v>46</v>
      </c>
    </row>
    <row r="3" spans="1:7" ht="150" x14ac:dyDescent="0.25">
      <c r="A3" s="22" t="s">
        <v>118</v>
      </c>
      <c r="B3" s="22">
        <f>Item1!A3</f>
        <v>1</v>
      </c>
      <c r="C3" s="24" t="str">
        <f>Item1!B3</f>
        <v>Açucar Branco Granulado
Derivado da cana-de-açúcar 
Embalagem de 1 kg,
Com impressão do nome do fabricante, registro no Ministério da Saúde e validade do produto não inferior a 11 meses, contados da data do recebimento definitivo.
Acondicionado em caixas com até 30 unidades.</v>
      </c>
      <c r="D3" s="22" t="str">
        <f>Item1!C3</f>
        <v>quilograma</v>
      </c>
      <c r="E3" s="22">
        <f>Item1!D3</f>
        <v>8000</v>
      </c>
      <c r="F3" s="23">
        <f>Item1!E3</f>
        <v>4.5199999999999996</v>
      </c>
      <c r="G3" s="23">
        <f>ROUND((E3*F3),2)</f>
        <v>36160</v>
      </c>
    </row>
    <row r="4" spans="1:7" ht="135" x14ac:dyDescent="0.25">
      <c r="A4" s="22" t="s">
        <v>118</v>
      </c>
      <c r="B4" s="22">
        <f>Item2!A3</f>
        <v>2</v>
      </c>
      <c r="C4" s="24" t="str">
        <f>Item2!B3</f>
        <v>Leite em pó Integral 
Derivado da vaca, Lata com 400g, 
Com impressão do nome do fabricante, registro no Ministério da Agricultura e validade do produto não inferior a 9 meses, contados da data do recebimento definitivo. 
Acondicionados em caixas com até 24 unidades.</v>
      </c>
      <c r="D4" s="22" t="str">
        <f>Item2!C3</f>
        <v>lata</v>
      </c>
      <c r="E4" s="22">
        <f>Item2!D3</f>
        <v>800</v>
      </c>
      <c r="F4" s="23">
        <f>Item2!E3</f>
        <v>16.100000000000001</v>
      </c>
      <c r="G4" s="23">
        <f t="shared" ref="G4:G17" si="0">ROUND((E4*F4),2)</f>
        <v>12880</v>
      </c>
    </row>
    <row r="5" spans="1:7" ht="120" x14ac:dyDescent="0.25">
      <c r="A5" s="22" t="s">
        <v>118</v>
      </c>
      <c r="B5" s="22">
        <f>Item3!A3</f>
        <v>3</v>
      </c>
      <c r="C5" s="24" t="str">
        <f>Item3!B3</f>
        <v>Água mineral
Acondicionada em copos de 200ml.
Com impressão do nome do fabricante, registro no Ministério da Saúde e validade do produto não inferior a 6 meses, contados da data do recebimento definitivo.
Embalagem: caixa contendo 48 copos.</v>
      </c>
      <c r="D5" s="22" t="str">
        <f>Item3!C3</f>
        <v>copo</v>
      </c>
      <c r="E5" s="22">
        <f>Item3!D3</f>
        <v>34560</v>
      </c>
      <c r="F5" s="23">
        <f>Item3!E3</f>
        <v>0.61</v>
      </c>
      <c r="G5" s="23">
        <f t="shared" si="0"/>
        <v>21081.599999999999</v>
      </c>
    </row>
    <row r="6" spans="1:7" ht="165" x14ac:dyDescent="0.25">
      <c r="A6" s="22" t="s">
        <v>118</v>
      </c>
      <c r="B6" s="22">
        <f>Item4!A3</f>
        <v>4</v>
      </c>
      <c r="C6" s="24" t="str">
        <f>Item4!B3</f>
        <v>Água mineral 
Sem gás, 
Acondicionada em garrafão plástico transparente, de 20 litros (só o líquido), 
Com impressão do nome do fabricante, registro no Ministério da Saúde e validade do produto não inferior a 06 meses, contados da data do recebimento definitivo.
Fornecimento em vasilhames com máximo de 8 meses de fabricação.</v>
      </c>
      <c r="D6" s="22" t="str">
        <f>Item4!C3</f>
        <v>unidade</v>
      </c>
      <c r="E6" s="22">
        <f>Item4!D3</f>
        <v>200</v>
      </c>
      <c r="F6" s="23">
        <f>Item4!E3</f>
        <v>7.04</v>
      </c>
      <c r="G6" s="23">
        <f t="shared" si="0"/>
        <v>1408</v>
      </c>
    </row>
    <row r="7" spans="1:7" ht="135" x14ac:dyDescent="0.25">
      <c r="A7" s="22" t="s">
        <v>118</v>
      </c>
      <c r="B7" s="22">
        <f>Item5!A3</f>
        <v>5</v>
      </c>
      <c r="C7" s="24" t="str">
        <f>Item5!B3</f>
        <v>Polpa de Acerola
Acondicionada em embalagens plásticas com 100g.
Com impressão do nome do fabricante, registro no Ministério da Saúde e validade do produto não inferior a 3 meses, contados da data do recebimento definitivo.</v>
      </c>
      <c r="D7" s="22" t="str">
        <f>Item5!C3</f>
        <v>quilograma</v>
      </c>
      <c r="E7" s="22">
        <f>Item5!D3</f>
        <v>60</v>
      </c>
      <c r="F7" s="23">
        <f>Item5!E3</f>
        <v>8.8800000000000008</v>
      </c>
      <c r="G7" s="23">
        <f t="shared" si="0"/>
        <v>532.79999999999995</v>
      </c>
    </row>
    <row r="8" spans="1:7" ht="135" x14ac:dyDescent="0.25">
      <c r="A8" s="22" t="s">
        <v>118</v>
      </c>
      <c r="B8" s="22">
        <f>Item6!A3</f>
        <v>6</v>
      </c>
      <c r="C8" s="24" t="str">
        <f>Item6!B3</f>
        <v>Polpa de Goiaba
Acondicionada em embalagens plásticas com 100g.
Com impressão do nome do fabricante, registro no Ministério da Saúde e validade do produto não inferior a 3 meses, contados da data do recebimento definitivo.</v>
      </c>
      <c r="D8" s="22" t="str">
        <f>Item6!C3</f>
        <v>quilograma</v>
      </c>
      <c r="E8" s="22">
        <f>Item6!D3</f>
        <v>60</v>
      </c>
      <c r="F8" s="23">
        <f>Item6!E3</f>
        <v>7.96</v>
      </c>
      <c r="G8" s="23">
        <f t="shared" si="0"/>
        <v>477.6</v>
      </c>
    </row>
    <row r="9" spans="1:7" ht="135" x14ac:dyDescent="0.25">
      <c r="A9" s="22" t="s">
        <v>118</v>
      </c>
      <c r="B9" s="22">
        <f>Item7!A3</f>
        <v>7</v>
      </c>
      <c r="C9" s="24" t="str">
        <f>Item7!B3</f>
        <v>Polpa de Maracujá
Acondicionada em embalagens plásticas com 100g.
Com impressão do nome do fabricante, registro no Ministério da Saúde e validade do produto não inferior a 3 meses, contados da data do recebimento definitivo.</v>
      </c>
      <c r="D9" s="22" t="str">
        <f>Item7!C3</f>
        <v>quilograma</v>
      </c>
      <c r="E9" s="22">
        <f>Item7!D3</f>
        <v>60</v>
      </c>
      <c r="F9" s="23">
        <f>Item7!E3</f>
        <v>10.5</v>
      </c>
      <c r="G9" s="23">
        <f t="shared" si="0"/>
        <v>630</v>
      </c>
    </row>
    <row r="10" spans="1:7" ht="135" x14ac:dyDescent="0.25">
      <c r="A10" s="22" t="s">
        <v>118</v>
      </c>
      <c r="B10" s="22">
        <f>Item8!A3</f>
        <v>8</v>
      </c>
      <c r="C10" s="24" t="str">
        <f>Item8!B3</f>
        <v>Polpa de Morango
Acondicionada em embalagens plásticas com 100g.
Com impressão do nome do fabricante, registro no Ministério da Saúde e validade do produto não inferior a 3 meses, contados da data do recebimento definitivo.</v>
      </c>
      <c r="D10" s="22" t="str">
        <f>Item8!C3</f>
        <v>quilograma</v>
      </c>
      <c r="E10" s="22">
        <f>Item8!D3</f>
        <v>60</v>
      </c>
      <c r="F10" s="23">
        <f>Item8!E3</f>
        <v>12</v>
      </c>
      <c r="G10" s="23">
        <f t="shared" si="0"/>
        <v>720</v>
      </c>
    </row>
    <row r="11" spans="1:7" ht="135" x14ac:dyDescent="0.25">
      <c r="A11" s="22" t="s">
        <v>118</v>
      </c>
      <c r="B11" s="22">
        <f>Item9!A3</f>
        <v>9</v>
      </c>
      <c r="C11" s="24" t="str">
        <f>Item9!B3</f>
        <v>Polpa de Cacau
Acondicionada em embalagens plásticas com 100g.
Com impressão do nome do fabricante, registro no Ministério da Saúde e validade do produto não inferior a 3 meses, contados da data do recebimento definitivo.</v>
      </c>
      <c r="D11" s="22" t="str">
        <f>Item9!C3</f>
        <v>quilograma</v>
      </c>
      <c r="E11" s="22">
        <f>Item9!D3</f>
        <v>60</v>
      </c>
      <c r="F11" s="23">
        <f>Item9!E3</f>
        <v>14.2</v>
      </c>
      <c r="G11" s="23">
        <f t="shared" si="0"/>
        <v>852</v>
      </c>
    </row>
    <row r="12" spans="1:7" ht="30" x14ac:dyDescent="0.25">
      <c r="A12" s="22" t="s">
        <v>118</v>
      </c>
      <c r="B12" s="22">
        <f>Item10!A3</f>
        <v>10</v>
      </c>
      <c r="C12" s="24" t="str">
        <f>Item10!B3</f>
        <v>Suco/ néctar em Caixa – Sabor Uva 200ml</v>
      </c>
      <c r="D12" s="22" t="str">
        <f>Item10!C3</f>
        <v>caixa</v>
      </c>
      <c r="E12" s="22">
        <f>Item10!D3</f>
        <v>500</v>
      </c>
      <c r="F12" s="23">
        <f>Item10!E3</f>
        <v>1.34</v>
      </c>
      <c r="G12" s="23">
        <f t="shared" si="0"/>
        <v>670</v>
      </c>
    </row>
    <row r="13" spans="1:7" ht="30" x14ac:dyDescent="0.25">
      <c r="A13" s="22" t="s">
        <v>118</v>
      </c>
      <c r="B13" s="22">
        <f>Item11!A3</f>
        <v>11</v>
      </c>
      <c r="C13" s="24" t="str">
        <f>Item11!B3</f>
        <v>Suco/ néctar em Caixa – Sabor laranja 200 ml</v>
      </c>
      <c r="D13" s="22" t="str">
        <f>Item11!C3</f>
        <v>caixa</v>
      </c>
      <c r="E13" s="22">
        <f>Item11!D3</f>
        <v>500</v>
      </c>
      <c r="F13" s="23">
        <f>Item11!E3</f>
        <v>1.53</v>
      </c>
      <c r="G13" s="23">
        <f t="shared" si="0"/>
        <v>765</v>
      </c>
    </row>
    <row r="14" spans="1:7" ht="45" x14ac:dyDescent="0.25">
      <c r="A14" s="22" t="s">
        <v>118</v>
      </c>
      <c r="B14" s="22">
        <f>Item12!A3</f>
        <v>12</v>
      </c>
      <c r="C14" s="24" t="str">
        <f>Item12!B3</f>
        <v>Biscoito Rosquinha – Sabor leite/nata – Embalagem com 360g (podendo variar em até 15g para mais ou para menos).</v>
      </c>
      <c r="D14" s="22" t="str">
        <f>Item12!C3</f>
        <v>pacote</v>
      </c>
      <c r="E14" s="22">
        <f>Item12!D3</f>
        <v>200</v>
      </c>
      <c r="F14" s="23">
        <f>Item12!E3</f>
        <v>6.92</v>
      </c>
      <c r="G14" s="23">
        <f t="shared" si="0"/>
        <v>1384</v>
      </c>
    </row>
    <row r="15" spans="1:7" ht="60" x14ac:dyDescent="0.25">
      <c r="A15" s="22" t="s">
        <v>118</v>
      </c>
      <c r="B15" s="22">
        <f>Item13!A3</f>
        <v>13</v>
      </c>
      <c r="C15" s="24" t="str">
        <f>Item13!B3</f>
        <v>Biscoito Salgado – Pacotes de 24g cada (podendo variar 2g para mais ou para menos), acondicionados em embalagens com até 6 pacotes.</v>
      </c>
      <c r="D15" s="22" t="str">
        <f>Item13!C3</f>
        <v>pacote</v>
      </c>
      <c r="E15" s="22">
        <f>Item13!D3</f>
        <v>600</v>
      </c>
      <c r="F15" s="23">
        <f>Item13!E3</f>
        <v>0.87</v>
      </c>
      <c r="G15" s="23">
        <f t="shared" si="0"/>
        <v>522</v>
      </c>
    </row>
    <row r="16" spans="1:7" ht="60" x14ac:dyDescent="0.25">
      <c r="A16" s="22" t="s">
        <v>118</v>
      </c>
      <c r="B16" s="22">
        <f>Item14!A3</f>
        <v>14</v>
      </c>
      <c r="C16" s="24" t="str">
        <f>Item14!B3</f>
        <v>Biscoito Rosquinha - Sabor chocolate/cacau – Embalagem com 360g (podendo variar em até 15g para mais ou para menos).</v>
      </c>
      <c r="D16" s="22" t="str">
        <f>Item14!C3</f>
        <v>pacote</v>
      </c>
      <c r="E16" s="22">
        <f>Item14!D3</f>
        <v>200</v>
      </c>
      <c r="F16" s="23">
        <f>Item14!E3</f>
        <v>5.43</v>
      </c>
      <c r="G16" s="23">
        <f t="shared" si="0"/>
        <v>1086</v>
      </c>
    </row>
    <row r="17" spans="1:7" ht="45" x14ac:dyDescent="0.25">
      <c r="A17" s="22" t="s">
        <v>118</v>
      </c>
      <c r="B17" s="22">
        <f>Item15!A3</f>
        <v>15</v>
      </c>
      <c r="C17" s="24" t="str">
        <f>Item15!B3</f>
        <v>Biscoito com recheio de Chocolate - Embalagem com 100g (podendo variar em até 10g para mais ou para menos)</v>
      </c>
      <c r="D17" s="22" t="str">
        <f>Item15!C3</f>
        <v>pacote</v>
      </c>
      <c r="E17" s="22">
        <f>Item15!D3</f>
        <v>300</v>
      </c>
      <c r="F17" s="23">
        <f>Item15!E3</f>
        <v>3.07</v>
      </c>
      <c r="G17" s="23">
        <f t="shared" si="0"/>
        <v>921</v>
      </c>
    </row>
    <row r="18" spans="1:7" ht="15.75" thickBot="1" x14ac:dyDescent="0.3"/>
    <row r="19" spans="1:7" ht="16.5" thickTop="1" thickBot="1" x14ac:dyDescent="0.3">
      <c r="D19" s="19"/>
      <c r="E19" s="20" t="s">
        <v>47</v>
      </c>
      <c r="F19" s="21">
        <f>SUM(G:G)</f>
        <v>80090.000000000015</v>
      </c>
    </row>
    <row r="20" spans="1:7" ht="15.75" thickTop="1" x14ac:dyDescent="0.25">
      <c r="F20" s="3"/>
    </row>
    <row r="21" spans="1:7" x14ac:dyDescent="0.25">
      <c r="D21" s="18"/>
      <c r="E21" s="4"/>
      <c r="F21" s="4"/>
    </row>
  </sheetData>
  <mergeCells count="1">
    <mergeCell ref="A1:G1"/>
  </mergeCells>
  <pageMargins left="0.51181102362204722" right="0.51181102362204722" top="1.2598425196850394" bottom="0.78740157480314965" header="0.31496062992125984" footer="0.31496062992125984"/>
  <pageSetup paperSize="9" scale="89" orientation="portrait" r:id="rId1"/>
  <headerFooter>
    <oddHeader>&amp;C&amp;G</oddHeader>
    <oddFooter>&amp;L&amp;"-,Negrito"Estimativa em 09/11/2023&amp;Rn/a  = não se aplica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3</v>
      </c>
      <c r="B3" s="28" t="s">
        <v>52</v>
      </c>
      <c r="C3" s="30" t="s">
        <v>53</v>
      </c>
      <c r="D3" s="30">
        <v>34560</v>
      </c>
      <c r="E3" s="31">
        <f>IF(C20&lt;=25%,D20,MIN(E20:F20))</f>
        <v>0.61</v>
      </c>
      <c r="F3" s="31">
        <f>MIN(H3:H17)</f>
        <v>0.48</v>
      </c>
      <c r="G3" s="6" t="s">
        <v>68</v>
      </c>
      <c r="H3" s="16">
        <v>0.48</v>
      </c>
      <c r="I3" s="17">
        <f>IF(H3="","",(IF($C$20&lt;25%,"n/a",IF(H3&lt;=($D$20+$A$20),H3,"Descartado"))))</f>
        <v>0.48</v>
      </c>
    </row>
    <row r="4" spans="1:9" x14ac:dyDescent="0.25">
      <c r="A4" s="32"/>
      <c r="B4" s="29"/>
      <c r="C4" s="30"/>
      <c r="D4" s="30"/>
      <c r="E4" s="31"/>
      <c r="F4" s="31"/>
      <c r="G4" s="6" t="s">
        <v>77</v>
      </c>
      <c r="H4" s="16">
        <v>0.98</v>
      </c>
      <c r="I4" s="17">
        <f t="shared" ref="I4:I17" si="0">IF(H4="","",(IF($C$20&lt;25%,"n/a",IF(H4&lt;=($D$20+$A$20),H4,"Descartado"))))</f>
        <v>0.98</v>
      </c>
    </row>
    <row r="5" spans="1:9" x14ac:dyDescent="0.25">
      <c r="A5" s="32"/>
      <c r="B5" s="29"/>
      <c r="C5" s="30"/>
      <c r="D5" s="30"/>
      <c r="E5" s="31"/>
      <c r="F5" s="31"/>
      <c r="G5" s="6" t="s">
        <v>78</v>
      </c>
      <c r="H5" s="16">
        <v>0.61</v>
      </c>
      <c r="I5" s="17">
        <f t="shared" si="0"/>
        <v>0.61</v>
      </c>
    </row>
    <row r="6" spans="1:9" x14ac:dyDescent="0.25">
      <c r="A6" s="32"/>
      <c r="B6" s="29"/>
      <c r="C6" s="30"/>
      <c r="D6" s="30"/>
      <c r="E6" s="31"/>
      <c r="F6" s="31"/>
      <c r="G6" s="6" t="s">
        <v>79</v>
      </c>
      <c r="H6" s="16">
        <v>0.49</v>
      </c>
      <c r="I6" s="17">
        <f t="shared" si="0"/>
        <v>0.49</v>
      </c>
    </row>
    <row r="7" spans="1:9" x14ac:dyDescent="0.25">
      <c r="A7" s="32"/>
      <c r="B7" s="29"/>
      <c r="C7" s="30"/>
      <c r="D7" s="30"/>
      <c r="E7" s="31"/>
      <c r="F7" s="31"/>
      <c r="G7" s="6" t="s">
        <v>80</v>
      </c>
      <c r="H7" s="16">
        <v>1.1000000000000001</v>
      </c>
      <c r="I7" s="17" t="str">
        <f t="shared" si="0"/>
        <v>Descartado</v>
      </c>
    </row>
    <row r="8" spans="1:9" x14ac:dyDescent="0.25">
      <c r="A8" s="32"/>
      <c r="B8" s="29"/>
      <c r="C8" s="30"/>
      <c r="D8" s="30"/>
      <c r="E8" s="31"/>
      <c r="F8" s="31"/>
      <c r="G8" s="6"/>
      <c r="H8" s="16"/>
      <c r="I8" s="17" t="str">
        <f t="shared" si="0"/>
        <v/>
      </c>
    </row>
    <row r="9" spans="1:9" x14ac:dyDescent="0.25">
      <c r="A9" s="32"/>
      <c r="B9" s="29"/>
      <c r="C9" s="30"/>
      <c r="D9" s="30"/>
      <c r="E9" s="31"/>
      <c r="F9" s="31"/>
      <c r="G9" s="6"/>
      <c r="H9" s="16"/>
      <c r="I9" s="17" t="str">
        <f t="shared" si="0"/>
        <v/>
      </c>
    </row>
    <row r="10" spans="1:9" x14ac:dyDescent="0.25">
      <c r="A10" s="32"/>
      <c r="B10" s="29"/>
      <c r="C10" s="30"/>
      <c r="D10" s="30"/>
      <c r="E10" s="31"/>
      <c r="F10" s="31"/>
      <c r="G10" s="6"/>
      <c r="H10" s="16"/>
      <c r="I10" s="17" t="str">
        <f t="shared" si="0"/>
        <v/>
      </c>
    </row>
    <row r="11" spans="1:9" x14ac:dyDescent="0.25">
      <c r="A11" s="32"/>
      <c r="B11" s="29"/>
      <c r="C11" s="30"/>
      <c r="D11" s="30"/>
      <c r="E11" s="31"/>
      <c r="F11" s="31"/>
      <c r="G11" s="6"/>
      <c r="H11" s="16"/>
      <c r="I11" s="17" t="str">
        <f t="shared" si="0"/>
        <v/>
      </c>
    </row>
    <row r="12" spans="1:9" x14ac:dyDescent="0.25">
      <c r="A12" s="32"/>
      <c r="B12" s="29"/>
      <c r="C12" s="30"/>
      <c r="D12" s="30"/>
      <c r="E12" s="31"/>
      <c r="F12" s="31"/>
      <c r="G12" s="6"/>
      <c r="H12" s="16"/>
      <c r="I12" s="17" t="str">
        <f t="shared" si="0"/>
        <v/>
      </c>
    </row>
    <row r="13" spans="1:9" x14ac:dyDescent="0.25">
      <c r="A13" s="32"/>
      <c r="B13" s="29"/>
      <c r="C13" s="30"/>
      <c r="D13" s="30"/>
      <c r="E13" s="31"/>
      <c r="F13" s="31"/>
      <c r="G13" s="6"/>
      <c r="H13" s="16"/>
      <c r="I13" s="17" t="str">
        <f t="shared" si="0"/>
        <v/>
      </c>
    </row>
    <row r="14" spans="1:9" x14ac:dyDescent="0.25">
      <c r="A14" s="32"/>
      <c r="B14" s="29"/>
      <c r="C14" s="30"/>
      <c r="D14" s="30"/>
      <c r="E14" s="31"/>
      <c r="F14" s="31"/>
      <c r="G14" s="6"/>
      <c r="H14" s="16"/>
      <c r="I14" s="17" t="str">
        <f t="shared" si="0"/>
        <v/>
      </c>
    </row>
    <row r="15" spans="1:9" x14ac:dyDescent="0.25">
      <c r="A15" s="32"/>
      <c r="B15" s="29"/>
      <c r="C15" s="30"/>
      <c r="D15" s="30"/>
      <c r="E15" s="31"/>
      <c r="F15" s="31"/>
      <c r="G15" s="6"/>
      <c r="H15" s="16"/>
      <c r="I15" s="17" t="str">
        <f t="shared" si="0"/>
        <v/>
      </c>
    </row>
    <row r="16" spans="1:9" x14ac:dyDescent="0.25">
      <c r="A16" s="32"/>
      <c r="B16" s="29"/>
      <c r="C16" s="30"/>
      <c r="D16" s="30"/>
      <c r="E16" s="31"/>
      <c r="F16" s="31"/>
      <c r="G16" s="6"/>
      <c r="H16" s="16"/>
      <c r="I16" s="17" t="str">
        <f t="shared" si="0"/>
        <v/>
      </c>
    </row>
    <row r="17" spans="1:9" x14ac:dyDescent="0.25">
      <c r="A17" s="32"/>
      <c r="B17" s="29"/>
      <c r="C17" s="30"/>
      <c r="D17" s="30"/>
      <c r="E17" s="31"/>
      <c r="F17" s="31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0.28891175123210211</v>
      </c>
      <c r="B20" s="8">
        <f>COUNT(H3:H17)</f>
        <v>5</v>
      </c>
      <c r="C20" s="9">
        <f>IF(B20&lt;2,"n/a",(A20/D20))</f>
        <v>0.39576952223575634</v>
      </c>
      <c r="D20" s="10">
        <f>IFERROR(ROUND(AVERAGE(H3:H17),2),"")</f>
        <v>0.73</v>
      </c>
      <c r="E20" s="15">
        <f>IFERROR(ROUND(IF(B20&lt;2,"n/a",(IF(C20&lt;=25%,"n/a",AVERAGE(I3:I17)))),2),"n/a")</f>
        <v>0.64</v>
      </c>
      <c r="F20" s="10">
        <f>IFERROR(ROUND(MEDIAN(H3:H17),2),"")</f>
        <v>0.61</v>
      </c>
      <c r="G20" s="11" t="str">
        <f>IFERROR(INDEX(G3:G17,MATCH(H20,H3:H17,0)),"")</f>
        <v>BAHIA CESTAS LTDA</v>
      </c>
      <c r="H20" s="12">
        <f>F3</f>
        <v>0.48</v>
      </c>
    </row>
    <row r="22" spans="1:9" x14ac:dyDescent="0.25">
      <c r="G22" s="13" t="s">
        <v>20</v>
      </c>
      <c r="H22" s="14">
        <f>IF(C20&lt;=25%,D20,MIN(E20:F20))</f>
        <v>0.61</v>
      </c>
    </row>
    <row r="23" spans="1:9" x14ac:dyDescent="0.25">
      <c r="G23" s="13" t="s">
        <v>6</v>
      </c>
      <c r="H23" s="14">
        <f>ROUND(H22,2)*D3</f>
        <v>21081.599999999999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4</v>
      </c>
      <c r="B3" s="28" t="s">
        <v>54</v>
      </c>
      <c r="C3" s="30" t="s">
        <v>7</v>
      </c>
      <c r="D3" s="30">
        <v>200</v>
      </c>
      <c r="E3" s="31">
        <f>IF(C20&lt;=25%,D20,MIN(E20:F20))</f>
        <v>7.04</v>
      </c>
      <c r="F3" s="31">
        <f>MIN(H3:H17)</f>
        <v>3.7</v>
      </c>
      <c r="G3" s="6" t="s">
        <v>81</v>
      </c>
      <c r="H3" s="16">
        <v>17.89</v>
      </c>
      <c r="I3" s="17" t="str">
        <f>IF(H3="","",(IF($C$20&lt;25%,"n/a",IF(H3&lt;=($D$20+$A$20),H3,"Descartado"))))</f>
        <v>Descartado</v>
      </c>
    </row>
    <row r="4" spans="1:9" x14ac:dyDescent="0.25">
      <c r="A4" s="32"/>
      <c r="B4" s="29"/>
      <c r="C4" s="30"/>
      <c r="D4" s="30"/>
      <c r="E4" s="31"/>
      <c r="F4" s="31"/>
      <c r="G4" s="6" t="s">
        <v>82</v>
      </c>
      <c r="H4" s="16">
        <v>3.7</v>
      </c>
      <c r="I4" s="17">
        <f t="shared" ref="I4:I17" si="0">IF(H4="","",(IF($C$20&lt;25%,"n/a",IF(H4&lt;=($D$20+$A$20),H4,"Descartado"))))</f>
        <v>3.7</v>
      </c>
    </row>
    <row r="5" spans="1:9" x14ac:dyDescent="0.25">
      <c r="A5" s="32"/>
      <c r="B5" s="29"/>
      <c r="C5" s="30"/>
      <c r="D5" s="30"/>
      <c r="E5" s="31"/>
      <c r="F5" s="31"/>
      <c r="G5" s="6" t="s">
        <v>78</v>
      </c>
      <c r="H5" s="16">
        <v>8.4</v>
      </c>
      <c r="I5" s="17">
        <f t="shared" si="0"/>
        <v>8.4</v>
      </c>
    </row>
    <row r="6" spans="1:9" x14ac:dyDescent="0.25">
      <c r="A6" s="32"/>
      <c r="B6" s="29"/>
      <c r="C6" s="30"/>
      <c r="D6" s="30"/>
      <c r="E6" s="31"/>
      <c r="F6" s="31"/>
      <c r="G6" s="6" t="s">
        <v>83</v>
      </c>
      <c r="H6" s="16">
        <v>5.59</v>
      </c>
      <c r="I6" s="17">
        <f t="shared" si="0"/>
        <v>5.59</v>
      </c>
    </row>
    <row r="7" spans="1:9" x14ac:dyDescent="0.25">
      <c r="A7" s="32"/>
      <c r="B7" s="29"/>
      <c r="C7" s="30"/>
      <c r="D7" s="30"/>
      <c r="E7" s="31"/>
      <c r="F7" s="31"/>
      <c r="G7" s="6" t="s">
        <v>84</v>
      </c>
      <c r="H7" s="16">
        <v>7.99</v>
      </c>
      <c r="I7" s="17">
        <f t="shared" si="0"/>
        <v>7.99</v>
      </c>
    </row>
    <row r="8" spans="1:9" x14ac:dyDescent="0.25">
      <c r="A8" s="32"/>
      <c r="B8" s="29"/>
      <c r="C8" s="30"/>
      <c r="D8" s="30"/>
      <c r="E8" s="31"/>
      <c r="F8" s="31"/>
      <c r="G8" s="6" t="s">
        <v>85</v>
      </c>
      <c r="H8" s="16">
        <v>9.5</v>
      </c>
      <c r="I8" s="17">
        <f t="shared" si="0"/>
        <v>9.5</v>
      </c>
    </row>
    <row r="9" spans="1:9" x14ac:dyDescent="0.25">
      <c r="A9" s="32"/>
      <c r="B9" s="29"/>
      <c r="C9" s="30"/>
      <c r="D9" s="30"/>
      <c r="E9" s="31"/>
      <c r="F9" s="31"/>
      <c r="G9" s="6"/>
      <c r="H9" s="16"/>
      <c r="I9" s="17" t="str">
        <f t="shared" si="0"/>
        <v/>
      </c>
    </row>
    <row r="10" spans="1:9" x14ac:dyDescent="0.25">
      <c r="A10" s="32"/>
      <c r="B10" s="29"/>
      <c r="C10" s="30"/>
      <c r="D10" s="30"/>
      <c r="E10" s="31"/>
      <c r="F10" s="31"/>
      <c r="G10" s="6"/>
      <c r="H10" s="16"/>
      <c r="I10" s="17" t="str">
        <f t="shared" si="0"/>
        <v/>
      </c>
    </row>
    <row r="11" spans="1:9" x14ac:dyDescent="0.25">
      <c r="A11" s="32"/>
      <c r="B11" s="29"/>
      <c r="C11" s="30"/>
      <c r="D11" s="30"/>
      <c r="E11" s="31"/>
      <c r="F11" s="31"/>
      <c r="G11" s="6"/>
      <c r="H11" s="16"/>
      <c r="I11" s="17" t="str">
        <f t="shared" si="0"/>
        <v/>
      </c>
    </row>
    <row r="12" spans="1:9" x14ac:dyDescent="0.25">
      <c r="A12" s="32"/>
      <c r="B12" s="29"/>
      <c r="C12" s="30"/>
      <c r="D12" s="30"/>
      <c r="E12" s="31"/>
      <c r="F12" s="31"/>
      <c r="G12" s="6"/>
      <c r="H12" s="16"/>
      <c r="I12" s="17" t="str">
        <f t="shared" si="0"/>
        <v/>
      </c>
    </row>
    <row r="13" spans="1:9" x14ac:dyDescent="0.25">
      <c r="A13" s="32"/>
      <c r="B13" s="29"/>
      <c r="C13" s="30"/>
      <c r="D13" s="30"/>
      <c r="E13" s="31"/>
      <c r="F13" s="31"/>
      <c r="G13" s="6"/>
      <c r="H13" s="16"/>
      <c r="I13" s="17" t="str">
        <f t="shared" si="0"/>
        <v/>
      </c>
    </row>
    <row r="14" spans="1:9" x14ac:dyDescent="0.25">
      <c r="A14" s="32"/>
      <c r="B14" s="29"/>
      <c r="C14" s="30"/>
      <c r="D14" s="30"/>
      <c r="E14" s="31"/>
      <c r="F14" s="31"/>
      <c r="G14" s="6"/>
      <c r="H14" s="16"/>
      <c r="I14" s="17" t="str">
        <f t="shared" si="0"/>
        <v/>
      </c>
    </row>
    <row r="15" spans="1:9" x14ac:dyDescent="0.25">
      <c r="A15" s="32"/>
      <c r="B15" s="29"/>
      <c r="C15" s="30"/>
      <c r="D15" s="30"/>
      <c r="E15" s="31"/>
      <c r="F15" s="31"/>
      <c r="G15" s="6"/>
      <c r="H15" s="16"/>
      <c r="I15" s="17" t="str">
        <f t="shared" si="0"/>
        <v/>
      </c>
    </row>
    <row r="16" spans="1:9" x14ac:dyDescent="0.25">
      <c r="A16" s="32"/>
      <c r="B16" s="29"/>
      <c r="C16" s="30"/>
      <c r="D16" s="30"/>
      <c r="E16" s="31"/>
      <c r="F16" s="31"/>
      <c r="G16" s="6"/>
      <c r="H16" s="16"/>
      <c r="I16" s="17" t="str">
        <f t="shared" si="0"/>
        <v/>
      </c>
    </row>
    <row r="17" spans="1:9" x14ac:dyDescent="0.25">
      <c r="A17" s="32"/>
      <c r="B17" s="29"/>
      <c r="C17" s="30"/>
      <c r="D17" s="30"/>
      <c r="E17" s="31"/>
      <c r="F17" s="31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4.9037975080543452</v>
      </c>
      <c r="B20" s="8">
        <f>COUNT(H3:H17)</f>
        <v>6</v>
      </c>
      <c r="C20" s="9">
        <f>IF(B20&lt;2,"n/a",(A20/D20))</f>
        <v>0.55410141333947405</v>
      </c>
      <c r="D20" s="10">
        <f>IFERROR(ROUND(AVERAGE(H3:H17),2),"")</f>
        <v>8.85</v>
      </c>
      <c r="E20" s="15">
        <f>IFERROR(ROUND(IF(B20&lt;2,"n/a",(IF(C20&lt;=25%,"n/a",AVERAGE(I3:I17)))),2),"n/a")</f>
        <v>7.04</v>
      </c>
      <c r="F20" s="10">
        <f>IFERROR(ROUND(MEDIAN(H3:H17),2),"")</f>
        <v>8.1999999999999993</v>
      </c>
      <c r="G20" s="11" t="str">
        <f>IFERROR(INDEX(G3:G17,MATCH(H20,H3:H17,0)),"")</f>
        <v>C C S VALENTE COMERCIO DE GENEROS ALIMENTICIOS</v>
      </c>
      <c r="H20" s="12">
        <f>F3</f>
        <v>3.7</v>
      </c>
    </row>
    <row r="22" spans="1:9" x14ac:dyDescent="0.25">
      <c r="G22" s="13" t="s">
        <v>20</v>
      </c>
      <c r="H22" s="14">
        <f>IF(C20&lt;=25%,D20,MIN(E20:F20))</f>
        <v>7.04</v>
      </c>
    </row>
    <row r="23" spans="1:9" x14ac:dyDescent="0.25">
      <c r="G23" s="13" t="s">
        <v>6</v>
      </c>
      <c r="H23" s="14">
        <f>ROUND(H22,2)*D3</f>
        <v>1408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5</v>
      </c>
      <c r="B3" s="28" t="s">
        <v>55</v>
      </c>
      <c r="C3" s="30" t="s">
        <v>51</v>
      </c>
      <c r="D3" s="30">
        <v>60</v>
      </c>
      <c r="E3" s="31">
        <f>IF(C20&lt;=25%,D20,MIN(E20:F20))</f>
        <v>8.8800000000000008</v>
      </c>
      <c r="F3" s="31">
        <f>MIN(H3:H17)</f>
        <v>7.25</v>
      </c>
      <c r="G3" s="6" t="s">
        <v>86</v>
      </c>
      <c r="H3" s="16">
        <v>8.5</v>
      </c>
      <c r="I3" s="17">
        <f>IF(H3="","",(IF($C$20&lt;25%,"n/a",IF(H3&lt;=($D$20+$A$20),H3,"Descartado"))))</f>
        <v>8.5</v>
      </c>
    </row>
    <row r="4" spans="1:9" x14ac:dyDescent="0.25">
      <c r="A4" s="32"/>
      <c r="B4" s="29"/>
      <c r="C4" s="30"/>
      <c r="D4" s="30"/>
      <c r="E4" s="31"/>
      <c r="F4" s="31"/>
      <c r="G4" s="6" t="s">
        <v>68</v>
      </c>
      <c r="H4" s="16">
        <v>8.5</v>
      </c>
      <c r="I4" s="17">
        <f t="shared" ref="I4:I17" si="0">IF(H4="","",(IF($C$20&lt;25%,"n/a",IF(H4&lt;=($D$20+$A$20),H4,"Descartado"))))</f>
        <v>8.5</v>
      </c>
    </row>
    <row r="5" spans="1:9" x14ac:dyDescent="0.25">
      <c r="A5" s="32"/>
      <c r="B5" s="29"/>
      <c r="C5" s="30"/>
      <c r="D5" s="30"/>
      <c r="E5" s="31"/>
      <c r="F5" s="31"/>
      <c r="G5" s="6" t="s">
        <v>87</v>
      </c>
      <c r="H5" s="16">
        <v>8.8800000000000008</v>
      </c>
      <c r="I5" s="17">
        <f t="shared" si="0"/>
        <v>8.8800000000000008</v>
      </c>
    </row>
    <row r="6" spans="1:9" x14ac:dyDescent="0.25">
      <c r="A6" s="32"/>
      <c r="B6" s="29"/>
      <c r="C6" s="30"/>
      <c r="D6" s="30"/>
      <c r="E6" s="31"/>
      <c r="F6" s="31"/>
      <c r="G6" s="6" t="s">
        <v>70</v>
      </c>
      <c r="H6" s="16">
        <v>8</v>
      </c>
      <c r="I6" s="17">
        <f t="shared" si="0"/>
        <v>8</v>
      </c>
    </row>
    <row r="7" spans="1:9" x14ac:dyDescent="0.25">
      <c r="A7" s="32"/>
      <c r="B7" s="29"/>
      <c r="C7" s="30"/>
      <c r="D7" s="30"/>
      <c r="E7" s="31"/>
      <c r="F7" s="31"/>
      <c r="G7" s="6" t="s">
        <v>88</v>
      </c>
      <c r="H7" s="16">
        <v>15.97</v>
      </c>
      <c r="I7" s="17" t="str">
        <f t="shared" si="0"/>
        <v>Descartado</v>
      </c>
    </row>
    <row r="8" spans="1:9" x14ac:dyDescent="0.25">
      <c r="A8" s="32"/>
      <c r="B8" s="29"/>
      <c r="C8" s="30"/>
      <c r="D8" s="30"/>
      <c r="E8" s="31"/>
      <c r="F8" s="31"/>
      <c r="G8" s="6" t="s">
        <v>89</v>
      </c>
      <c r="H8" s="16">
        <v>13.11</v>
      </c>
      <c r="I8" s="17" t="str">
        <f t="shared" si="0"/>
        <v>Descartado</v>
      </c>
    </row>
    <row r="9" spans="1:9" x14ac:dyDescent="0.25">
      <c r="A9" s="32"/>
      <c r="B9" s="29"/>
      <c r="C9" s="30"/>
      <c r="D9" s="30"/>
      <c r="E9" s="31"/>
      <c r="F9" s="31"/>
      <c r="G9" s="6" t="s">
        <v>90</v>
      </c>
      <c r="H9" s="16">
        <v>11.38</v>
      </c>
      <c r="I9" s="17">
        <f t="shared" si="0"/>
        <v>11.38</v>
      </c>
    </row>
    <row r="10" spans="1:9" x14ac:dyDescent="0.25">
      <c r="A10" s="32"/>
      <c r="B10" s="29"/>
      <c r="C10" s="30"/>
      <c r="D10" s="30"/>
      <c r="E10" s="31"/>
      <c r="F10" s="31"/>
      <c r="G10" s="6" t="s">
        <v>91</v>
      </c>
      <c r="H10" s="16">
        <v>10</v>
      </c>
      <c r="I10" s="17">
        <f t="shared" si="0"/>
        <v>10</v>
      </c>
    </row>
    <row r="11" spans="1:9" x14ac:dyDescent="0.25">
      <c r="A11" s="32"/>
      <c r="B11" s="29"/>
      <c r="C11" s="30"/>
      <c r="D11" s="30"/>
      <c r="E11" s="31"/>
      <c r="F11" s="31"/>
      <c r="G11" s="6" t="s">
        <v>92</v>
      </c>
      <c r="H11" s="16">
        <v>7.25</v>
      </c>
      <c r="I11" s="17">
        <f t="shared" si="0"/>
        <v>7.25</v>
      </c>
    </row>
    <row r="12" spans="1:9" x14ac:dyDescent="0.25">
      <c r="A12" s="32"/>
      <c r="B12" s="29"/>
      <c r="C12" s="30"/>
      <c r="D12" s="30"/>
      <c r="E12" s="31"/>
      <c r="F12" s="31"/>
      <c r="G12" s="6"/>
      <c r="H12" s="16"/>
      <c r="I12" s="17" t="str">
        <f t="shared" si="0"/>
        <v/>
      </c>
    </row>
    <row r="13" spans="1:9" x14ac:dyDescent="0.25">
      <c r="A13" s="32"/>
      <c r="B13" s="29"/>
      <c r="C13" s="30"/>
      <c r="D13" s="30"/>
      <c r="E13" s="31"/>
      <c r="F13" s="31"/>
      <c r="G13" s="6"/>
      <c r="H13" s="16"/>
      <c r="I13" s="17" t="str">
        <f t="shared" si="0"/>
        <v/>
      </c>
    </row>
    <row r="14" spans="1:9" x14ac:dyDescent="0.25">
      <c r="A14" s="32"/>
      <c r="B14" s="29"/>
      <c r="C14" s="30"/>
      <c r="D14" s="30"/>
      <c r="E14" s="31"/>
      <c r="F14" s="31"/>
      <c r="G14" s="6"/>
      <c r="H14" s="16"/>
      <c r="I14" s="17" t="str">
        <f t="shared" si="0"/>
        <v/>
      </c>
    </row>
    <row r="15" spans="1:9" x14ac:dyDescent="0.25">
      <c r="A15" s="32"/>
      <c r="B15" s="29"/>
      <c r="C15" s="30"/>
      <c r="D15" s="30"/>
      <c r="E15" s="31"/>
      <c r="F15" s="31"/>
      <c r="G15" s="6"/>
      <c r="H15" s="16"/>
      <c r="I15" s="17" t="str">
        <f t="shared" si="0"/>
        <v/>
      </c>
    </row>
    <row r="16" spans="1:9" x14ac:dyDescent="0.25">
      <c r="A16" s="32"/>
      <c r="B16" s="29"/>
      <c r="C16" s="30"/>
      <c r="D16" s="30"/>
      <c r="E16" s="31"/>
      <c r="F16" s="31"/>
      <c r="G16" s="6"/>
      <c r="H16" s="16"/>
      <c r="I16" s="17" t="str">
        <f t="shared" si="0"/>
        <v/>
      </c>
    </row>
    <row r="17" spans="1:9" x14ac:dyDescent="0.25">
      <c r="A17" s="32"/>
      <c r="B17" s="29"/>
      <c r="C17" s="30"/>
      <c r="D17" s="30"/>
      <c r="E17" s="31"/>
      <c r="F17" s="31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2.8340209949822164</v>
      </c>
      <c r="B20" s="8">
        <f>COUNT(H3:H17)</f>
        <v>9</v>
      </c>
      <c r="C20" s="9">
        <f>IF(B20&lt;2,"n/a",(A20/D20))</f>
        <v>0.27839106041082678</v>
      </c>
      <c r="D20" s="10">
        <f>IFERROR(ROUND(AVERAGE(H3:H17),2),"")</f>
        <v>10.18</v>
      </c>
      <c r="E20" s="15">
        <f>IFERROR(ROUND(IF(B20&lt;2,"n/a",(IF(C20&lt;=25%,"n/a",AVERAGE(I3:I17)))),2),"n/a")</f>
        <v>8.93</v>
      </c>
      <c r="F20" s="10">
        <f>IFERROR(ROUND(MEDIAN(H3:H17),2),"")</f>
        <v>8.8800000000000008</v>
      </c>
      <c r="G20" s="11" t="str">
        <f>IFERROR(INDEX(G3:G17,MATCH(H20,H3:H17,0)),"")</f>
        <v>VVM ATACADISTA DE ALIMENTOS LTDA</v>
      </c>
      <c r="H20" s="12">
        <f>F3</f>
        <v>7.25</v>
      </c>
    </row>
    <row r="22" spans="1:9" x14ac:dyDescent="0.25">
      <c r="G22" s="13" t="s">
        <v>20</v>
      </c>
      <c r="H22" s="14">
        <f>IF(C20&lt;=25%,D20,MIN(E20:F20))</f>
        <v>8.8800000000000008</v>
      </c>
    </row>
    <row r="23" spans="1:9" x14ac:dyDescent="0.25">
      <c r="G23" s="13" t="s">
        <v>6</v>
      </c>
      <c r="H23" s="14">
        <f>ROUND(H22,2)*D3</f>
        <v>532.80000000000007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6</v>
      </c>
      <c r="B3" s="28" t="s">
        <v>56</v>
      </c>
      <c r="C3" s="30" t="s">
        <v>51</v>
      </c>
      <c r="D3" s="30">
        <v>60</v>
      </c>
      <c r="E3" s="31">
        <f>IF(C20&lt;=25%,D20,MIN(E20:F20))</f>
        <v>7.96</v>
      </c>
      <c r="F3" s="31">
        <f>MIN(H3:H17)</f>
        <v>6</v>
      </c>
      <c r="G3" s="6" t="s">
        <v>68</v>
      </c>
      <c r="H3" s="16">
        <v>6.9</v>
      </c>
      <c r="I3" s="17">
        <f>IF(H3="","",(IF($C$20&lt;25%,"n/a",IF(H3&lt;=($D$20+$A$20),H3,"Descartado"))))</f>
        <v>6.9</v>
      </c>
    </row>
    <row r="4" spans="1:9" x14ac:dyDescent="0.25">
      <c r="A4" s="32"/>
      <c r="B4" s="29"/>
      <c r="C4" s="30"/>
      <c r="D4" s="30"/>
      <c r="E4" s="31"/>
      <c r="F4" s="31"/>
      <c r="G4" s="6" t="s">
        <v>86</v>
      </c>
      <c r="H4" s="16">
        <v>6</v>
      </c>
      <c r="I4" s="17">
        <f t="shared" ref="I4:I17" si="0">IF(H4="","",(IF($C$20&lt;25%,"n/a",IF(H4&lt;=($D$20+$A$20),H4,"Descartado"))))</f>
        <v>6</v>
      </c>
    </row>
    <row r="5" spans="1:9" x14ac:dyDescent="0.25">
      <c r="A5" s="32"/>
      <c r="B5" s="29"/>
      <c r="C5" s="30"/>
      <c r="D5" s="30"/>
      <c r="E5" s="31"/>
      <c r="F5" s="31"/>
      <c r="G5" s="6" t="s">
        <v>87</v>
      </c>
      <c r="H5" s="16">
        <v>8.1300000000000008</v>
      </c>
      <c r="I5" s="17">
        <f t="shared" si="0"/>
        <v>8.1300000000000008</v>
      </c>
    </row>
    <row r="6" spans="1:9" x14ac:dyDescent="0.25">
      <c r="A6" s="32"/>
      <c r="B6" s="29"/>
      <c r="C6" s="30"/>
      <c r="D6" s="30"/>
      <c r="E6" s="31"/>
      <c r="F6" s="31"/>
      <c r="G6" s="6" t="s">
        <v>88</v>
      </c>
      <c r="H6" s="16">
        <v>12.97</v>
      </c>
      <c r="I6" s="17" t="str">
        <f t="shared" si="0"/>
        <v>Descartado</v>
      </c>
    </row>
    <row r="7" spans="1:9" x14ac:dyDescent="0.25">
      <c r="A7" s="32"/>
      <c r="B7" s="29"/>
      <c r="C7" s="30"/>
      <c r="D7" s="30"/>
      <c r="E7" s="31"/>
      <c r="F7" s="31"/>
      <c r="G7" s="6" t="s">
        <v>89</v>
      </c>
      <c r="H7" s="16">
        <v>13.47</v>
      </c>
      <c r="I7" s="17" t="str">
        <f t="shared" si="0"/>
        <v>Descartado</v>
      </c>
    </row>
    <row r="8" spans="1:9" x14ac:dyDescent="0.25">
      <c r="A8" s="32"/>
      <c r="B8" s="29"/>
      <c r="C8" s="30"/>
      <c r="D8" s="30"/>
      <c r="E8" s="31"/>
      <c r="F8" s="31"/>
      <c r="G8" s="6" t="s">
        <v>90</v>
      </c>
      <c r="H8" s="16">
        <v>10.82</v>
      </c>
      <c r="I8" s="17">
        <f t="shared" si="0"/>
        <v>10.82</v>
      </c>
    </row>
    <row r="9" spans="1:9" x14ac:dyDescent="0.25">
      <c r="A9" s="32"/>
      <c r="B9" s="29"/>
      <c r="C9" s="30"/>
      <c r="D9" s="30"/>
      <c r="E9" s="31"/>
      <c r="F9" s="31"/>
      <c r="G9" s="6"/>
      <c r="H9" s="16"/>
      <c r="I9" s="17" t="str">
        <f t="shared" si="0"/>
        <v/>
      </c>
    </row>
    <row r="10" spans="1:9" x14ac:dyDescent="0.25">
      <c r="A10" s="32"/>
      <c r="B10" s="29"/>
      <c r="C10" s="30"/>
      <c r="D10" s="30"/>
      <c r="E10" s="31"/>
      <c r="F10" s="31"/>
      <c r="G10" s="6"/>
      <c r="H10" s="16"/>
      <c r="I10" s="17" t="str">
        <f t="shared" si="0"/>
        <v/>
      </c>
    </row>
    <row r="11" spans="1:9" x14ac:dyDescent="0.25">
      <c r="A11" s="32"/>
      <c r="B11" s="29"/>
      <c r="C11" s="30"/>
      <c r="D11" s="30"/>
      <c r="E11" s="31"/>
      <c r="F11" s="31"/>
      <c r="G11" s="6"/>
      <c r="H11" s="16"/>
      <c r="I11" s="17" t="str">
        <f t="shared" si="0"/>
        <v/>
      </c>
    </row>
    <row r="12" spans="1:9" x14ac:dyDescent="0.25">
      <c r="A12" s="32"/>
      <c r="B12" s="29"/>
      <c r="C12" s="30"/>
      <c r="D12" s="30"/>
      <c r="E12" s="31"/>
      <c r="F12" s="31"/>
      <c r="G12" s="6"/>
      <c r="H12" s="16"/>
      <c r="I12" s="17" t="str">
        <f t="shared" si="0"/>
        <v/>
      </c>
    </row>
    <row r="13" spans="1:9" x14ac:dyDescent="0.25">
      <c r="A13" s="32"/>
      <c r="B13" s="29"/>
      <c r="C13" s="30"/>
      <c r="D13" s="30"/>
      <c r="E13" s="31"/>
      <c r="F13" s="31"/>
      <c r="G13" s="6"/>
      <c r="H13" s="16"/>
      <c r="I13" s="17" t="str">
        <f t="shared" si="0"/>
        <v/>
      </c>
    </row>
    <row r="14" spans="1:9" x14ac:dyDescent="0.25">
      <c r="A14" s="32"/>
      <c r="B14" s="29"/>
      <c r="C14" s="30"/>
      <c r="D14" s="30"/>
      <c r="E14" s="31"/>
      <c r="F14" s="31"/>
      <c r="G14" s="6"/>
      <c r="H14" s="16"/>
      <c r="I14" s="17" t="str">
        <f t="shared" si="0"/>
        <v/>
      </c>
    </row>
    <row r="15" spans="1:9" x14ac:dyDescent="0.25">
      <c r="A15" s="32"/>
      <c r="B15" s="29"/>
      <c r="C15" s="30"/>
      <c r="D15" s="30"/>
      <c r="E15" s="31"/>
      <c r="F15" s="31"/>
      <c r="G15" s="6"/>
      <c r="H15" s="16"/>
      <c r="I15" s="17" t="str">
        <f t="shared" si="0"/>
        <v/>
      </c>
    </row>
    <row r="16" spans="1:9" x14ac:dyDescent="0.25">
      <c r="A16" s="32"/>
      <c r="B16" s="29"/>
      <c r="C16" s="30"/>
      <c r="D16" s="30"/>
      <c r="E16" s="31"/>
      <c r="F16" s="31"/>
      <c r="G16" s="6"/>
      <c r="H16" s="16"/>
      <c r="I16" s="17" t="str">
        <f t="shared" si="0"/>
        <v/>
      </c>
    </row>
    <row r="17" spans="1:9" x14ac:dyDescent="0.25">
      <c r="A17" s="32"/>
      <c r="B17" s="29"/>
      <c r="C17" s="30"/>
      <c r="D17" s="30"/>
      <c r="E17" s="31"/>
      <c r="F17" s="31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3.1671359301425688</v>
      </c>
      <c r="B20" s="8">
        <f>COUNT(H3:H17)</f>
        <v>6</v>
      </c>
      <c r="C20" s="9">
        <f>IF(B20&lt;2,"n/a",(A20/D20))</f>
        <v>0.32583702985005847</v>
      </c>
      <c r="D20" s="10">
        <f>IFERROR(ROUND(AVERAGE(H3:H17),2),"")</f>
        <v>9.7200000000000006</v>
      </c>
      <c r="E20" s="15">
        <f>IFERROR(ROUND(IF(B20&lt;2,"n/a",(IF(C20&lt;=25%,"n/a",AVERAGE(I3:I17)))),2),"n/a")</f>
        <v>7.96</v>
      </c>
      <c r="F20" s="10">
        <f>IFERROR(ROUND(MEDIAN(H3:H17),2),"")</f>
        <v>9.48</v>
      </c>
      <c r="G20" s="11" t="str">
        <f>IFERROR(INDEX(G3:G17,MATCH(H20,H3:H17,0)),"")</f>
        <v>ALDERIVA NEIVA DE MIRANDA</v>
      </c>
      <c r="H20" s="12">
        <f>F3</f>
        <v>6</v>
      </c>
    </row>
    <row r="22" spans="1:9" x14ac:dyDescent="0.25">
      <c r="G22" s="13" t="s">
        <v>20</v>
      </c>
      <c r="H22" s="14">
        <f>IF(C20&lt;=25%,D20,MIN(E20:F20))</f>
        <v>7.96</v>
      </c>
    </row>
    <row r="23" spans="1:9" x14ac:dyDescent="0.25">
      <c r="G23" s="13" t="s">
        <v>6</v>
      </c>
      <c r="H23" s="14">
        <f>ROUND(H22,2)*D3</f>
        <v>477.6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7</v>
      </c>
      <c r="B3" s="28" t="s">
        <v>57</v>
      </c>
      <c r="C3" s="30" t="s">
        <v>51</v>
      </c>
      <c r="D3" s="30">
        <v>60</v>
      </c>
      <c r="E3" s="31">
        <f>IF(C20&lt;=25%,D20,MIN(E20:F20))</f>
        <v>10.5</v>
      </c>
      <c r="F3" s="31">
        <f>MIN(H3:H17)</f>
        <v>7.9</v>
      </c>
      <c r="G3" s="6" t="s">
        <v>68</v>
      </c>
      <c r="H3" s="16">
        <v>11.5</v>
      </c>
      <c r="I3" s="17">
        <f>IF(H3="","",(IF($C$20&lt;25%,"n/a",IF(H3&lt;=($D$20+$A$20),H3,"Descartado"))))</f>
        <v>11.5</v>
      </c>
    </row>
    <row r="4" spans="1:9" x14ac:dyDescent="0.25">
      <c r="A4" s="32"/>
      <c r="B4" s="29"/>
      <c r="C4" s="30"/>
      <c r="D4" s="30"/>
      <c r="E4" s="31"/>
      <c r="F4" s="31"/>
      <c r="G4" s="6" t="s">
        <v>86</v>
      </c>
      <c r="H4" s="16">
        <v>8.5</v>
      </c>
      <c r="I4" s="17">
        <f t="shared" ref="I4:I17" si="0">IF(H4="","",(IF($C$20&lt;25%,"n/a",IF(H4&lt;=($D$20+$A$20),H4,"Descartado"))))</f>
        <v>8.5</v>
      </c>
    </row>
    <row r="5" spans="1:9" x14ac:dyDescent="0.25">
      <c r="A5" s="32"/>
      <c r="B5" s="29"/>
      <c r="C5" s="30"/>
      <c r="D5" s="30"/>
      <c r="E5" s="31"/>
      <c r="F5" s="31"/>
      <c r="G5" s="6" t="s">
        <v>93</v>
      </c>
      <c r="H5" s="16">
        <v>14.89</v>
      </c>
      <c r="I5" s="17">
        <f t="shared" si="0"/>
        <v>14.89</v>
      </c>
    </row>
    <row r="6" spans="1:9" x14ac:dyDescent="0.25">
      <c r="A6" s="32"/>
      <c r="B6" s="29"/>
      <c r="C6" s="30"/>
      <c r="D6" s="30"/>
      <c r="E6" s="31"/>
      <c r="F6" s="31"/>
      <c r="G6" s="6" t="s">
        <v>94</v>
      </c>
      <c r="H6" s="16">
        <v>21.32</v>
      </c>
      <c r="I6" s="17" t="str">
        <f t="shared" si="0"/>
        <v>Descartado</v>
      </c>
    </row>
    <row r="7" spans="1:9" x14ac:dyDescent="0.25">
      <c r="A7" s="32"/>
      <c r="B7" s="29"/>
      <c r="C7" s="30"/>
      <c r="D7" s="30"/>
      <c r="E7" s="31"/>
      <c r="F7" s="31"/>
      <c r="G7" s="6" t="s">
        <v>95</v>
      </c>
      <c r="H7" s="16">
        <v>7.9</v>
      </c>
      <c r="I7" s="17">
        <f t="shared" si="0"/>
        <v>7.9</v>
      </c>
    </row>
    <row r="8" spans="1:9" x14ac:dyDescent="0.25">
      <c r="A8" s="32"/>
      <c r="B8" s="29"/>
      <c r="C8" s="30"/>
      <c r="D8" s="30"/>
      <c r="E8" s="31"/>
      <c r="F8" s="31"/>
      <c r="G8" s="6" t="s">
        <v>96</v>
      </c>
      <c r="H8" s="16">
        <v>9.6999999999999993</v>
      </c>
      <c r="I8" s="17">
        <f t="shared" si="0"/>
        <v>9.6999999999999993</v>
      </c>
    </row>
    <row r="9" spans="1:9" x14ac:dyDescent="0.25">
      <c r="A9" s="32"/>
      <c r="B9" s="29"/>
      <c r="C9" s="30"/>
      <c r="D9" s="30"/>
      <c r="E9" s="31"/>
      <c r="F9" s="31"/>
      <c r="G9" s="6" t="s">
        <v>97</v>
      </c>
      <c r="H9" s="16">
        <v>20.27</v>
      </c>
      <c r="I9" s="17" t="str">
        <f t="shared" si="0"/>
        <v>Descartado</v>
      </c>
    </row>
    <row r="10" spans="1:9" x14ac:dyDescent="0.25">
      <c r="A10" s="32"/>
      <c r="B10" s="29"/>
      <c r="C10" s="30"/>
      <c r="D10" s="30"/>
      <c r="E10" s="31"/>
      <c r="F10" s="31"/>
      <c r="G10" s="6"/>
      <c r="H10" s="16"/>
      <c r="I10" s="17" t="str">
        <f t="shared" si="0"/>
        <v/>
      </c>
    </row>
    <row r="11" spans="1:9" x14ac:dyDescent="0.25">
      <c r="A11" s="32"/>
      <c r="B11" s="29"/>
      <c r="C11" s="30"/>
      <c r="D11" s="30"/>
      <c r="E11" s="31"/>
      <c r="F11" s="31"/>
      <c r="G11" s="6"/>
      <c r="H11" s="16"/>
      <c r="I11" s="17" t="str">
        <f t="shared" si="0"/>
        <v/>
      </c>
    </row>
    <row r="12" spans="1:9" x14ac:dyDescent="0.25">
      <c r="A12" s="32"/>
      <c r="B12" s="29"/>
      <c r="C12" s="30"/>
      <c r="D12" s="30"/>
      <c r="E12" s="31"/>
      <c r="F12" s="31"/>
      <c r="G12" s="6"/>
      <c r="H12" s="16"/>
      <c r="I12" s="17" t="str">
        <f t="shared" si="0"/>
        <v/>
      </c>
    </row>
    <row r="13" spans="1:9" x14ac:dyDescent="0.25">
      <c r="A13" s="32"/>
      <c r="B13" s="29"/>
      <c r="C13" s="30"/>
      <c r="D13" s="30"/>
      <c r="E13" s="31"/>
      <c r="F13" s="31"/>
      <c r="G13" s="6"/>
      <c r="H13" s="16"/>
      <c r="I13" s="17" t="str">
        <f t="shared" si="0"/>
        <v/>
      </c>
    </row>
    <row r="14" spans="1:9" x14ac:dyDescent="0.25">
      <c r="A14" s="32"/>
      <c r="B14" s="29"/>
      <c r="C14" s="30"/>
      <c r="D14" s="30"/>
      <c r="E14" s="31"/>
      <c r="F14" s="31"/>
      <c r="G14" s="6"/>
      <c r="H14" s="16"/>
      <c r="I14" s="17" t="str">
        <f t="shared" si="0"/>
        <v/>
      </c>
    </row>
    <row r="15" spans="1:9" x14ac:dyDescent="0.25">
      <c r="A15" s="32"/>
      <c r="B15" s="29"/>
      <c r="C15" s="30"/>
      <c r="D15" s="30"/>
      <c r="E15" s="31"/>
      <c r="F15" s="31"/>
      <c r="G15" s="6"/>
      <c r="H15" s="16"/>
      <c r="I15" s="17" t="str">
        <f t="shared" si="0"/>
        <v/>
      </c>
    </row>
    <row r="16" spans="1:9" x14ac:dyDescent="0.25">
      <c r="A16" s="32"/>
      <c r="B16" s="29"/>
      <c r="C16" s="30"/>
      <c r="D16" s="30"/>
      <c r="E16" s="31"/>
      <c r="F16" s="31"/>
      <c r="G16" s="6"/>
      <c r="H16" s="16"/>
      <c r="I16" s="17" t="str">
        <f t="shared" si="0"/>
        <v/>
      </c>
    </row>
    <row r="17" spans="1:9" x14ac:dyDescent="0.25">
      <c r="A17" s="32"/>
      <c r="B17" s="29"/>
      <c r="C17" s="30"/>
      <c r="D17" s="30"/>
      <c r="E17" s="31"/>
      <c r="F17" s="31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5.533115457557944</v>
      </c>
      <c r="B20" s="8">
        <f>COUNT(H3:H17)</f>
        <v>7</v>
      </c>
      <c r="C20" s="9">
        <f>IF(B20&lt;2,"n/a",(A20/D20))</f>
        <v>0.41169013821115658</v>
      </c>
      <c r="D20" s="10">
        <f>IFERROR(ROUND(AVERAGE(H3:H17),2),"")</f>
        <v>13.44</v>
      </c>
      <c r="E20" s="15">
        <f>IFERROR(ROUND(IF(B20&lt;2,"n/a",(IF(C20&lt;=25%,"n/a",AVERAGE(I3:I17)))),2),"n/a")</f>
        <v>10.5</v>
      </c>
      <c r="F20" s="10">
        <f>IFERROR(ROUND(MEDIAN(H3:H17),2),"")</f>
        <v>11.5</v>
      </c>
      <c r="G20" s="11" t="str">
        <f>IFERROR(INDEX(G3:G17,MATCH(H20,H3:H17,0)),"")</f>
        <v>C &amp; R COMERCIO ATACADISTA DE PRODUTOS ALIMENTICIOS LTDA</v>
      </c>
      <c r="H20" s="12">
        <f>F3</f>
        <v>7.9</v>
      </c>
    </row>
    <row r="22" spans="1:9" x14ac:dyDescent="0.25">
      <c r="G22" s="13" t="s">
        <v>20</v>
      </c>
      <c r="H22" s="14">
        <f>IF(C20&lt;=25%,D20,MIN(E20:F20))</f>
        <v>10.5</v>
      </c>
    </row>
    <row r="23" spans="1:9" x14ac:dyDescent="0.25">
      <c r="G23" s="13" t="s">
        <v>6</v>
      </c>
      <c r="H23" s="14">
        <f>ROUND(H22,2)*D3</f>
        <v>630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8</v>
      </c>
      <c r="B3" s="28" t="s">
        <v>58</v>
      </c>
      <c r="C3" s="30" t="s">
        <v>51</v>
      </c>
      <c r="D3" s="30">
        <v>60</v>
      </c>
      <c r="E3" s="31">
        <f>IF(C20&lt;=25%,D20,MIN(E20:F20))</f>
        <v>12</v>
      </c>
      <c r="F3" s="31">
        <f>MIN(H3:H17)</f>
        <v>8.64</v>
      </c>
      <c r="G3" s="6" t="s">
        <v>98</v>
      </c>
      <c r="H3" s="16">
        <v>14.85</v>
      </c>
      <c r="I3" s="17">
        <f>IF(H3="","",(IF($C$20&lt;25%,"n/a",IF(H3&lt;=($D$20+$A$20),H3,"Descartado"))))</f>
        <v>14.85</v>
      </c>
    </row>
    <row r="4" spans="1:9" x14ac:dyDescent="0.25">
      <c r="A4" s="32"/>
      <c r="B4" s="29"/>
      <c r="C4" s="30"/>
      <c r="D4" s="30"/>
      <c r="E4" s="31"/>
      <c r="F4" s="31"/>
      <c r="G4" s="6" t="s">
        <v>99</v>
      </c>
      <c r="H4" s="16">
        <v>8.64</v>
      </c>
      <c r="I4" s="17">
        <f t="shared" ref="I4:I17" si="0">IF(H4="","",(IF($C$20&lt;25%,"n/a",IF(H4&lt;=($D$20+$A$20),H4,"Descartado"))))</f>
        <v>8.64</v>
      </c>
    </row>
    <row r="5" spans="1:9" x14ac:dyDescent="0.25">
      <c r="A5" s="32"/>
      <c r="B5" s="29"/>
      <c r="C5" s="30"/>
      <c r="D5" s="30"/>
      <c r="E5" s="31"/>
      <c r="F5" s="31"/>
      <c r="G5" s="6" t="s">
        <v>100</v>
      </c>
      <c r="H5" s="16">
        <v>11.5</v>
      </c>
      <c r="I5" s="17">
        <f t="shared" si="0"/>
        <v>11.5</v>
      </c>
    </row>
    <row r="6" spans="1:9" x14ac:dyDescent="0.25">
      <c r="A6" s="32"/>
      <c r="B6" s="29"/>
      <c r="C6" s="30"/>
      <c r="D6" s="30"/>
      <c r="E6" s="31"/>
      <c r="F6" s="31"/>
      <c r="G6" s="6" t="s">
        <v>101</v>
      </c>
      <c r="H6" s="16">
        <v>12.9</v>
      </c>
      <c r="I6" s="17">
        <f t="shared" si="0"/>
        <v>12.9</v>
      </c>
    </row>
    <row r="7" spans="1:9" x14ac:dyDescent="0.25">
      <c r="A7" s="32"/>
      <c r="B7" s="29"/>
      <c r="C7" s="30"/>
      <c r="D7" s="30"/>
      <c r="E7" s="31"/>
      <c r="F7" s="31"/>
      <c r="G7" s="6" t="s">
        <v>102</v>
      </c>
      <c r="H7" s="16">
        <v>26</v>
      </c>
      <c r="I7" s="17" t="str">
        <f t="shared" si="0"/>
        <v>Descartado</v>
      </c>
    </row>
    <row r="8" spans="1:9" x14ac:dyDescent="0.25">
      <c r="A8" s="32"/>
      <c r="B8" s="29"/>
      <c r="C8" s="30"/>
      <c r="D8" s="30"/>
      <c r="E8" s="31"/>
      <c r="F8" s="31"/>
      <c r="G8" s="6" t="s">
        <v>103</v>
      </c>
      <c r="H8" s="16">
        <v>10.99</v>
      </c>
      <c r="I8" s="17">
        <f t="shared" si="0"/>
        <v>10.99</v>
      </c>
    </row>
    <row r="9" spans="1:9" x14ac:dyDescent="0.25">
      <c r="A9" s="32"/>
      <c r="B9" s="29"/>
      <c r="C9" s="30"/>
      <c r="D9" s="30"/>
      <c r="E9" s="31"/>
      <c r="F9" s="31"/>
      <c r="G9" s="6" t="s">
        <v>104</v>
      </c>
      <c r="H9" s="16">
        <v>12</v>
      </c>
      <c r="I9" s="17">
        <f t="shared" si="0"/>
        <v>12</v>
      </c>
    </row>
    <row r="10" spans="1:9" x14ac:dyDescent="0.25">
      <c r="A10" s="32"/>
      <c r="B10" s="29"/>
      <c r="C10" s="30"/>
      <c r="D10" s="30"/>
      <c r="E10" s="31"/>
      <c r="F10" s="31"/>
      <c r="G10" s="6" t="s">
        <v>105</v>
      </c>
      <c r="H10" s="16">
        <v>15</v>
      </c>
      <c r="I10" s="17">
        <f t="shared" si="0"/>
        <v>15</v>
      </c>
    </row>
    <row r="11" spans="1:9" x14ac:dyDescent="0.25">
      <c r="A11" s="32"/>
      <c r="B11" s="29"/>
      <c r="C11" s="30"/>
      <c r="D11" s="30"/>
      <c r="E11" s="31"/>
      <c r="F11" s="31"/>
      <c r="G11" s="6" t="s">
        <v>106</v>
      </c>
      <c r="H11" s="16">
        <v>11</v>
      </c>
      <c r="I11" s="17">
        <f t="shared" si="0"/>
        <v>11</v>
      </c>
    </row>
    <row r="12" spans="1:9" x14ac:dyDescent="0.25">
      <c r="A12" s="32"/>
      <c r="B12" s="29"/>
      <c r="C12" s="30"/>
      <c r="D12" s="30"/>
      <c r="E12" s="31"/>
      <c r="F12" s="31"/>
      <c r="G12" s="6"/>
      <c r="H12" s="16"/>
      <c r="I12" s="17" t="str">
        <f t="shared" si="0"/>
        <v/>
      </c>
    </row>
    <row r="13" spans="1:9" x14ac:dyDescent="0.25">
      <c r="A13" s="32"/>
      <c r="B13" s="29"/>
      <c r="C13" s="30"/>
      <c r="D13" s="30"/>
      <c r="E13" s="31"/>
      <c r="F13" s="31"/>
      <c r="G13" s="6"/>
      <c r="H13" s="16"/>
      <c r="I13" s="17" t="str">
        <f t="shared" si="0"/>
        <v/>
      </c>
    </row>
    <row r="14" spans="1:9" x14ac:dyDescent="0.25">
      <c r="A14" s="32"/>
      <c r="B14" s="29"/>
      <c r="C14" s="30"/>
      <c r="D14" s="30"/>
      <c r="E14" s="31"/>
      <c r="F14" s="31"/>
      <c r="G14" s="6"/>
      <c r="H14" s="16"/>
      <c r="I14" s="17" t="str">
        <f t="shared" si="0"/>
        <v/>
      </c>
    </row>
    <row r="15" spans="1:9" x14ac:dyDescent="0.25">
      <c r="A15" s="32"/>
      <c r="B15" s="29"/>
      <c r="C15" s="30"/>
      <c r="D15" s="30"/>
      <c r="E15" s="31"/>
      <c r="F15" s="31"/>
      <c r="G15" s="6"/>
      <c r="H15" s="16"/>
      <c r="I15" s="17" t="str">
        <f t="shared" si="0"/>
        <v/>
      </c>
    </row>
    <row r="16" spans="1:9" x14ac:dyDescent="0.25">
      <c r="A16" s="32"/>
      <c r="B16" s="29"/>
      <c r="C16" s="30"/>
      <c r="D16" s="30"/>
      <c r="E16" s="31"/>
      <c r="F16" s="31"/>
      <c r="G16" s="6"/>
      <c r="H16" s="16"/>
      <c r="I16" s="17" t="str">
        <f t="shared" si="0"/>
        <v/>
      </c>
    </row>
    <row r="17" spans="1:9" x14ac:dyDescent="0.25">
      <c r="A17" s="32"/>
      <c r="B17" s="29"/>
      <c r="C17" s="30"/>
      <c r="D17" s="30"/>
      <c r="E17" s="31"/>
      <c r="F17" s="31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5.0360028792684401</v>
      </c>
      <c r="B20" s="8">
        <f>COUNT(H3:H17)</f>
        <v>9</v>
      </c>
      <c r="C20" s="9">
        <f>IF(B20&lt;2,"n/a",(A20/D20))</f>
        <v>0.36893793987314577</v>
      </c>
      <c r="D20" s="10">
        <f>IFERROR(ROUND(AVERAGE(H3:H17),2),"")</f>
        <v>13.65</v>
      </c>
      <c r="E20" s="15">
        <f>IFERROR(ROUND(IF(B20&lt;2,"n/a",(IF(C20&lt;=25%,"n/a",AVERAGE(I3:I17)))),2),"n/a")</f>
        <v>12.11</v>
      </c>
      <c r="F20" s="10">
        <f>IFERROR(ROUND(MEDIAN(H3:H17),2),"")</f>
        <v>12</v>
      </c>
      <c r="G20" s="11" t="str">
        <f>IFERROR(INDEX(G3:G17,MATCH(H20,H3:H17,0)),"")</f>
        <v>JCA COMERCIO DE ALIMENTOS LTDA</v>
      </c>
      <c r="H20" s="12">
        <f>F3</f>
        <v>8.64</v>
      </c>
    </row>
    <row r="22" spans="1:9" x14ac:dyDescent="0.25">
      <c r="G22" s="13" t="s">
        <v>20</v>
      </c>
      <c r="H22" s="14">
        <f>IF(C20&lt;=25%,D20,MIN(E20:F20))</f>
        <v>12</v>
      </c>
    </row>
    <row r="23" spans="1:9" x14ac:dyDescent="0.25">
      <c r="G23" s="13" t="s">
        <v>6</v>
      </c>
      <c r="H23" s="14">
        <f>ROUND(H22,2)*D3</f>
        <v>720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9</v>
      </c>
      <c r="B3" s="28" t="s">
        <v>59</v>
      </c>
      <c r="C3" s="30" t="s">
        <v>51</v>
      </c>
      <c r="D3" s="30">
        <v>60</v>
      </c>
      <c r="E3" s="31">
        <f>IF(C20&lt;=25%,D20,MIN(E20:F20))</f>
        <v>14.2</v>
      </c>
      <c r="F3" s="31">
        <f>MIN(H3:H17)</f>
        <v>8</v>
      </c>
      <c r="G3" s="6" t="s">
        <v>106</v>
      </c>
      <c r="H3" s="16">
        <v>10</v>
      </c>
      <c r="I3" s="17">
        <f>IF(H3="","",(IF($C$20&lt;25%,"n/a",IF(H3&lt;=($D$20+$A$20),H3,"Descartado"))))</f>
        <v>10</v>
      </c>
    </row>
    <row r="4" spans="1:9" x14ac:dyDescent="0.25">
      <c r="A4" s="32"/>
      <c r="B4" s="29"/>
      <c r="C4" s="30"/>
      <c r="D4" s="30"/>
      <c r="E4" s="31"/>
      <c r="F4" s="31"/>
      <c r="G4" s="6" t="s">
        <v>68</v>
      </c>
      <c r="H4" s="16">
        <v>8</v>
      </c>
      <c r="I4" s="17">
        <f t="shared" ref="I4:I17" si="0">IF(H4="","",(IF($C$20&lt;25%,"n/a",IF(H4&lt;=($D$20+$A$20),H4,"Descartado"))))</f>
        <v>8</v>
      </c>
    </row>
    <row r="5" spans="1:9" x14ac:dyDescent="0.25">
      <c r="A5" s="32"/>
      <c r="B5" s="29"/>
      <c r="C5" s="30"/>
      <c r="D5" s="30"/>
      <c r="E5" s="31"/>
      <c r="F5" s="31"/>
      <c r="G5" s="6" t="s">
        <v>133</v>
      </c>
      <c r="H5" s="16">
        <v>18.899999999999999</v>
      </c>
      <c r="I5" s="17">
        <f t="shared" si="0"/>
        <v>18.899999999999999</v>
      </c>
    </row>
    <row r="6" spans="1:9" x14ac:dyDescent="0.25">
      <c r="A6" s="32"/>
      <c r="B6" s="29"/>
      <c r="C6" s="30"/>
      <c r="D6" s="30"/>
      <c r="E6" s="31"/>
      <c r="F6" s="31"/>
      <c r="G6" s="6" t="s">
        <v>134</v>
      </c>
      <c r="H6" s="16">
        <v>19.899999999999999</v>
      </c>
      <c r="I6" s="17">
        <f t="shared" si="0"/>
        <v>19.899999999999999</v>
      </c>
    </row>
    <row r="7" spans="1:9" x14ac:dyDescent="0.25">
      <c r="A7" s="32"/>
      <c r="B7" s="29"/>
      <c r="C7" s="30"/>
      <c r="D7" s="30"/>
      <c r="E7" s="31"/>
      <c r="F7" s="31"/>
      <c r="G7" s="6"/>
      <c r="H7" s="16"/>
      <c r="I7" s="17" t="str">
        <f t="shared" si="0"/>
        <v/>
      </c>
    </row>
    <row r="8" spans="1:9" x14ac:dyDescent="0.25">
      <c r="A8" s="32"/>
      <c r="B8" s="29"/>
      <c r="C8" s="30"/>
      <c r="D8" s="30"/>
      <c r="E8" s="31"/>
      <c r="F8" s="31"/>
      <c r="G8" s="6"/>
      <c r="H8" s="16"/>
      <c r="I8" s="17" t="str">
        <f t="shared" si="0"/>
        <v/>
      </c>
    </row>
    <row r="9" spans="1:9" x14ac:dyDescent="0.25">
      <c r="A9" s="32"/>
      <c r="B9" s="29"/>
      <c r="C9" s="30"/>
      <c r="D9" s="30"/>
      <c r="E9" s="31"/>
      <c r="F9" s="31"/>
      <c r="G9" s="6"/>
      <c r="H9" s="16"/>
      <c r="I9" s="17" t="str">
        <f t="shared" si="0"/>
        <v/>
      </c>
    </row>
    <row r="10" spans="1:9" x14ac:dyDescent="0.25">
      <c r="A10" s="32"/>
      <c r="B10" s="29"/>
      <c r="C10" s="30"/>
      <c r="D10" s="30"/>
      <c r="E10" s="31"/>
      <c r="F10" s="31"/>
      <c r="G10" s="6"/>
      <c r="H10" s="16"/>
      <c r="I10" s="17" t="str">
        <f t="shared" si="0"/>
        <v/>
      </c>
    </row>
    <row r="11" spans="1:9" x14ac:dyDescent="0.25">
      <c r="A11" s="32"/>
      <c r="B11" s="29"/>
      <c r="C11" s="30"/>
      <c r="D11" s="30"/>
      <c r="E11" s="31"/>
      <c r="F11" s="31"/>
      <c r="G11" s="6"/>
      <c r="H11" s="16"/>
      <c r="I11" s="17" t="str">
        <f t="shared" si="0"/>
        <v/>
      </c>
    </row>
    <row r="12" spans="1:9" x14ac:dyDescent="0.25">
      <c r="A12" s="32"/>
      <c r="B12" s="29"/>
      <c r="C12" s="30"/>
      <c r="D12" s="30"/>
      <c r="E12" s="31"/>
      <c r="F12" s="31"/>
      <c r="G12" s="6"/>
      <c r="H12" s="16"/>
      <c r="I12" s="17" t="str">
        <f t="shared" si="0"/>
        <v/>
      </c>
    </row>
    <row r="13" spans="1:9" x14ac:dyDescent="0.25">
      <c r="A13" s="32"/>
      <c r="B13" s="29"/>
      <c r="C13" s="30"/>
      <c r="D13" s="30"/>
      <c r="E13" s="31"/>
      <c r="F13" s="31"/>
      <c r="G13" s="6"/>
      <c r="H13" s="16"/>
      <c r="I13" s="17" t="str">
        <f t="shared" si="0"/>
        <v/>
      </c>
    </row>
    <row r="14" spans="1:9" x14ac:dyDescent="0.25">
      <c r="A14" s="32"/>
      <c r="B14" s="29"/>
      <c r="C14" s="30"/>
      <c r="D14" s="30"/>
      <c r="E14" s="31"/>
      <c r="F14" s="31"/>
      <c r="G14" s="6"/>
      <c r="H14" s="16"/>
      <c r="I14" s="17" t="str">
        <f t="shared" si="0"/>
        <v/>
      </c>
    </row>
    <row r="15" spans="1:9" x14ac:dyDescent="0.25">
      <c r="A15" s="32"/>
      <c r="B15" s="29"/>
      <c r="C15" s="30"/>
      <c r="D15" s="30"/>
      <c r="E15" s="31"/>
      <c r="F15" s="31"/>
      <c r="G15" s="6"/>
      <c r="H15" s="16"/>
      <c r="I15" s="17" t="str">
        <f t="shared" si="0"/>
        <v/>
      </c>
    </row>
    <row r="16" spans="1:9" x14ac:dyDescent="0.25">
      <c r="A16" s="32"/>
      <c r="B16" s="29"/>
      <c r="C16" s="30"/>
      <c r="D16" s="30"/>
      <c r="E16" s="31"/>
      <c r="F16" s="31"/>
      <c r="G16" s="6"/>
      <c r="H16" s="16"/>
      <c r="I16" s="17" t="str">
        <f t="shared" si="0"/>
        <v/>
      </c>
    </row>
    <row r="17" spans="1:9" x14ac:dyDescent="0.25">
      <c r="A17" s="32"/>
      <c r="B17" s="29"/>
      <c r="C17" s="30"/>
      <c r="D17" s="30"/>
      <c r="E17" s="31"/>
      <c r="F17" s="31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6.0734394429076692</v>
      </c>
      <c r="B20" s="8">
        <f>COUNT(H3:H17)</f>
        <v>4</v>
      </c>
      <c r="C20" s="9">
        <f>IF(B20&lt;2,"n/a",(A20/D20))</f>
        <v>0.42770700302166687</v>
      </c>
      <c r="D20" s="10">
        <f>IFERROR(ROUND(AVERAGE(H3:H17),2),"")</f>
        <v>14.2</v>
      </c>
      <c r="E20" s="15">
        <f>IFERROR(ROUND(IF(B20&lt;2,"n/a",(IF(C20&lt;=25%,"n/a",AVERAGE(I3:I17)))),2),"n/a")</f>
        <v>14.2</v>
      </c>
      <c r="F20" s="10">
        <f>IFERROR(ROUND(MEDIAN(H3:H17),2),"")</f>
        <v>14.45</v>
      </c>
      <c r="G20" s="11" t="str">
        <f>IFERROR(INDEX(G3:G17,MATCH(H20,H3:H17,0)),"")</f>
        <v>BAHIA CESTAS LTDA</v>
      </c>
      <c r="H20" s="12">
        <f>F3</f>
        <v>8</v>
      </c>
    </row>
    <row r="22" spans="1:9" x14ac:dyDescent="0.25">
      <c r="G22" s="13" t="s">
        <v>20</v>
      </c>
      <c r="H22" s="14">
        <f>IF(C20&lt;=25%,D20,MIN(E20:F20))</f>
        <v>14.2</v>
      </c>
    </row>
    <row r="23" spans="1:9" x14ac:dyDescent="0.25">
      <c r="G23" s="13" t="s">
        <v>6</v>
      </c>
      <c r="H23" s="14">
        <f>ROUND(H22,2)*D3</f>
        <v>852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21</vt:i4>
      </vt:variant>
      <vt:variant>
        <vt:lpstr>Intervalos nomeados</vt:lpstr>
      </vt:variant>
      <vt:variant>
        <vt:i4>2</vt:i4>
      </vt:variant>
    </vt:vector>
  </HeadingPairs>
  <TitlesOfParts>
    <vt:vector size="23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total</vt:lpstr>
      <vt:lpstr>total!Area_de_impressao</vt:lpstr>
      <vt:lpstr>total!Titulos_de_impressao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2023-11-09T16:56:46Z</cp:lastPrinted>
  <dcterms:created xsi:type="dcterms:W3CDTF">2023-11-07T17:10:34Z</dcterms:created>
  <dcterms:modified xsi:type="dcterms:W3CDTF">2024-02-22T13:58:06Z</dcterms:modified>
</cp:coreProperties>
</file>