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0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total" sheetId="23" r:id="rId21"/>
  </sheets>
  <definedNames>
    <definedName name="_xlnm.Print_Area" localSheetId="20">total!$A$1:$G$19</definedName>
    <definedName name="_xlnm.Print_Titles" localSheetId="20">total!$1:$2</definedName>
  </definedNames>
  <calcPr calcId="145621"/>
</workbook>
</file>

<file path=xl/calcChain.xml><?xml version="1.0" encoding="utf-8"?>
<calcChain xmlns="http://schemas.openxmlformats.org/spreadsheetml/2006/main">
  <c r="C3" i="23" l="1"/>
  <c r="C4" i="23" l="1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D3" i="23"/>
  <c r="E3" i="23"/>
  <c r="B3" i="23"/>
  <c r="F20" i="22"/>
  <c r="D20" i="22"/>
  <c r="B20" i="22"/>
  <c r="C20" i="22" s="1"/>
  <c r="A20" i="22"/>
  <c r="F3" i="22"/>
  <c r="H20" i="22" s="1"/>
  <c r="G20" i="22" s="1"/>
  <c r="H20" i="21"/>
  <c r="G20" i="21" s="1"/>
  <c r="F20" i="21"/>
  <c r="D20" i="21"/>
  <c r="B20" i="21"/>
  <c r="A20" i="21" s="1"/>
  <c r="F3" i="21"/>
  <c r="H20" i="20"/>
  <c r="G20" i="20"/>
  <c r="F20" i="20"/>
  <c r="D20" i="20"/>
  <c r="B20" i="20"/>
  <c r="C20" i="20" s="1"/>
  <c r="A20" i="20"/>
  <c r="F3" i="20"/>
  <c r="H20" i="19"/>
  <c r="G20" i="19" s="1"/>
  <c r="F20" i="19"/>
  <c r="D20" i="19"/>
  <c r="B20" i="19"/>
  <c r="A20" i="19" s="1"/>
  <c r="F3" i="19"/>
  <c r="F20" i="18"/>
  <c r="D20" i="18"/>
  <c r="B20" i="18"/>
  <c r="A20" i="18"/>
  <c r="C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A20" i="7" s="1"/>
  <c r="I14" i="7"/>
  <c r="F3" i="7"/>
  <c r="H20" i="7" s="1"/>
  <c r="G20" i="7" s="1"/>
  <c r="F20" i="6"/>
  <c r="D20" i="6"/>
  <c r="B20" i="6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C20" i="16" l="1"/>
  <c r="I5" i="16" s="1"/>
  <c r="C20" i="14"/>
  <c r="I5" i="14" s="1"/>
  <c r="C20" i="9"/>
  <c r="I9" i="9" s="1"/>
  <c r="A20" i="8"/>
  <c r="C20" i="8" s="1"/>
  <c r="I5" i="8" s="1"/>
  <c r="C20" i="7"/>
  <c r="I6" i="7" s="1"/>
  <c r="C20" i="5"/>
  <c r="I5" i="5" s="1"/>
  <c r="A20" i="12"/>
  <c r="C20" i="12" s="1"/>
  <c r="I5" i="12" s="1"/>
  <c r="A20" i="6"/>
  <c r="C20" i="6" s="1"/>
  <c r="I15" i="20"/>
  <c r="I9" i="20"/>
  <c r="I3" i="20"/>
  <c r="E20" i="20" s="1"/>
  <c r="I8" i="20"/>
  <c r="I13" i="20"/>
  <c r="I14" i="20"/>
  <c r="I6" i="20"/>
  <c r="I7" i="20"/>
  <c r="I12" i="20"/>
  <c r="I17" i="20"/>
  <c r="I11" i="20"/>
  <c r="I5" i="20"/>
  <c r="I16" i="20"/>
  <c r="I10" i="20"/>
  <c r="I4" i="20"/>
  <c r="I15" i="22"/>
  <c r="I9" i="22"/>
  <c r="I3" i="22"/>
  <c r="E20" i="22" s="1"/>
  <c r="I8" i="22"/>
  <c r="I12" i="22"/>
  <c r="I14" i="22"/>
  <c r="I6" i="22"/>
  <c r="I13" i="22"/>
  <c r="I7" i="22"/>
  <c r="I17" i="22"/>
  <c r="I11" i="22"/>
  <c r="I5" i="22"/>
  <c r="I16" i="22"/>
  <c r="I10" i="22"/>
  <c r="I4" i="22"/>
  <c r="C20" i="19"/>
  <c r="C20" i="21"/>
  <c r="I15" i="12"/>
  <c r="I14" i="12"/>
  <c r="I13" i="12"/>
  <c r="I12" i="12"/>
  <c r="I17" i="12"/>
  <c r="I11" i="12"/>
  <c r="I16" i="12"/>
  <c r="I15" i="16"/>
  <c r="I16" i="16"/>
  <c r="I14" i="16"/>
  <c r="I17" i="16"/>
  <c r="I11" i="16"/>
  <c r="I15" i="14"/>
  <c r="I9" i="14"/>
  <c r="I16" i="14"/>
  <c r="I14" i="14"/>
  <c r="I8" i="14"/>
  <c r="I10" i="14"/>
  <c r="I13" i="14"/>
  <c r="I7" i="14"/>
  <c r="I12" i="14"/>
  <c r="I6" i="14"/>
  <c r="I17" i="14"/>
  <c r="I11" i="14"/>
  <c r="I15" i="18"/>
  <c r="I9" i="18"/>
  <c r="I3" i="18"/>
  <c r="I4" i="18"/>
  <c r="E20" i="18" s="1"/>
  <c r="I14" i="18"/>
  <c r="I8" i="18"/>
  <c r="I10" i="18"/>
  <c r="I13" i="18"/>
  <c r="I7" i="18"/>
  <c r="I16" i="18"/>
  <c r="I12" i="18"/>
  <c r="I6" i="18"/>
  <c r="I17" i="18"/>
  <c r="I11" i="18"/>
  <c r="I5" i="18"/>
  <c r="C20" i="11"/>
  <c r="C20" i="13"/>
  <c r="C20" i="15"/>
  <c r="C20" i="17"/>
  <c r="I15" i="8"/>
  <c r="I14" i="8"/>
  <c r="I8" i="8"/>
  <c r="I12" i="8"/>
  <c r="I13" i="8"/>
  <c r="I17" i="8"/>
  <c r="I11" i="8"/>
  <c r="I16" i="8"/>
  <c r="I10" i="8"/>
  <c r="I16" i="9"/>
  <c r="C20" i="10"/>
  <c r="I12" i="7"/>
  <c r="I13" i="7"/>
  <c r="I7" i="9"/>
  <c r="I13" i="9"/>
  <c r="I15" i="9"/>
  <c r="I15" i="7"/>
  <c r="I16" i="7"/>
  <c r="I10" i="9"/>
  <c r="I17" i="7"/>
  <c r="I3" i="9"/>
  <c r="I11" i="9"/>
  <c r="I17" i="9"/>
  <c r="I15" i="6"/>
  <c r="I9" i="6"/>
  <c r="I14" i="6"/>
  <c r="I8" i="6"/>
  <c r="I13" i="6"/>
  <c r="I17" i="6"/>
  <c r="I11" i="6"/>
  <c r="I16" i="6"/>
  <c r="I10" i="6"/>
  <c r="I12" i="6"/>
  <c r="I12" i="5"/>
  <c r="I17" i="5"/>
  <c r="I11" i="5"/>
  <c r="I16" i="5"/>
  <c r="I10" i="5"/>
  <c r="I8" i="5"/>
  <c r="I13" i="5"/>
  <c r="I15" i="5"/>
  <c r="I9" i="5"/>
  <c r="I14" i="5"/>
  <c r="A20" i="4"/>
  <c r="C20" i="4" s="1"/>
  <c r="C20" i="1"/>
  <c r="I9" i="16" l="1"/>
  <c r="I12" i="16"/>
  <c r="I13" i="16"/>
  <c r="I8" i="16"/>
  <c r="I10" i="16"/>
  <c r="I9" i="12"/>
  <c r="I6" i="12"/>
  <c r="I10" i="12"/>
  <c r="I9" i="8"/>
  <c r="I7" i="5"/>
  <c r="I11" i="7"/>
  <c r="I8" i="12"/>
  <c r="I7" i="12"/>
  <c r="I7" i="16"/>
  <c r="I6" i="16"/>
  <c r="I4" i="16"/>
  <c r="I3" i="16"/>
  <c r="I4" i="14"/>
  <c r="I3" i="14"/>
  <c r="I3" i="12"/>
  <c r="I4" i="12"/>
  <c r="I12" i="9"/>
  <c r="I8" i="9"/>
  <c r="I6" i="9"/>
  <c r="I5" i="9"/>
  <c r="I4" i="9"/>
  <c r="E20" i="9"/>
  <c r="E3" i="9" s="1"/>
  <c r="F9" i="23" s="1"/>
  <c r="G9" i="23" s="1"/>
  <c r="I7" i="8"/>
  <c r="I6" i="8"/>
  <c r="I3" i="8"/>
  <c r="I4" i="8"/>
  <c r="I9" i="7"/>
  <c r="I10" i="7"/>
  <c r="I8" i="7"/>
  <c r="I7" i="7"/>
  <c r="I4" i="7"/>
  <c r="I5" i="7"/>
  <c r="I3" i="7"/>
  <c r="I4" i="6"/>
  <c r="I7" i="6"/>
  <c r="I6" i="6"/>
  <c r="I5" i="6"/>
  <c r="I3" i="6"/>
  <c r="I6" i="5"/>
  <c r="I4" i="5"/>
  <c r="I3" i="5"/>
  <c r="E20" i="5" s="1"/>
  <c r="E3" i="5" s="1"/>
  <c r="F5" i="23" s="1"/>
  <c r="G5" i="23" s="1"/>
  <c r="H22" i="20"/>
  <c r="H23" i="20" s="1"/>
  <c r="E3" i="20"/>
  <c r="H22" i="22"/>
  <c r="H23" i="22" s="1"/>
  <c r="E3" i="22"/>
  <c r="I12" i="21"/>
  <c r="I6" i="21"/>
  <c r="I17" i="21"/>
  <c r="I11" i="21"/>
  <c r="I5" i="21"/>
  <c r="I3" i="21"/>
  <c r="E20" i="21" s="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E20" i="19" s="1"/>
  <c r="I9" i="19"/>
  <c r="I14" i="19"/>
  <c r="I8" i="19"/>
  <c r="I13" i="19"/>
  <c r="I7" i="19"/>
  <c r="I10" i="19"/>
  <c r="H22" i="18"/>
  <c r="H23" i="18" s="1"/>
  <c r="E3" i="18"/>
  <c r="I12" i="13"/>
  <c r="I6" i="13"/>
  <c r="I17" i="13"/>
  <c r="I11" i="13"/>
  <c r="I5" i="13"/>
  <c r="I16" i="13"/>
  <c r="I10" i="13"/>
  <c r="I4" i="13"/>
  <c r="I15" i="13"/>
  <c r="I9" i="13"/>
  <c r="E20" i="13" s="1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6" l="1"/>
  <c r="H22" i="16" s="1"/>
  <c r="H23" i="16" s="1"/>
  <c r="E20" i="14"/>
  <c r="E20" i="4"/>
  <c r="E20" i="11"/>
  <c r="E20" i="12"/>
  <c r="E3" i="12" s="1"/>
  <c r="F12" i="23" s="1"/>
  <c r="G12" i="23" s="1"/>
  <c r="E20" i="15"/>
  <c r="H22" i="15" s="1"/>
  <c r="H23" i="15" s="1"/>
  <c r="E20" i="10"/>
  <c r="E3" i="10" s="1"/>
  <c r="F10" i="23" s="1"/>
  <c r="G10" i="23" s="1"/>
  <c r="H22" i="9"/>
  <c r="H23" i="9" s="1"/>
  <c r="E20" i="8"/>
  <c r="H22" i="8"/>
  <c r="H23" i="8" s="1"/>
  <c r="E3" i="8"/>
  <c r="F8" i="23" s="1"/>
  <c r="G8" i="23" s="1"/>
  <c r="E20" i="7"/>
  <c r="E20" i="6"/>
  <c r="H22" i="6" s="1"/>
  <c r="H23" i="6" s="1"/>
  <c r="H22" i="5"/>
  <c r="H23" i="5" s="1"/>
  <c r="E3" i="19"/>
  <c r="H22" i="19"/>
  <c r="H23" i="19" s="1"/>
  <c r="E3" i="21"/>
  <c r="H22" i="21"/>
  <c r="H23" i="21" s="1"/>
  <c r="E3" i="13"/>
  <c r="F13" i="23" s="1"/>
  <c r="G13" i="23" s="1"/>
  <c r="H22" i="13"/>
  <c r="H23" i="13" s="1"/>
  <c r="H22" i="11"/>
  <c r="H23" i="11" s="1"/>
  <c r="E3" i="11"/>
  <c r="F11" i="23" s="1"/>
  <c r="G11" i="23" s="1"/>
  <c r="E20" i="17"/>
  <c r="H22" i="4"/>
  <c r="H23" i="4" s="1"/>
  <c r="E3" i="4"/>
  <c r="F4" i="23" s="1"/>
  <c r="G4" i="23" s="1"/>
  <c r="E20" i="1"/>
  <c r="E3" i="16" l="1"/>
  <c r="F16" i="23" s="1"/>
  <c r="G16" i="23" s="1"/>
  <c r="E3" i="15"/>
  <c r="F15" i="23" s="1"/>
  <c r="G15" i="23" s="1"/>
  <c r="E3" i="14"/>
  <c r="F14" i="23" s="1"/>
  <c r="G14" i="23" s="1"/>
  <c r="H22" i="14"/>
  <c r="H23" i="14" s="1"/>
  <c r="H22" i="12"/>
  <c r="H23" i="12" s="1"/>
  <c r="H22" i="10"/>
  <c r="H23" i="10" s="1"/>
  <c r="E3" i="7"/>
  <c r="F7" i="23" s="1"/>
  <c r="G7" i="23" s="1"/>
  <c r="H22" i="7"/>
  <c r="H23" i="7" s="1"/>
  <c r="E3" i="6"/>
  <c r="F6" i="23" s="1"/>
  <c r="G6" i="23" s="1"/>
  <c r="H22" i="17"/>
  <c r="H23" i="17" s="1"/>
  <c r="E3" i="17"/>
  <c r="F17" i="23" s="1"/>
  <c r="G17" i="23" s="1"/>
  <c r="E3" i="1"/>
  <c r="F3" i="23" s="1"/>
  <c r="G3" i="23" s="1"/>
  <c r="H22" i="1"/>
  <c r="H23" i="1" s="1"/>
  <c r="F19" i="23" l="1"/>
</calcChain>
</file>

<file path=xl/sharedStrings.xml><?xml version="1.0" encoding="utf-8"?>
<sst xmlns="http://schemas.openxmlformats.org/spreadsheetml/2006/main" count="750" uniqueCount="124">
  <si>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</si>
  <si>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</si>
  <si>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</si>
  <si>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</si>
  <si>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</si>
  <si>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</si>
  <si>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</si>
  <si>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</si>
  <si>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</si>
  <si>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</si>
  <si>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</si>
  <si>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</si>
  <si>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</si>
  <si>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</si>
  <si>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</si>
  <si>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</si>
  <si>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</si>
  <si>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</si>
  <si>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</si>
  <si>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</si>
  <si>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</si>
  <si>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</si>
  <si>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</si>
  <si>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</si>
  <si>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</si>
  <si>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t>
  </si>
  <si>
    <t>MAGAZINE LUIZA</t>
  </si>
  <si>
    <t>Kabum</t>
  </si>
  <si>
    <t>Oficina dos Bits</t>
  </si>
  <si>
    <t>Amazon</t>
  </si>
  <si>
    <t>A&amp;G EQUIPAMENTOS TECNOLOGICOS E INFORMATICA LTDA</t>
  </si>
  <si>
    <t>POWER TEC TECNOLOGIA EM INFORMATICA LTDA</t>
  </si>
  <si>
    <t>ITEC INFORMATICA E TECNOLOGIA LTDA</t>
  </si>
  <si>
    <t>ACAZE ASSESSORIA COMERCIAL LTDA</t>
  </si>
  <si>
    <t>CENTURION COMERCIO E SERVICOS DE INFORMATICA LTDA</t>
  </si>
  <si>
    <t>AMPLA COMERCIAL EIRELI</t>
  </si>
  <si>
    <t>E B ARAUJO COMERCIAL LTDA</t>
  </si>
  <si>
    <t>ARCANJO TELECOMUNICACOES E INFORMATICA LTDA</t>
  </si>
  <si>
    <t>HYPER TECHNOLOGIES COMERCIO DE INFORMATICA E SERVICOS EIRELI</t>
  </si>
  <si>
    <t>MEDISUL COMERCIO DE MERCADORIAS E REPRESENTACOES EIRELI</t>
  </si>
  <si>
    <t>SET COMPUTADORES E SERVICOS LTDA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</si>
  <si>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</si>
  <si>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</si>
  <si>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</si>
  <si>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</si>
  <si>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</si>
  <si>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</si>
  <si>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estimado</t>
  </si>
  <si>
    <t>pacote</t>
  </si>
  <si>
    <t>COMERCIAL DE ALIMENTOS MI SANCHES LTDA</t>
  </si>
  <si>
    <t>R &amp; M ALIMENTOS LTDA</t>
  </si>
  <si>
    <t>n/a</t>
  </si>
  <si>
    <t>Garrafa térmica de pressão
Capacidade: 500 ml;
Material: plástico;
Com alça;
Conservar líquidos quentes;
Conservação térmica de, no mínimo, 8 horas;
Ampola de Vidro;
Indicação expressa de conformidade com a norma NBR 13282/98 da ABNT;
Marca/Modelo de Referência: Aladin/Invicta/Termolar</t>
  </si>
  <si>
    <t>MEDLIMP</t>
  </si>
  <si>
    <t>TERMOLAR</t>
  </si>
  <si>
    <t>MEDPRIME DISTRIBUIDORA DE MEDICAMENTOS E INSUMOS HOSPITALARES LTDA</t>
  </si>
  <si>
    <t>GUERREIRO COMERCIO DE DESCARTAVEIS LTDA</t>
  </si>
  <si>
    <t>D M CARVALHO BRITO LTDA</t>
  </si>
  <si>
    <t>Garrafa plástica para água mineral
Plástico, atóxico, transparente, resistente;
Capacidade: 20 litros;
Selo de adequação às normas ABNT NBR 14222, relativa ao seu processo de fabricação, e ABNT NBR 14328; 
Fabricada no máximo a 06 meses contados da data de recebimento definitivo.</t>
  </si>
  <si>
    <t>AGUA MINERAL OASIS DA SAUDE LTDA</t>
  </si>
  <si>
    <t>MARLON MOREIRA TECHIO</t>
  </si>
  <si>
    <t>L A DE B PALLADINO</t>
  </si>
  <si>
    <t>Guardanapo de papel
100% em fibras virgens;
Cor branca (alva);
Dimensões mínimas: 20 x 23 cm;
Em embalagem plástica contendo no mínimo 48 unidades</t>
  </si>
  <si>
    <t xml:space="preserve">MAGAZINE MÉDICA </t>
  </si>
  <si>
    <t>CASA NARCISO</t>
  </si>
  <si>
    <t>CONTABILISTA</t>
  </si>
  <si>
    <t>50.547.931 ELLEN LETICIA DA SILVA CRUZ</t>
  </si>
  <si>
    <t>MAIS EMPENHO EMPREENDIMENTOS LTDA</t>
  </si>
  <si>
    <t>CASAS BELLA ATACADO LTDA</t>
  </si>
  <si>
    <t>UNICA SANEANTES LTDA</t>
  </si>
  <si>
    <t>BRAVERY INDUSTRIA E COMERCIO DE PRODUTOS DE HIGIENE E LIMPEZA LTDA</t>
  </si>
  <si>
    <t>MARISTELA DA SILVA SOUSA</t>
  </si>
  <si>
    <t>Álcool Etílico em Gel 70%
Sem perfume
Frasco 250 ml
Fabricados conforme critérios estabelecidos pela ANVISA, com informação de data de fabricação e número de lote;
Prazo de validade não inferior a 06 meses contados do recebimento definitivo.
Álcool destinado à assepsia das mãos e objetos.</t>
  </si>
  <si>
    <t>frasco</t>
  </si>
  <si>
    <t>BCMED</t>
  </si>
  <si>
    <t>DROGARIA TODO DIA</t>
  </si>
  <si>
    <t>GIMBA</t>
  </si>
  <si>
    <t>HOSPBOX DISTRIBUIDORA DE PRODUTOS HOSPITALARES LTDA</t>
  </si>
  <si>
    <t>MACEDO COMERCIO DE PRODUTOS PARA SAUDE LTDA</t>
  </si>
  <si>
    <t>Esponja dupla face
Em poliuretano e fibra têxtil;
Dimensões: 105 x 70 x 22 mm (comprimento, largura e espessura), admitida variação de ± 5 mm.
O material deverá estar acondicionado em caixas/fardos com até 120 unidades</t>
  </si>
  <si>
    <t>IJF COMERCIO DE MAQUINAS E EQUIPAMENTOS DE LIMPEZA, PRODUTOS DE LIMPEZA E HIGIEN</t>
  </si>
  <si>
    <t>MAKROPEL COMERCIAL LTDA</t>
  </si>
  <si>
    <t>EMPREENDIMENTO COMERCIAL SAARA LTDA</t>
  </si>
  <si>
    <t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t>
  </si>
  <si>
    <t>APOIO ENTREGA</t>
  </si>
  <si>
    <t>SUPERMERCLICK</t>
  </si>
  <si>
    <t>N63 COMERCIO DE PRODUTOS DE LIMPEZA LTDA</t>
  </si>
  <si>
    <t>ALEXANDRE H M CHAMONE COMERCIO</t>
  </si>
  <si>
    <t>P&amp;Y COMERCIO LTDA</t>
  </si>
  <si>
    <t>DISTRIBUIDORA DE CESTAS VASSOURAS LTDA</t>
  </si>
  <si>
    <t>Pano para limpeza
100% algodão;
Tipo saco, duplo, lavado e alvejado;
Com alta absorção;
Dimensões: 65 x 42 cm;
Cor branca;
Variação permitida: ± 5cm;
O material deverá estar acondicionado em fardos com até 25 unidades</t>
  </si>
  <si>
    <t>SM EMBALAGENS</t>
  </si>
  <si>
    <t>PRÍMULA</t>
  </si>
  <si>
    <t>ANDRE V S MORAIS</t>
  </si>
  <si>
    <t>JFV BEZERRA LTDA</t>
  </si>
  <si>
    <t>Papel higiênico
Celulose virgem – 100% celulose;
Dimensões: mínimo de 30 m x 10 cm;
Dermatologicamente testado; Picotado;
Folha dupla;
Sem perfume;
Cor branca (alva);
Pacote com 4 unidades.</t>
  </si>
  <si>
    <t>CARREFOUR</t>
  </si>
  <si>
    <t xml:space="preserve">N COISAS </t>
  </si>
  <si>
    <t>PEGORARI</t>
  </si>
  <si>
    <t>PLANALTO COMERCIO E TRANSPORTES DE ALIMENTOS LTDA</t>
  </si>
  <si>
    <t>CLEARLIMP PRODUTOS E SERVICOS LTDA</t>
  </si>
  <si>
    <t>FORLIMP COMERCIO E DISTRIBUICAO DE PRODUTOS DE PERFUMARIA E LIMPEZA LTDA</t>
  </si>
  <si>
    <t>COMERCIAL VENER LTDA</t>
  </si>
  <si>
    <t>BORBA E XAVIER SOLUCOES LTDA</t>
  </si>
  <si>
    <t>P R N COMERCIO DE DESCARTAVEIS LTDA</t>
  </si>
  <si>
    <t>Papel toalha
Cor branca (alva); 
Duas dobras; 
Texturizado;
Dimensões: folhas com 22 cm x 22 cm;
Tipo interfolhado;
Macio e absorvente;
Pacote com 1000 folhas;
Variação permitida: ± 3.0 cm</t>
  </si>
  <si>
    <t xml:space="preserve">E. Dona </t>
  </si>
  <si>
    <t>CLIMPO</t>
  </si>
  <si>
    <t>P. R. HOLANDA NOBRE</t>
  </si>
  <si>
    <t>Saco plástico para lixo
Cor preta;
Capacidade de 30 Litros;
Resistente ao peso mínimo de 5 Kg;
Cada pacote deverá conter 100 sacos;
O material deverá estar acondicionado em caixas/fardos com até 150 pacotes</t>
  </si>
  <si>
    <t>LEPOK</t>
  </si>
  <si>
    <t xml:space="preserve">TELHA NORTE </t>
  </si>
  <si>
    <t>BACH INDUSTRIA DE EMBALAGENS LTDA</t>
  </si>
  <si>
    <t>TOTUS PISOS E AZULEJOS LTDA</t>
  </si>
  <si>
    <t>BRASLIMP LTDA</t>
  </si>
  <si>
    <t>CLAUDIO FARIA FIALHO</t>
  </si>
  <si>
    <t>Borrifador
Confeccionado em material plástico
Tipo SPRAY
Contendo Bico Borrifador
Aplicação de material de limpeza 
Capacidade 500 ml</t>
  </si>
  <si>
    <t>OUTLET ENERGIA CIENTÍFICA</t>
  </si>
  <si>
    <t>T &amp; F</t>
  </si>
  <si>
    <t xml:space="preserve">SHOPPING PROHOSPITAL </t>
  </si>
  <si>
    <t xml:space="preserve">CASA BONITA </t>
  </si>
  <si>
    <t>Coador de Tecido para Cafeteira Elétrica 
Aplicação: para máquina de café industrial
Compatível com as marcas/modelos: 
CONSERCAF - CIP20 para cafeteira elétrica industrial de 20 litros de café pronto.</t>
  </si>
  <si>
    <t>COPEC</t>
  </si>
  <si>
    <t>KONMAQ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</si>
</sst>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2" fillId="0" borderId="0" xfId="0" applyFont="1" applyAlignment="1">
      <alignment horizontal="right"/>
    </xf>
    <xf numFmtId="0" fontId="8" fillId="2" borderId="2" xfId="0" applyFont="1" applyFill="1" applyBorder="1"/>
    <xf numFmtId="0" fontId="8" fillId="2" borderId="3" xfId="0" applyFont="1" applyFill="1" applyBorder="1" applyAlignment="1">
      <alignment horizontal="right"/>
    </xf>
    <xf numFmtId="44" fontId="8" fillId="2" borderId="4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</v>
      </c>
      <c r="B3" s="28" t="s">
        <v>52</v>
      </c>
      <c r="C3" s="30" t="s">
        <v>7</v>
      </c>
      <c r="D3" s="30">
        <v>200</v>
      </c>
      <c r="E3" s="31">
        <f>IF(C20&lt;=25%,D20,MIN(E20:F20))</f>
        <v>37.729999999999997</v>
      </c>
      <c r="F3" s="31">
        <f>MIN(H3:H17)</f>
        <v>24.8</v>
      </c>
      <c r="G3" s="6" t="s">
        <v>53</v>
      </c>
      <c r="H3" s="16">
        <v>108.64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54</v>
      </c>
      <c r="H4" s="16">
        <v>72.56</v>
      </c>
      <c r="I4" s="17">
        <f t="shared" ref="I4:I17" si="0">IF(H4="","",(IF($C$20&lt;25%,"n/a",IF(H4&lt;=($D$20+$A$20),H4,"Descartado"))))</f>
        <v>72.56</v>
      </c>
    </row>
    <row r="5" spans="1:9" x14ac:dyDescent="0.25">
      <c r="A5" s="32"/>
      <c r="B5" s="29"/>
      <c r="C5" s="30"/>
      <c r="D5" s="30"/>
      <c r="E5" s="31"/>
      <c r="F5" s="31"/>
      <c r="G5" s="6" t="s">
        <v>55</v>
      </c>
      <c r="H5" s="16">
        <v>24.8</v>
      </c>
      <c r="I5" s="17">
        <f t="shared" si="0"/>
        <v>24.8</v>
      </c>
    </row>
    <row r="6" spans="1:9" x14ac:dyDescent="0.25">
      <c r="A6" s="32"/>
      <c r="B6" s="29"/>
      <c r="C6" s="30"/>
      <c r="D6" s="30"/>
      <c r="E6" s="31"/>
      <c r="F6" s="31"/>
      <c r="G6" s="6" t="s">
        <v>56</v>
      </c>
      <c r="H6" s="16">
        <v>35.9</v>
      </c>
      <c r="I6" s="17">
        <f t="shared" si="0"/>
        <v>35.9</v>
      </c>
    </row>
    <row r="7" spans="1:9" x14ac:dyDescent="0.25">
      <c r="A7" s="32"/>
      <c r="B7" s="29"/>
      <c r="C7" s="30"/>
      <c r="D7" s="30"/>
      <c r="E7" s="31"/>
      <c r="F7" s="31"/>
      <c r="G7" s="6" t="s">
        <v>57</v>
      </c>
      <c r="H7" s="16">
        <v>37.729999999999997</v>
      </c>
      <c r="I7" s="17">
        <f t="shared" si="0"/>
        <v>37.729999999999997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34.483397164432631</v>
      </c>
      <c r="B20" s="8">
        <f>COUNT(H3:H17)</f>
        <v>5</v>
      </c>
      <c r="C20" s="9">
        <f>IF(B20&lt;2,"n/a",(A20/D20))</f>
        <v>0.61654563140412355</v>
      </c>
      <c r="D20" s="10">
        <f>IFERROR(ROUND(AVERAGE(H3:H17),2),"")</f>
        <v>55.93</v>
      </c>
      <c r="E20" s="15">
        <f>IFERROR(ROUND(IF(B20&lt;2,"n/a",(IF(C20&lt;=25%,"n/a",AVERAGE(I3:I17)))),2),"n/a")</f>
        <v>42.75</v>
      </c>
      <c r="F20" s="10">
        <f>IFERROR(ROUND(MEDIAN(H3:H17),2),"")</f>
        <v>37.729999999999997</v>
      </c>
      <c r="G20" s="11" t="str">
        <f>IFERROR(INDEX(G3:G17,MATCH(H20,H3:H17,0)),"")</f>
        <v>MEDPRIME DISTRIBUIDORA DE MEDICAMENTOS E INSUMOS HOSPITALARES LTDA</v>
      </c>
      <c r="H20" s="12">
        <f>F3</f>
        <v>24.8</v>
      </c>
    </row>
    <row r="22" spans="1:9" x14ac:dyDescent="0.25">
      <c r="G22" s="13" t="s">
        <v>20</v>
      </c>
      <c r="H22" s="14">
        <f>IF(C20&lt;=25%,D20,MIN(E20:F20))</f>
        <v>37.729999999999997</v>
      </c>
    </row>
    <row r="23" spans="1:9" x14ac:dyDescent="0.25">
      <c r="G23" s="13" t="s">
        <v>6</v>
      </c>
      <c r="H23" s="14">
        <f>ROUND(H22,2)*D3</f>
        <v>7545.9999999999991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10</v>
      </c>
      <c r="B3" s="28" t="s">
        <v>109</v>
      </c>
      <c r="C3" s="30" t="s">
        <v>48</v>
      </c>
      <c r="D3" s="30">
        <v>4500</v>
      </c>
      <c r="E3" s="31">
        <f>IF(C20&lt;=25%,D20,MIN(E20:F20))</f>
        <v>13.83</v>
      </c>
      <c r="F3" s="31">
        <f>MIN(H3:H17)</f>
        <v>9.5</v>
      </c>
      <c r="G3" s="6" t="s">
        <v>110</v>
      </c>
      <c r="H3" s="16">
        <v>39.380000000000003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111</v>
      </c>
      <c r="H4" s="16">
        <v>19.899999999999999</v>
      </c>
      <c r="I4" s="17">
        <f t="shared" ref="I4:I17" si="0">IF(H4="","",(IF($C$20&lt;25%,"n/a",IF(H4&lt;=($D$20+$A$20),H4,"Descartado"))))</f>
        <v>19.899999999999999</v>
      </c>
    </row>
    <row r="5" spans="1:9" x14ac:dyDescent="0.25">
      <c r="A5" s="32"/>
      <c r="B5" s="29"/>
      <c r="C5" s="30"/>
      <c r="D5" s="30"/>
      <c r="E5" s="31"/>
      <c r="F5" s="31"/>
      <c r="G5" s="6" t="s">
        <v>112</v>
      </c>
      <c r="H5" s="16">
        <v>9.5</v>
      </c>
      <c r="I5" s="17">
        <f t="shared" si="0"/>
        <v>9.5</v>
      </c>
    </row>
    <row r="6" spans="1:9" x14ac:dyDescent="0.25">
      <c r="A6" s="32"/>
      <c r="B6" s="29"/>
      <c r="C6" s="30"/>
      <c r="D6" s="30"/>
      <c r="E6" s="31"/>
      <c r="F6" s="31"/>
      <c r="G6" s="6" t="s">
        <v>113</v>
      </c>
      <c r="H6" s="16">
        <v>11.3</v>
      </c>
      <c r="I6" s="17">
        <f t="shared" si="0"/>
        <v>11.3</v>
      </c>
    </row>
    <row r="7" spans="1:9" x14ac:dyDescent="0.25">
      <c r="A7" s="32"/>
      <c r="B7" s="29"/>
      <c r="C7" s="30"/>
      <c r="D7" s="30"/>
      <c r="E7" s="31"/>
      <c r="F7" s="31"/>
      <c r="G7" s="6" t="s">
        <v>113</v>
      </c>
      <c r="H7" s="16">
        <v>11.34</v>
      </c>
      <c r="I7" s="17">
        <f t="shared" si="0"/>
        <v>11.34</v>
      </c>
    </row>
    <row r="8" spans="1:9" x14ac:dyDescent="0.25">
      <c r="A8" s="32"/>
      <c r="B8" s="29"/>
      <c r="C8" s="30"/>
      <c r="D8" s="30"/>
      <c r="E8" s="31"/>
      <c r="F8" s="31"/>
      <c r="G8" s="6" t="s">
        <v>50</v>
      </c>
      <c r="H8" s="16">
        <v>12</v>
      </c>
      <c r="I8" s="17">
        <f t="shared" si="0"/>
        <v>12</v>
      </c>
    </row>
    <row r="9" spans="1:9" x14ac:dyDescent="0.25">
      <c r="A9" s="32"/>
      <c r="B9" s="29"/>
      <c r="C9" s="30"/>
      <c r="D9" s="30"/>
      <c r="E9" s="31"/>
      <c r="F9" s="31"/>
      <c r="G9" s="6" t="s">
        <v>114</v>
      </c>
      <c r="H9" s="16">
        <v>16</v>
      </c>
      <c r="I9" s="17">
        <f t="shared" si="0"/>
        <v>16</v>
      </c>
    </row>
    <row r="10" spans="1:9" x14ac:dyDescent="0.25">
      <c r="A10" s="32"/>
      <c r="B10" s="29"/>
      <c r="C10" s="30"/>
      <c r="D10" s="30"/>
      <c r="E10" s="31"/>
      <c r="F10" s="31"/>
      <c r="G10" s="6" t="s">
        <v>115</v>
      </c>
      <c r="H10" s="16">
        <v>16.8</v>
      </c>
      <c r="I10" s="17">
        <f t="shared" si="0"/>
        <v>16.8</v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9.6812333187166129</v>
      </c>
      <c r="B20" s="8">
        <f>COUNT(H3:H17)</f>
        <v>8</v>
      </c>
      <c r="C20" s="9">
        <f>IF(B20&lt;2,"n/a",(A20/D20))</f>
        <v>0.56848111090526199</v>
      </c>
      <c r="D20" s="10">
        <f>IFERROR(ROUND(AVERAGE(H3:H17),2),"")</f>
        <v>17.03</v>
      </c>
      <c r="E20" s="15">
        <f>IFERROR(ROUND(IF(B20&lt;2,"n/a",(IF(C20&lt;=25%,"n/a",AVERAGE(I3:I17)))),2),"n/a")</f>
        <v>13.83</v>
      </c>
      <c r="F20" s="10">
        <f>IFERROR(ROUND(MEDIAN(H3:H17),2),"")</f>
        <v>14</v>
      </c>
      <c r="G20" s="11" t="str">
        <f>IFERROR(INDEX(G3:G17,MATCH(H20,H3:H17,0)),"")</f>
        <v>BACH INDUSTRIA DE EMBALAGENS LTDA</v>
      </c>
      <c r="H20" s="12">
        <f>F3</f>
        <v>9.5</v>
      </c>
    </row>
    <row r="22" spans="1:9" x14ac:dyDescent="0.25">
      <c r="G22" s="13" t="s">
        <v>20</v>
      </c>
      <c r="H22" s="14">
        <f>IF(C20&lt;=25%,D20,MIN(E20:F20))</f>
        <v>13.83</v>
      </c>
    </row>
    <row r="23" spans="1:9" x14ac:dyDescent="0.25">
      <c r="G23" s="13" t="s">
        <v>6</v>
      </c>
      <c r="H23" s="14">
        <f>ROUND(H22,2)*D3</f>
        <v>62235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11</v>
      </c>
      <c r="B3" s="28" t="s">
        <v>116</v>
      </c>
      <c r="C3" s="30" t="s">
        <v>7</v>
      </c>
      <c r="D3" s="30">
        <v>200</v>
      </c>
      <c r="E3" s="31">
        <f>IF(C20&lt;=25%,D20,MIN(E20:F20))</f>
        <v>9.61</v>
      </c>
      <c r="F3" s="31">
        <f>MIN(H3:H17)</f>
        <v>6.85</v>
      </c>
      <c r="G3" s="6" t="s">
        <v>117</v>
      </c>
      <c r="H3" s="16">
        <v>17.45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118</v>
      </c>
      <c r="H4" s="16">
        <v>14.99</v>
      </c>
      <c r="I4" s="17">
        <f t="shared" ref="I4:I17" si="0">IF(H4="","",(IF($C$20&lt;25%,"n/a",IF(H4&lt;=($D$20+$A$20),H4,"Descartado"))))</f>
        <v>14.99</v>
      </c>
    </row>
    <row r="5" spans="1:9" x14ac:dyDescent="0.25">
      <c r="A5" s="32"/>
      <c r="B5" s="29"/>
      <c r="C5" s="30"/>
      <c r="D5" s="30"/>
      <c r="E5" s="31"/>
      <c r="F5" s="31"/>
      <c r="G5" s="6" t="s">
        <v>119</v>
      </c>
      <c r="H5" s="16">
        <v>6.85</v>
      </c>
      <c r="I5" s="17">
        <f t="shared" si="0"/>
        <v>6.85</v>
      </c>
    </row>
    <row r="6" spans="1:9" x14ac:dyDescent="0.25">
      <c r="A6" s="32"/>
      <c r="B6" s="29"/>
      <c r="C6" s="30"/>
      <c r="D6" s="30"/>
      <c r="E6" s="31"/>
      <c r="F6" s="31"/>
      <c r="G6" s="6" t="s">
        <v>120</v>
      </c>
      <c r="H6" s="16">
        <v>6.99</v>
      </c>
      <c r="I6" s="17">
        <f t="shared" si="0"/>
        <v>6.99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5.4627709696331479</v>
      </c>
      <c r="B20" s="8">
        <f>COUNT(H3:H17)</f>
        <v>4</v>
      </c>
      <c r="C20" s="9">
        <f>IF(B20&lt;2,"n/a",(A20/D20))</f>
        <v>0.47214960843847431</v>
      </c>
      <c r="D20" s="10">
        <f>IFERROR(ROUND(AVERAGE(H3:H17),2),"")</f>
        <v>11.57</v>
      </c>
      <c r="E20" s="15">
        <f>IFERROR(ROUND(IF(B20&lt;2,"n/a",(IF(C20&lt;=25%,"n/a",AVERAGE(I3:I17)))),2),"n/a")</f>
        <v>9.61</v>
      </c>
      <c r="F20" s="10">
        <f>IFERROR(ROUND(MEDIAN(H3:H17),2),"")</f>
        <v>10.99</v>
      </c>
      <c r="G20" s="11" t="str">
        <f>IFERROR(INDEX(G3:G17,MATCH(H20,H3:H17,0)),"")</f>
        <v xml:space="preserve">SHOPPING PROHOSPITAL </v>
      </c>
      <c r="H20" s="12">
        <f>F3</f>
        <v>6.85</v>
      </c>
    </row>
    <row r="22" spans="1:9" x14ac:dyDescent="0.25">
      <c r="G22" s="13" t="s">
        <v>20</v>
      </c>
      <c r="H22" s="14">
        <f>IF(C20&lt;=25%,D20,MIN(E20:F20))</f>
        <v>9.61</v>
      </c>
    </row>
    <row r="23" spans="1:9" x14ac:dyDescent="0.25">
      <c r="G23" s="13" t="s">
        <v>6</v>
      </c>
      <c r="H23" s="14">
        <f>ROUND(H22,2)*D3</f>
        <v>1922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12</v>
      </c>
      <c r="B3" s="28" t="s">
        <v>121</v>
      </c>
      <c r="C3" s="30" t="s">
        <v>7</v>
      </c>
      <c r="D3" s="30">
        <v>100</v>
      </c>
      <c r="E3" s="31">
        <f>IF(C20&lt;=25%,D20,MIN(E20:F20))</f>
        <v>26.2</v>
      </c>
      <c r="F3" s="31">
        <f>MIN(H3:H17)</f>
        <v>12.5</v>
      </c>
      <c r="G3" s="6" t="s">
        <v>122</v>
      </c>
      <c r="H3" s="16">
        <v>39.9</v>
      </c>
      <c r="I3" s="17">
        <f>IF(H3="","",(IF($C$20&lt;25%,"n/a",IF(H3&lt;=($D$20+$A$20),H3,"Descartado"))))</f>
        <v>39.9</v>
      </c>
    </row>
    <row r="4" spans="1:9" x14ac:dyDescent="0.25">
      <c r="A4" s="32"/>
      <c r="B4" s="29"/>
      <c r="C4" s="30"/>
      <c r="D4" s="30"/>
      <c r="E4" s="31"/>
      <c r="F4" s="31"/>
      <c r="G4" s="6" t="s">
        <v>123</v>
      </c>
      <c r="H4" s="16">
        <v>12.5</v>
      </c>
      <c r="I4" s="17">
        <f t="shared" ref="I4:I17" si="0">IF(H4="","",(IF($C$20&lt;25%,"n/a",IF(H4&lt;=($D$20+$A$20),H4,"Descartado"))))</f>
        <v>12.5</v>
      </c>
    </row>
    <row r="5" spans="1:9" x14ac:dyDescent="0.25">
      <c r="A5" s="32"/>
      <c r="B5" s="29"/>
      <c r="C5" s="30"/>
      <c r="D5" s="30"/>
      <c r="E5" s="31"/>
      <c r="F5" s="31"/>
      <c r="G5" s="6"/>
      <c r="H5" s="16"/>
      <c r="I5" s="17" t="str">
        <f t="shared" si="0"/>
        <v/>
      </c>
    </row>
    <row r="6" spans="1:9" x14ac:dyDescent="0.25">
      <c r="A6" s="32"/>
      <c r="B6" s="29"/>
      <c r="C6" s="30"/>
      <c r="D6" s="30"/>
      <c r="E6" s="31"/>
      <c r="F6" s="31"/>
      <c r="G6" s="6"/>
      <c r="H6" s="16"/>
      <c r="I6" s="17" t="str">
        <f t="shared" si="0"/>
        <v/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19.374725804511407</v>
      </c>
      <c r="B20" s="8">
        <f>COUNT(H3:H17)</f>
        <v>2</v>
      </c>
      <c r="C20" s="9">
        <f>IF(B20&lt;2,"n/a",(A20/D20))</f>
        <v>0.73949335131722926</v>
      </c>
      <c r="D20" s="10">
        <f>IFERROR(ROUND(AVERAGE(H3:H17),2),"")</f>
        <v>26.2</v>
      </c>
      <c r="E20" s="15">
        <f>IFERROR(ROUND(IF(B20&lt;2,"n/a",(IF(C20&lt;=25%,"n/a",AVERAGE(I3:I17)))),2),"n/a")</f>
        <v>26.2</v>
      </c>
      <c r="F20" s="10">
        <f>IFERROR(ROUND(MEDIAN(H3:H17),2),"")</f>
        <v>26.2</v>
      </c>
      <c r="G20" s="11" t="str">
        <f>IFERROR(INDEX(G3:G17,MATCH(H20,H3:H17,0)),"")</f>
        <v>KONMAQ</v>
      </c>
      <c r="H20" s="12">
        <f>F3</f>
        <v>12.5</v>
      </c>
    </row>
    <row r="22" spans="1:9" x14ac:dyDescent="0.25">
      <c r="G22" s="13" t="s">
        <v>20</v>
      </c>
      <c r="H22" s="14">
        <f>IF(C20&lt;=25%,D20,MIN(E20:F20))</f>
        <v>26.2</v>
      </c>
    </row>
    <row r="23" spans="1:9" x14ac:dyDescent="0.25">
      <c r="G23" s="13" t="s">
        <v>6</v>
      </c>
      <c r="H23" s="14">
        <f>ROUND(H22,2)*D3</f>
        <v>2620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13</v>
      </c>
      <c r="B3" s="28" t="s">
        <v>72</v>
      </c>
      <c r="C3" s="30" t="s">
        <v>73</v>
      </c>
      <c r="D3" s="30">
        <v>38966</v>
      </c>
      <c r="E3" s="31">
        <f>IF(C20&lt;=25%,D20,MIN(E20:F20))</f>
        <v>7.25</v>
      </c>
      <c r="F3" s="31">
        <f>MIN(H3:H17)</f>
        <v>4.99</v>
      </c>
      <c r="G3" s="6" t="s">
        <v>74</v>
      </c>
      <c r="H3" s="16">
        <v>16.989999999999998</v>
      </c>
      <c r="I3" s="17">
        <f>IF(H3="","",(IF($C$20&lt;25%,"n/a",IF(H3&lt;=($D$20+$A$20),H3,"Descartado"))))</f>
        <v>16.989999999999998</v>
      </c>
    </row>
    <row r="4" spans="1:9" x14ac:dyDescent="0.25">
      <c r="A4" s="32"/>
      <c r="B4" s="29"/>
      <c r="C4" s="30"/>
      <c r="D4" s="30"/>
      <c r="E4" s="31"/>
      <c r="F4" s="31"/>
      <c r="G4" s="6" t="s">
        <v>75</v>
      </c>
      <c r="H4" s="16">
        <v>4.99</v>
      </c>
      <c r="I4" s="17">
        <f t="shared" ref="I4:I17" si="0">IF(H4="","",(IF($C$20&lt;25%,"n/a",IF(H4&lt;=($D$20+$A$20),H4,"Descartado"))))</f>
        <v>4.99</v>
      </c>
    </row>
    <row r="5" spans="1:9" x14ac:dyDescent="0.25">
      <c r="A5" s="32"/>
      <c r="B5" s="29"/>
      <c r="C5" s="30"/>
      <c r="D5" s="30"/>
      <c r="E5" s="31"/>
      <c r="F5" s="31"/>
      <c r="G5" s="6" t="s">
        <v>76</v>
      </c>
      <c r="H5" s="16">
        <v>7.25</v>
      </c>
      <c r="I5" s="17">
        <f t="shared" si="0"/>
        <v>7.25</v>
      </c>
    </row>
    <row r="6" spans="1:9" x14ac:dyDescent="0.25">
      <c r="A6" s="32"/>
      <c r="B6" s="29"/>
      <c r="C6" s="30"/>
      <c r="D6" s="30"/>
      <c r="E6" s="31"/>
      <c r="F6" s="31"/>
      <c r="G6" s="6" t="s">
        <v>77</v>
      </c>
      <c r="H6" s="16">
        <v>6.35</v>
      </c>
      <c r="I6" s="17">
        <f t="shared" si="0"/>
        <v>6.35</v>
      </c>
    </row>
    <row r="7" spans="1:9" x14ac:dyDescent="0.25">
      <c r="A7" s="32"/>
      <c r="B7" s="29"/>
      <c r="C7" s="30"/>
      <c r="D7" s="30"/>
      <c r="E7" s="31"/>
      <c r="F7" s="31"/>
      <c r="G7" s="6" t="s">
        <v>78</v>
      </c>
      <c r="H7" s="16">
        <v>29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10.165258481711126</v>
      </c>
      <c r="B20" s="8">
        <f>COUNT(H3:H17)</f>
        <v>5</v>
      </c>
      <c r="C20" s="9">
        <f>IF(B20&lt;2,"n/a",(A20/D20))</f>
        <v>0.78678471220674351</v>
      </c>
      <c r="D20" s="10">
        <f>IFERROR(ROUND(AVERAGE(H3:H17),2),"")</f>
        <v>12.92</v>
      </c>
      <c r="E20" s="15">
        <f>IFERROR(ROUND(IF(B20&lt;2,"n/a",(IF(C20&lt;=25%,"n/a",AVERAGE(I3:I17)))),2),"n/a")</f>
        <v>8.9</v>
      </c>
      <c r="F20" s="10">
        <f>IFERROR(ROUND(MEDIAN(H3:H17),2),"")</f>
        <v>7.25</v>
      </c>
      <c r="G20" s="11" t="str">
        <f>IFERROR(INDEX(G3:G17,MATCH(H20,H3:H17,0)),"")</f>
        <v>DROGARIA TODO DIA</v>
      </c>
      <c r="H20" s="12">
        <f>F3</f>
        <v>4.99</v>
      </c>
    </row>
    <row r="22" spans="1:9" x14ac:dyDescent="0.25">
      <c r="G22" s="13" t="s">
        <v>20</v>
      </c>
      <c r="H22" s="14">
        <f>IF(C20&lt;=25%,D20,MIN(E20:F20))</f>
        <v>7.25</v>
      </c>
    </row>
    <row r="23" spans="1:9" x14ac:dyDescent="0.25">
      <c r="G23" s="13" t="s">
        <v>6</v>
      </c>
      <c r="H23" s="14">
        <f>ROUND(H22,2)*D3</f>
        <v>282503.5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14</v>
      </c>
      <c r="B3" s="28" t="s">
        <v>95</v>
      </c>
      <c r="C3" s="30" t="s">
        <v>48</v>
      </c>
      <c r="D3" s="30">
        <v>22500</v>
      </c>
      <c r="E3" s="31">
        <f>IF(C20&lt;=25%,D20,MIN(E20:F20))</f>
        <v>5.0199999999999996</v>
      </c>
      <c r="F3" s="31">
        <f>MIN(H3:H17)</f>
        <v>3.59</v>
      </c>
      <c r="G3" s="6" t="s">
        <v>96</v>
      </c>
      <c r="H3" s="16">
        <v>5.41</v>
      </c>
      <c r="I3" s="17">
        <f>IF(H3="","",(IF($C$20&lt;25%,"n/a",IF(H3&lt;=($D$20+$A$20),H3,"Descartado"))))</f>
        <v>5.41</v>
      </c>
    </row>
    <row r="4" spans="1:9" x14ac:dyDescent="0.25">
      <c r="A4" s="32"/>
      <c r="B4" s="29"/>
      <c r="C4" s="30"/>
      <c r="D4" s="30"/>
      <c r="E4" s="31"/>
      <c r="F4" s="31"/>
      <c r="G4" s="6" t="s">
        <v>97</v>
      </c>
      <c r="H4" s="16">
        <v>4.9000000000000004</v>
      </c>
      <c r="I4" s="17">
        <f t="shared" ref="I4:I17" si="0">IF(H4="","",(IF($C$20&lt;25%,"n/a",IF(H4&lt;=($D$20+$A$20),H4,"Descartado"))))</f>
        <v>4.9000000000000004</v>
      </c>
    </row>
    <row r="5" spans="1:9" x14ac:dyDescent="0.25">
      <c r="A5" s="32"/>
      <c r="B5" s="29"/>
      <c r="C5" s="30"/>
      <c r="D5" s="30"/>
      <c r="E5" s="31"/>
      <c r="F5" s="31"/>
      <c r="G5" s="6" t="s">
        <v>98</v>
      </c>
      <c r="H5" s="16">
        <v>9.9</v>
      </c>
      <c r="I5" s="17" t="str">
        <f t="shared" si="0"/>
        <v>Descartado</v>
      </c>
    </row>
    <row r="6" spans="1:9" x14ac:dyDescent="0.25">
      <c r="A6" s="32"/>
      <c r="B6" s="29"/>
      <c r="C6" s="30"/>
      <c r="D6" s="30"/>
      <c r="E6" s="31"/>
      <c r="F6" s="31"/>
      <c r="G6" s="6" t="s">
        <v>50</v>
      </c>
      <c r="H6" s="16">
        <v>3.59</v>
      </c>
      <c r="I6" s="17">
        <f t="shared" si="0"/>
        <v>3.59</v>
      </c>
    </row>
    <row r="7" spans="1:9" x14ac:dyDescent="0.25">
      <c r="A7" s="32"/>
      <c r="B7" s="29"/>
      <c r="C7" s="30"/>
      <c r="D7" s="30"/>
      <c r="E7" s="31"/>
      <c r="F7" s="31"/>
      <c r="G7" s="6" t="s">
        <v>99</v>
      </c>
      <c r="H7" s="16">
        <v>3.65</v>
      </c>
      <c r="I7" s="17">
        <f t="shared" si="0"/>
        <v>3.65</v>
      </c>
    </row>
    <row r="8" spans="1:9" x14ac:dyDescent="0.25">
      <c r="A8" s="32"/>
      <c r="B8" s="29"/>
      <c r="C8" s="30"/>
      <c r="D8" s="30"/>
      <c r="E8" s="31"/>
      <c r="F8" s="31"/>
      <c r="G8" s="6" t="s">
        <v>50</v>
      </c>
      <c r="H8" s="16">
        <v>3.83</v>
      </c>
      <c r="I8" s="17">
        <f t="shared" si="0"/>
        <v>3.83</v>
      </c>
    </row>
    <row r="9" spans="1:9" x14ac:dyDescent="0.25">
      <c r="A9" s="32"/>
      <c r="B9" s="29"/>
      <c r="C9" s="30"/>
      <c r="D9" s="30"/>
      <c r="E9" s="31"/>
      <c r="F9" s="31"/>
      <c r="G9" s="6" t="s">
        <v>100</v>
      </c>
      <c r="H9" s="16">
        <v>4.17</v>
      </c>
      <c r="I9" s="17">
        <f t="shared" si="0"/>
        <v>4.17</v>
      </c>
    </row>
    <row r="10" spans="1:9" x14ac:dyDescent="0.25">
      <c r="A10" s="32"/>
      <c r="B10" s="29"/>
      <c r="C10" s="30"/>
      <c r="D10" s="30"/>
      <c r="E10" s="31"/>
      <c r="F10" s="31"/>
      <c r="G10" s="6" t="s">
        <v>101</v>
      </c>
      <c r="H10" s="16">
        <v>6</v>
      </c>
      <c r="I10" s="17">
        <f t="shared" si="0"/>
        <v>6</v>
      </c>
    </row>
    <row r="11" spans="1:9" x14ac:dyDescent="0.25">
      <c r="A11" s="32"/>
      <c r="B11" s="29"/>
      <c r="C11" s="30"/>
      <c r="D11" s="30"/>
      <c r="E11" s="31"/>
      <c r="F11" s="31"/>
      <c r="G11" s="6" t="s">
        <v>102</v>
      </c>
      <c r="H11" s="16">
        <v>6.3</v>
      </c>
      <c r="I11" s="17">
        <f t="shared" si="0"/>
        <v>6.3</v>
      </c>
    </row>
    <row r="12" spans="1:9" x14ac:dyDescent="0.25">
      <c r="A12" s="32"/>
      <c r="B12" s="29"/>
      <c r="C12" s="30"/>
      <c r="D12" s="30"/>
      <c r="E12" s="31"/>
      <c r="F12" s="31"/>
      <c r="G12" s="6" t="s">
        <v>103</v>
      </c>
      <c r="H12" s="16">
        <v>7.35</v>
      </c>
      <c r="I12" s="17">
        <f t="shared" si="0"/>
        <v>7.35</v>
      </c>
    </row>
    <row r="13" spans="1:9" x14ac:dyDescent="0.25">
      <c r="A13" s="32"/>
      <c r="B13" s="29"/>
      <c r="C13" s="30"/>
      <c r="D13" s="30"/>
      <c r="E13" s="31"/>
      <c r="F13" s="31"/>
      <c r="G13" s="6" t="s">
        <v>104</v>
      </c>
      <c r="H13" s="16">
        <v>8.1</v>
      </c>
      <c r="I13" s="17" t="str">
        <f t="shared" si="0"/>
        <v>Descartado</v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2.0436798361600754</v>
      </c>
      <c r="B20" s="8">
        <f>COUNT(H3:H17)</f>
        <v>11</v>
      </c>
      <c r="C20" s="9">
        <f>IF(B20&lt;2,"n/a",(A20/D20))</f>
        <v>0.35542258020175227</v>
      </c>
      <c r="D20" s="10">
        <f>IFERROR(ROUND(AVERAGE(H3:H17),2),"")</f>
        <v>5.75</v>
      </c>
      <c r="E20" s="15">
        <f>IFERROR(ROUND(IF(B20&lt;2,"n/a",(IF(C20&lt;=25%,"n/a",AVERAGE(I3:I17)))),2),"n/a")</f>
        <v>5.0199999999999996</v>
      </c>
      <c r="F20" s="10">
        <f>IFERROR(ROUND(MEDIAN(H3:H17),2),"")</f>
        <v>5.41</v>
      </c>
      <c r="G20" s="11" t="str">
        <f>IFERROR(INDEX(G3:G17,MATCH(H20,H3:H17,0)),"")</f>
        <v>R &amp; M ALIMENTOS LTDA</v>
      </c>
      <c r="H20" s="12">
        <f>F3</f>
        <v>3.59</v>
      </c>
    </row>
    <row r="22" spans="1:9" x14ac:dyDescent="0.25">
      <c r="G22" s="13" t="s">
        <v>20</v>
      </c>
      <c r="H22" s="14">
        <f>IF(C20&lt;=25%,D20,MIN(E20:F20))</f>
        <v>5.0199999999999996</v>
      </c>
    </row>
    <row r="23" spans="1:9" x14ac:dyDescent="0.25">
      <c r="G23" s="13" t="s">
        <v>6</v>
      </c>
      <c r="H23" s="14">
        <f>ROUND(H22,2)*D3</f>
        <v>112949.99999999999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15</v>
      </c>
      <c r="B3" s="28" t="s">
        <v>105</v>
      </c>
      <c r="C3" s="30" t="s">
        <v>48</v>
      </c>
      <c r="D3" s="30">
        <v>7500</v>
      </c>
      <c r="E3" s="31">
        <f>IF(C20&lt;=25%,D20,MIN(E20:F20))</f>
        <v>14.69</v>
      </c>
      <c r="F3" s="31">
        <f>MIN(H3:H17)</f>
        <v>10.26</v>
      </c>
      <c r="G3" s="6" t="s">
        <v>76</v>
      </c>
      <c r="H3" s="16">
        <v>21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106</v>
      </c>
      <c r="H4" s="16">
        <v>17.32</v>
      </c>
      <c r="I4" s="17">
        <f t="shared" ref="I4:I17" si="0">IF(H4="","",(IF($C$20&lt;25%,"n/a",IF(H4&lt;=($D$20+$A$20),H4,"Descartado"))))</f>
        <v>17.32</v>
      </c>
    </row>
    <row r="5" spans="1:9" x14ac:dyDescent="0.25">
      <c r="A5" s="32"/>
      <c r="B5" s="29"/>
      <c r="C5" s="30"/>
      <c r="D5" s="30"/>
      <c r="E5" s="31"/>
      <c r="F5" s="31"/>
      <c r="G5" s="6" t="s">
        <v>107</v>
      </c>
      <c r="H5" s="16">
        <v>16.5</v>
      </c>
      <c r="I5" s="17">
        <f t="shared" si="0"/>
        <v>16.5</v>
      </c>
    </row>
    <row r="6" spans="1:9" x14ac:dyDescent="0.25">
      <c r="A6" s="32"/>
      <c r="B6" s="29"/>
      <c r="C6" s="30"/>
      <c r="D6" s="30"/>
      <c r="E6" s="31"/>
      <c r="F6" s="31"/>
      <c r="G6" s="6" t="s">
        <v>108</v>
      </c>
      <c r="H6" s="16">
        <v>10.26</v>
      </c>
      <c r="I6" s="17">
        <f t="shared" si="0"/>
        <v>10.26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4.4590133437790938</v>
      </c>
      <c r="B20" s="8">
        <f>COUNT(H3:H17)</f>
        <v>4</v>
      </c>
      <c r="C20" s="9">
        <f>IF(B20&lt;2,"n/a",(A20/D20))</f>
        <v>0.27406351221752268</v>
      </c>
      <c r="D20" s="10">
        <f>IFERROR(ROUND(AVERAGE(H3:H17),2),"")</f>
        <v>16.27</v>
      </c>
      <c r="E20" s="15">
        <f>IFERROR(ROUND(IF(B20&lt;2,"n/a",(IF(C20&lt;=25%,"n/a",AVERAGE(I3:I17)))),2),"n/a")</f>
        <v>14.69</v>
      </c>
      <c r="F20" s="10">
        <f>IFERROR(ROUND(MEDIAN(H3:H17),2),"")</f>
        <v>16.91</v>
      </c>
      <c r="G20" s="11" t="str">
        <f>IFERROR(INDEX(G3:G17,MATCH(H20,H3:H17,0)),"")</f>
        <v>P. R. HOLANDA NOBRE</v>
      </c>
      <c r="H20" s="12">
        <f>F3</f>
        <v>10.26</v>
      </c>
    </row>
    <row r="22" spans="1:9" x14ac:dyDescent="0.25">
      <c r="G22" s="13" t="s">
        <v>20</v>
      </c>
      <c r="H22" s="14">
        <f>IF(C20&lt;=25%,D20,MIN(E20:F20))</f>
        <v>14.69</v>
      </c>
    </row>
    <row r="23" spans="1:9" x14ac:dyDescent="0.25">
      <c r="G23" s="13" t="s">
        <v>6</v>
      </c>
      <c r="H23" s="14">
        <f>ROUND(H22,2)*D3</f>
        <v>110175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16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17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18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19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2</v>
      </c>
      <c r="B3" s="28" t="s">
        <v>58</v>
      </c>
      <c r="C3" s="30" t="s">
        <v>7</v>
      </c>
      <c r="D3" s="30">
        <v>200</v>
      </c>
      <c r="E3" s="31">
        <f>IF(C20&lt;=25%,D20,MIN(E20:F20))</f>
        <v>16.66</v>
      </c>
      <c r="F3" s="31">
        <f>MIN(H3:H17)</f>
        <v>13</v>
      </c>
      <c r="G3" s="6" t="s">
        <v>59</v>
      </c>
      <c r="H3" s="16">
        <v>13</v>
      </c>
      <c r="I3" s="17">
        <f>IF(H3="","",(IF($C$20&lt;25%,"n/a",IF(H3&lt;=($D$20+$A$20),H3,"Descartado"))))</f>
        <v>13</v>
      </c>
    </row>
    <row r="4" spans="1:9" x14ac:dyDescent="0.25">
      <c r="A4" s="32"/>
      <c r="B4" s="29"/>
      <c r="C4" s="30"/>
      <c r="D4" s="30"/>
      <c r="E4" s="31"/>
      <c r="F4" s="31"/>
      <c r="G4" s="6" t="s">
        <v>60</v>
      </c>
      <c r="H4" s="16">
        <v>13</v>
      </c>
      <c r="I4" s="17">
        <f t="shared" ref="I4:I17" si="0">IF(H4="","",(IF($C$20&lt;25%,"n/a",IF(H4&lt;=($D$20+$A$20),H4,"Descartado"))))</f>
        <v>13</v>
      </c>
    </row>
    <row r="5" spans="1:9" x14ac:dyDescent="0.25">
      <c r="A5" s="32"/>
      <c r="B5" s="29"/>
      <c r="C5" s="30"/>
      <c r="D5" s="30"/>
      <c r="E5" s="31"/>
      <c r="F5" s="31"/>
      <c r="G5" s="6" t="s">
        <v>59</v>
      </c>
      <c r="H5" s="16">
        <v>19.739999999999998</v>
      </c>
      <c r="I5" s="17">
        <f t="shared" si="0"/>
        <v>19.739999999999998</v>
      </c>
    </row>
    <row r="6" spans="1:9" x14ac:dyDescent="0.25">
      <c r="A6" s="32"/>
      <c r="B6" s="29"/>
      <c r="C6" s="30"/>
      <c r="D6" s="30"/>
      <c r="E6" s="31"/>
      <c r="F6" s="31"/>
      <c r="G6" s="6" t="s">
        <v>61</v>
      </c>
      <c r="H6" s="16">
        <v>20.9</v>
      </c>
      <c r="I6" s="17">
        <f t="shared" si="0"/>
        <v>20.9</v>
      </c>
    </row>
    <row r="7" spans="1:9" x14ac:dyDescent="0.25">
      <c r="A7" s="32"/>
      <c r="B7" s="29"/>
      <c r="C7" s="30"/>
      <c r="D7" s="30"/>
      <c r="E7" s="31"/>
      <c r="F7" s="31"/>
      <c r="G7" s="6" t="s">
        <v>49</v>
      </c>
      <c r="H7" s="16">
        <v>25.27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5.3282473666300598</v>
      </c>
      <c r="B20" s="8">
        <f>COUNT(H3:H17)</f>
        <v>5</v>
      </c>
      <c r="C20" s="9">
        <f>IF(B20&lt;2,"n/a",(A20/D20))</f>
        <v>0.28989376314635801</v>
      </c>
      <c r="D20" s="10">
        <f>IFERROR(ROUND(AVERAGE(H3:H17),2),"")</f>
        <v>18.38</v>
      </c>
      <c r="E20" s="15">
        <f>IFERROR(ROUND(IF(B20&lt;2,"n/a",(IF(C20&lt;=25%,"n/a",AVERAGE(I3:I17)))),2),"n/a")</f>
        <v>16.66</v>
      </c>
      <c r="F20" s="10">
        <f>IFERROR(ROUND(MEDIAN(H3:H17),2),"")</f>
        <v>19.739999999999998</v>
      </c>
      <c r="G20" s="11" t="str">
        <f>IFERROR(INDEX(G3:G17,MATCH(H20,H3:H17,0)),"")</f>
        <v>AGUA MINERAL OASIS DA SAUDE LTDA</v>
      </c>
      <c r="H20" s="12">
        <f>F3</f>
        <v>13</v>
      </c>
    </row>
    <row r="22" spans="1:9" x14ac:dyDescent="0.25">
      <c r="G22" s="13" t="s">
        <v>20</v>
      </c>
      <c r="H22" s="14">
        <f>IF(C20&lt;=25%,D20,MIN(E20:F20))</f>
        <v>16.66</v>
      </c>
    </row>
    <row r="23" spans="1:9" x14ac:dyDescent="0.25">
      <c r="G23" s="13" t="s">
        <v>6</v>
      </c>
      <c r="H23" s="14">
        <f>ROUND(H22,2)*D3</f>
        <v>3332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20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F4" sqref="F4"/>
    </sheetView>
  </sheetViews>
  <sheetFormatPr defaultRowHeight="15" x14ac:dyDescent="0.25"/>
  <cols>
    <col min="1" max="2" width="6.7109375" style="1" customWidth="1"/>
    <col min="3" max="3" width="36.7109375" style="5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3" t="s">
        <v>0</v>
      </c>
      <c r="B1" s="33"/>
      <c r="C1" s="33"/>
      <c r="D1" s="33"/>
      <c r="E1" s="33"/>
      <c r="F1" s="33"/>
      <c r="G1" s="33"/>
    </row>
    <row r="2" spans="1:7" ht="24" x14ac:dyDescent="0.25">
      <c r="A2" s="25" t="s">
        <v>45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46</v>
      </c>
    </row>
    <row r="3" spans="1:7" ht="180" x14ac:dyDescent="0.25">
      <c r="A3" s="22" t="s">
        <v>51</v>
      </c>
      <c r="B3" s="22">
        <f>Item1!A3</f>
        <v>1</v>
      </c>
      <c r="C3" s="24" t="str">
        <f>Item1!B3</f>
        <v>Garrafa térmica de pressão
Capacidade: 500 ml;
Material: plástico;
Com alça;
Conservar líquidos quentes;
Conservação térmica de, no mínimo, 8 horas;
Ampola de Vidro;
Indicação expressa de conformidade com a norma NBR 13282/98 da ABNT;
Marca/Modelo de Referência: Aladin/Invicta/Termolar</v>
      </c>
      <c r="D3" s="22" t="str">
        <f>Item1!C3</f>
        <v>unidade</v>
      </c>
      <c r="E3" s="22">
        <f>Item1!D3</f>
        <v>200</v>
      </c>
      <c r="F3" s="23">
        <f>Item1!E3</f>
        <v>37.729999999999997</v>
      </c>
      <c r="G3" s="23">
        <f>ROUND((E3*F3),2)</f>
        <v>7546</v>
      </c>
    </row>
    <row r="4" spans="1:7" ht="135" x14ac:dyDescent="0.25">
      <c r="A4" s="22" t="s">
        <v>51</v>
      </c>
      <c r="B4" s="22">
        <f>Item2!A3</f>
        <v>2</v>
      </c>
      <c r="C4" s="24" t="str">
        <f>Item2!B3</f>
        <v>Garrafa plástica para água mineral
Plástico, atóxico, transparente, resistente;
Capacidade: 20 litros;
Selo de adequação às normas ABNT NBR 14222, relativa ao seu processo de fabricação, e ABNT NBR 14328; 
Fabricada no máximo a 06 meses contados da data de recebimento definitivo.</v>
      </c>
      <c r="D4" s="22" t="str">
        <f>Item2!C3</f>
        <v>unidade</v>
      </c>
      <c r="E4" s="22">
        <f>Item2!D3</f>
        <v>200</v>
      </c>
      <c r="F4" s="23">
        <f>Item2!E3</f>
        <v>16.66</v>
      </c>
      <c r="G4" s="23">
        <f t="shared" ref="G4:G17" si="0">ROUND((E4*F4),2)</f>
        <v>3332</v>
      </c>
    </row>
    <row r="5" spans="1:7" ht="90" x14ac:dyDescent="0.25">
      <c r="A5" s="22" t="s">
        <v>51</v>
      </c>
      <c r="B5" s="22">
        <f>Item3!A3</f>
        <v>3</v>
      </c>
      <c r="C5" s="24" t="str">
        <f>Item3!B3</f>
        <v>Guardanapo de papel
100% em fibras virgens;
Cor branca (alva);
Dimensões mínimas: 20 x 23 cm;
Em embalagem plástica contendo no mínimo 48 unidades</v>
      </c>
      <c r="D5" s="22" t="str">
        <f>Item3!C3</f>
        <v>pacote</v>
      </c>
      <c r="E5" s="22">
        <f>Item3!D3</f>
        <v>4000</v>
      </c>
      <c r="F5" s="23">
        <f>Item3!E3</f>
        <v>1.55</v>
      </c>
      <c r="G5" s="23">
        <f t="shared" si="0"/>
        <v>6200</v>
      </c>
    </row>
    <row r="6" spans="1:7" ht="180" x14ac:dyDescent="0.25">
      <c r="A6" s="22" t="s">
        <v>51</v>
      </c>
      <c r="B6" s="22">
        <f>Item4!A3</f>
        <v>4</v>
      </c>
      <c r="C6" s="24" t="str">
        <f>Item4!B3</f>
        <v>Álcool Etílico em Gel 70%
Sem perfume
Frasco 250 ml
Fabricados conforme critérios estabelecidos pela ANVISA, com informação de data de fabricação e número de lote;
Prazo de validade não inferior a 06 meses contados do recebimento definitivo.
Álcool destinado à assepsia das mãos e objetos.</v>
      </c>
      <c r="D6" s="22" t="str">
        <f>Item4!C3</f>
        <v>frasco</v>
      </c>
      <c r="E6" s="22">
        <f>Item4!D3</f>
        <v>11034</v>
      </c>
      <c r="F6" s="23">
        <f>Item4!E3</f>
        <v>7.25</v>
      </c>
      <c r="G6" s="23">
        <f t="shared" si="0"/>
        <v>79996.5</v>
      </c>
    </row>
    <row r="7" spans="1:7" ht="105" x14ac:dyDescent="0.25">
      <c r="A7" s="22" t="s">
        <v>51</v>
      </c>
      <c r="B7" s="22">
        <f>Item5!A3</f>
        <v>5</v>
      </c>
      <c r="C7" s="24" t="str">
        <f>Item5!B3</f>
        <v>Esponja dupla face
Em poliuretano e fibra têxtil;
Dimensões: 105 x 70 x 22 mm (comprimento, largura e espessura), admitida variação de ± 5 mm.
O material deverá estar acondicionado em caixas/fardos com até 120 unidades</v>
      </c>
      <c r="D7" s="22" t="str">
        <f>Item5!C3</f>
        <v>unidade</v>
      </c>
      <c r="E7" s="22">
        <f>Item5!D3</f>
        <v>5000</v>
      </c>
      <c r="F7" s="23">
        <f>Item5!E3</f>
        <v>1.08</v>
      </c>
      <c r="G7" s="23">
        <f t="shared" si="0"/>
        <v>5400</v>
      </c>
    </row>
    <row r="8" spans="1:7" ht="270" x14ac:dyDescent="0.25">
      <c r="A8" s="22" t="s">
        <v>51</v>
      </c>
      <c r="B8" s="22">
        <f>Item6!A3</f>
        <v>6</v>
      </c>
      <c r="C8" s="24" t="str">
        <f>Item6!B3</f>
        <v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v>
      </c>
      <c r="D8" s="22" t="str">
        <f>Item6!C3</f>
        <v>frasco</v>
      </c>
      <c r="E8" s="22">
        <f>Item6!D3</f>
        <v>5000</v>
      </c>
      <c r="F8" s="23">
        <f>Item6!E3</f>
        <v>3.45</v>
      </c>
      <c r="G8" s="23">
        <f t="shared" si="0"/>
        <v>17250</v>
      </c>
    </row>
    <row r="9" spans="1:7" ht="135" x14ac:dyDescent="0.25">
      <c r="A9" s="22" t="s">
        <v>51</v>
      </c>
      <c r="B9" s="22">
        <f>Item7!A3</f>
        <v>7</v>
      </c>
      <c r="C9" s="24" t="str">
        <f>Item7!B3</f>
        <v>Pano para limpeza
100% algodão;
Tipo saco, duplo, lavado e alvejado;
Com alta absorção;
Dimensões: 65 x 42 cm;
Cor branca;
Variação permitida: ± 5cm;
O material deverá estar acondicionado em fardos com até 25 unidades</v>
      </c>
      <c r="D9" s="22" t="str">
        <f>Item7!C3</f>
        <v>unidade</v>
      </c>
      <c r="E9" s="22">
        <f>Item7!D3</f>
        <v>3000</v>
      </c>
      <c r="F9" s="23">
        <f>Item7!E3</f>
        <v>3.36</v>
      </c>
      <c r="G9" s="23">
        <f t="shared" si="0"/>
        <v>10080</v>
      </c>
    </row>
    <row r="10" spans="1:7" ht="120" x14ac:dyDescent="0.25">
      <c r="A10" s="22" t="s">
        <v>51</v>
      </c>
      <c r="B10" s="22">
        <f>Item8!A3</f>
        <v>8</v>
      </c>
      <c r="C10" s="24" t="str">
        <f>Item8!B3</f>
        <v>Papel higiênico
Celulose virgem – 100% celulose;
Dimensões: mínimo de 30 m x 10 cm;
Dermatologicamente testado; Picotado;
Folha dupla;
Sem perfume;
Cor branca (alva);
Pacote com 4 unidades.</v>
      </c>
      <c r="D10" s="22" t="str">
        <f>Item8!C3</f>
        <v>pacote</v>
      </c>
      <c r="E10" s="22">
        <f>Item8!D3</f>
        <v>7500</v>
      </c>
      <c r="F10" s="23">
        <f>Item8!E3</f>
        <v>5.0199999999999996</v>
      </c>
      <c r="G10" s="23">
        <f t="shared" si="0"/>
        <v>37650</v>
      </c>
    </row>
    <row r="11" spans="1:7" ht="135" x14ac:dyDescent="0.25">
      <c r="A11" s="22" t="s">
        <v>51</v>
      </c>
      <c r="B11" s="22">
        <f>Item9!A3</f>
        <v>9</v>
      </c>
      <c r="C11" s="24" t="str">
        <f>Item9!B3</f>
        <v>Papel toalha
Cor branca (alva); 
Duas dobras; 
Texturizado;
Dimensões: folhas com 22 cm x 22 cm;
Tipo interfolhado;
Macio e absorvente;
Pacote com 1000 folhas;
Variação permitida: ± 3.0 cm</v>
      </c>
      <c r="D11" s="22" t="str">
        <f>Item9!C3</f>
        <v>pacote</v>
      </c>
      <c r="E11" s="22">
        <f>Item9!D3</f>
        <v>2500</v>
      </c>
      <c r="F11" s="23">
        <f>Item9!E3</f>
        <v>14.69</v>
      </c>
      <c r="G11" s="23">
        <f t="shared" si="0"/>
        <v>36725</v>
      </c>
    </row>
    <row r="12" spans="1:7" ht="105" x14ac:dyDescent="0.25">
      <c r="A12" s="22" t="s">
        <v>51</v>
      </c>
      <c r="B12" s="22">
        <f>Item10!A3</f>
        <v>10</v>
      </c>
      <c r="C12" s="24" t="str">
        <f>Item10!B3</f>
        <v>Saco plástico para lixo
Cor preta;
Capacidade de 30 Litros;
Resistente ao peso mínimo de 5 Kg;
Cada pacote deverá conter 100 sacos;
O material deverá estar acondicionado em caixas/fardos com até 150 pacotes</v>
      </c>
      <c r="D12" s="22" t="str">
        <f>Item10!C3</f>
        <v>pacote</v>
      </c>
      <c r="E12" s="22">
        <f>Item10!D3</f>
        <v>4500</v>
      </c>
      <c r="F12" s="23">
        <f>Item10!E3</f>
        <v>13.83</v>
      </c>
      <c r="G12" s="23">
        <f t="shared" si="0"/>
        <v>62235</v>
      </c>
    </row>
    <row r="13" spans="1:7" ht="90" x14ac:dyDescent="0.25">
      <c r="A13" s="22" t="s">
        <v>51</v>
      </c>
      <c r="B13" s="22">
        <f>Item11!A3</f>
        <v>11</v>
      </c>
      <c r="C13" s="24" t="str">
        <f>Item11!B3</f>
        <v>Borrifador
Confeccionado em material plástico
Tipo SPRAY
Contendo Bico Borrifador
Aplicação de material de limpeza 
Capacidade 500 ml</v>
      </c>
      <c r="D13" s="22" t="str">
        <f>Item11!C3</f>
        <v>unidade</v>
      </c>
      <c r="E13" s="22">
        <f>Item11!D3</f>
        <v>200</v>
      </c>
      <c r="F13" s="23">
        <f>Item11!E3</f>
        <v>9.61</v>
      </c>
      <c r="G13" s="23">
        <f t="shared" si="0"/>
        <v>1922</v>
      </c>
    </row>
    <row r="14" spans="1:7" ht="105" x14ac:dyDescent="0.25">
      <c r="A14" s="22" t="s">
        <v>51</v>
      </c>
      <c r="B14" s="22">
        <f>Item12!A3</f>
        <v>12</v>
      </c>
      <c r="C14" s="24" t="str">
        <f>Item12!B3</f>
        <v>Coador de Tecido para Cafeteira Elétrica 
Aplicação: para máquina de café industrial
Compatível com as marcas/modelos: 
CONSERCAF - CIP20 para cafeteira elétrica industrial de 20 litros de café pronto.</v>
      </c>
      <c r="D14" s="22" t="str">
        <f>Item12!C3</f>
        <v>unidade</v>
      </c>
      <c r="E14" s="22">
        <f>Item12!D3</f>
        <v>100</v>
      </c>
      <c r="F14" s="23">
        <f>Item12!E3</f>
        <v>26.2</v>
      </c>
      <c r="G14" s="23">
        <f t="shared" si="0"/>
        <v>2620</v>
      </c>
    </row>
    <row r="15" spans="1:7" ht="180" x14ac:dyDescent="0.25">
      <c r="A15" s="22" t="s">
        <v>51</v>
      </c>
      <c r="B15" s="22">
        <f>Item13!A3</f>
        <v>13</v>
      </c>
      <c r="C15" s="24" t="str">
        <f>Item13!B3</f>
        <v>Álcool Etílico em Gel 70%
Sem perfume
Frasco 250 ml
Fabricados conforme critérios estabelecidos pela ANVISA, com informação de data de fabricação e número de lote;
Prazo de validade não inferior a 06 meses contados do recebimento definitivo.
Álcool destinado à assepsia das mãos e objetos.</v>
      </c>
      <c r="D15" s="22" t="str">
        <f>Item13!C3</f>
        <v>frasco</v>
      </c>
      <c r="E15" s="22">
        <f>Item13!D3</f>
        <v>38966</v>
      </c>
      <c r="F15" s="23">
        <f>Item13!E3</f>
        <v>7.25</v>
      </c>
      <c r="G15" s="23">
        <f t="shared" si="0"/>
        <v>282503.5</v>
      </c>
    </row>
    <row r="16" spans="1:7" ht="120" x14ac:dyDescent="0.25">
      <c r="A16" s="22" t="s">
        <v>51</v>
      </c>
      <c r="B16" s="22">
        <f>Item14!A3</f>
        <v>14</v>
      </c>
      <c r="C16" s="24" t="str">
        <f>Item14!B3</f>
        <v>Papel higiênico
Celulose virgem – 100% celulose;
Dimensões: mínimo de 30 m x 10 cm;
Dermatologicamente testado; Picotado;
Folha dupla;
Sem perfume;
Cor branca (alva);
Pacote com 4 unidades.</v>
      </c>
      <c r="D16" s="22" t="str">
        <f>Item14!C3</f>
        <v>pacote</v>
      </c>
      <c r="E16" s="22">
        <f>Item14!D3</f>
        <v>22500</v>
      </c>
      <c r="F16" s="23">
        <f>Item14!E3</f>
        <v>5.0199999999999996</v>
      </c>
      <c r="G16" s="23">
        <f t="shared" si="0"/>
        <v>112950</v>
      </c>
    </row>
    <row r="17" spans="1:7" ht="135" x14ac:dyDescent="0.25">
      <c r="A17" s="22" t="s">
        <v>51</v>
      </c>
      <c r="B17" s="22">
        <f>Item15!A3</f>
        <v>15</v>
      </c>
      <c r="C17" s="24" t="str">
        <f>Item15!B3</f>
        <v>Papel toalha
Cor branca (alva); 
Duas dobras; 
Texturizado;
Dimensões: folhas com 22 cm x 22 cm;
Tipo interfolhado;
Macio e absorvente;
Pacote com 1000 folhas;
Variação permitida: ± 3.0 cm</v>
      </c>
      <c r="D17" s="22" t="str">
        <f>Item15!C3</f>
        <v>pacote</v>
      </c>
      <c r="E17" s="22">
        <f>Item15!D3</f>
        <v>7500</v>
      </c>
      <c r="F17" s="23">
        <f>Item15!E3</f>
        <v>14.69</v>
      </c>
      <c r="G17" s="23">
        <f t="shared" si="0"/>
        <v>110175</v>
      </c>
    </row>
    <row r="18" spans="1:7" ht="15.75" thickBot="1" x14ac:dyDescent="0.3"/>
    <row r="19" spans="1:7" ht="16.5" thickTop="1" thickBot="1" x14ac:dyDescent="0.3">
      <c r="D19" s="19"/>
      <c r="E19" s="20" t="s">
        <v>47</v>
      </c>
      <c r="F19" s="21">
        <f>SUM(G:G)</f>
        <v>776585</v>
      </c>
    </row>
    <row r="20" spans="1:7" ht="15.75" thickTop="1" x14ac:dyDescent="0.25">
      <c r="F20" s="3"/>
    </row>
    <row r="21" spans="1:7" x14ac:dyDescent="0.25">
      <c r="D21" s="18"/>
      <c r="E21" s="4"/>
      <c r="F21" s="4"/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11/01/2024&amp;Rn/a 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3</v>
      </c>
      <c r="B3" s="28" t="s">
        <v>62</v>
      </c>
      <c r="C3" s="30" t="s">
        <v>48</v>
      </c>
      <c r="D3" s="30">
        <v>4000</v>
      </c>
      <c r="E3" s="31">
        <f>IF(C20&lt;=25%,D20,MIN(E20:F20))</f>
        <v>1.55</v>
      </c>
      <c r="F3" s="31">
        <f>MIN(H3:H17)</f>
        <v>0.94</v>
      </c>
      <c r="G3" s="6" t="s">
        <v>63</v>
      </c>
      <c r="H3" s="16">
        <v>1.66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64</v>
      </c>
      <c r="H4" s="16">
        <v>1.75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65</v>
      </c>
      <c r="H5" s="16">
        <v>1.7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66</v>
      </c>
      <c r="H6" s="16">
        <v>0.94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 t="s">
        <v>67</v>
      </c>
      <c r="H7" s="16">
        <v>1.1299999999999999</v>
      </c>
      <c r="I7" s="17" t="str">
        <f t="shared" si="0"/>
        <v>n/a</v>
      </c>
    </row>
    <row r="8" spans="1:9" x14ac:dyDescent="0.25">
      <c r="A8" s="32"/>
      <c r="B8" s="29"/>
      <c r="C8" s="30"/>
      <c r="D8" s="30"/>
      <c r="E8" s="31"/>
      <c r="F8" s="31"/>
      <c r="G8" s="6" t="s">
        <v>68</v>
      </c>
      <c r="H8" s="16">
        <v>1.1499999999999999</v>
      </c>
      <c r="I8" s="17" t="str">
        <f t="shared" si="0"/>
        <v>n/a</v>
      </c>
    </row>
    <row r="9" spans="1:9" x14ac:dyDescent="0.25">
      <c r="A9" s="32"/>
      <c r="B9" s="29"/>
      <c r="C9" s="30"/>
      <c r="D9" s="30"/>
      <c r="E9" s="31"/>
      <c r="F9" s="31"/>
      <c r="G9" s="6" t="s">
        <v>69</v>
      </c>
      <c r="H9" s="16">
        <v>1.35</v>
      </c>
      <c r="I9" s="17" t="str">
        <f t="shared" si="0"/>
        <v>n/a</v>
      </c>
    </row>
    <row r="10" spans="1:9" x14ac:dyDescent="0.25">
      <c r="A10" s="32"/>
      <c r="B10" s="29"/>
      <c r="C10" s="30"/>
      <c r="D10" s="30"/>
      <c r="E10" s="31"/>
      <c r="F10" s="31"/>
      <c r="G10" s="6" t="s">
        <v>70</v>
      </c>
      <c r="H10" s="16">
        <v>1.6</v>
      </c>
      <c r="I10" s="17" t="str">
        <f t="shared" si="0"/>
        <v>n/a</v>
      </c>
    </row>
    <row r="11" spans="1:9" x14ac:dyDescent="0.25">
      <c r="A11" s="32"/>
      <c r="B11" s="29"/>
      <c r="C11" s="30"/>
      <c r="D11" s="30"/>
      <c r="E11" s="31"/>
      <c r="F11" s="31"/>
      <c r="G11" s="6" t="s">
        <v>71</v>
      </c>
      <c r="H11" s="16">
        <v>1.66</v>
      </c>
      <c r="I11" s="17" t="str">
        <f t="shared" si="0"/>
        <v>n/a</v>
      </c>
    </row>
    <row r="12" spans="1:9" x14ac:dyDescent="0.25">
      <c r="A12" s="32"/>
      <c r="B12" s="29"/>
      <c r="C12" s="30"/>
      <c r="D12" s="30"/>
      <c r="E12" s="31"/>
      <c r="F12" s="31"/>
      <c r="G12" s="6" t="s">
        <v>67</v>
      </c>
      <c r="H12" s="16">
        <v>1.77</v>
      </c>
      <c r="I12" s="17" t="str">
        <f t="shared" si="0"/>
        <v>n/a</v>
      </c>
    </row>
    <row r="13" spans="1:9" x14ac:dyDescent="0.25">
      <c r="A13" s="32"/>
      <c r="B13" s="29"/>
      <c r="C13" s="30"/>
      <c r="D13" s="30"/>
      <c r="E13" s="31"/>
      <c r="F13" s="31"/>
      <c r="G13" s="6" t="s">
        <v>68</v>
      </c>
      <c r="H13" s="16">
        <v>1.9</v>
      </c>
      <c r="I13" s="17" t="str">
        <f t="shared" si="0"/>
        <v>n/a</v>
      </c>
    </row>
    <row r="14" spans="1:9" x14ac:dyDescent="0.25">
      <c r="A14" s="32"/>
      <c r="B14" s="29"/>
      <c r="C14" s="30"/>
      <c r="D14" s="30"/>
      <c r="E14" s="31"/>
      <c r="F14" s="31"/>
      <c r="G14" s="6" t="s">
        <v>67</v>
      </c>
      <c r="H14" s="16">
        <v>1.97</v>
      </c>
      <c r="I14" s="17" t="str">
        <f t="shared" si="0"/>
        <v>n/a</v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0.32821371455842996</v>
      </c>
      <c r="B20" s="8">
        <f>COUNT(H3:H17)</f>
        <v>12</v>
      </c>
      <c r="C20" s="9">
        <f>IF(B20&lt;2,"n/a",(A20/D20))</f>
        <v>0.21175078358608385</v>
      </c>
      <c r="D20" s="10">
        <f>IFERROR(ROUND(AVERAGE(H3:H17),2),"")</f>
        <v>1.55</v>
      </c>
      <c r="E20" s="15" t="str">
        <f>IFERROR(ROUND(IF(B20&lt;2,"n/a",(IF(C20&lt;=25%,"n/a",AVERAGE(I3:I17)))),2),"n/a")</f>
        <v>n/a</v>
      </c>
      <c r="F20" s="10">
        <f>IFERROR(ROUND(MEDIAN(H3:H17),2),"")</f>
        <v>1.66</v>
      </c>
      <c r="G20" s="11" t="str">
        <f>IFERROR(INDEX(G3:G17,MATCH(H20,H3:H17,0)),"")</f>
        <v>50.547.931 ELLEN LETICIA DA SILVA CRUZ</v>
      </c>
      <c r="H20" s="12">
        <f>F3</f>
        <v>0.94</v>
      </c>
    </row>
    <row r="22" spans="1:9" x14ac:dyDescent="0.25">
      <c r="G22" s="13" t="s">
        <v>20</v>
      </c>
      <c r="H22" s="14">
        <f>IF(C20&lt;=25%,D20,MIN(E20:F20))</f>
        <v>1.55</v>
      </c>
    </row>
    <row r="23" spans="1:9" x14ac:dyDescent="0.25">
      <c r="G23" s="13" t="s">
        <v>6</v>
      </c>
      <c r="H23" s="14">
        <f>ROUND(H22,2)*D3</f>
        <v>6200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4</v>
      </c>
      <c r="B3" s="28" t="s">
        <v>72</v>
      </c>
      <c r="C3" s="30" t="s">
        <v>73</v>
      </c>
      <c r="D3" s="30">
        <v>11034</v>
      </c>
      <c r="E3" s="31">
        <f>IF(C20&lt;=25%,D20,MIN(E20:F20))</f>
        <v>7.25</v>
      </c>
      <c r="F3" s="31">
        <f>MIN(H3:H17)</f>
        <v>4.99</v>
      </c>
      <c r="G3" s="6" t="s">
        <v>74</v>
      </c>
      <c r="H3" s="16">
        <v>16.989999999999998</v>
      </c>
      <c r="I3" s="17">
        <f>IF(H3="","",(IF($C$20&lt;25%,"n/a",IF(H3&lt;=($D$20+$A$20),H3,"Descartado"))))</f>
        <v>16.989999999999998</v>
      </c>
    </row>
    <row r="4" spans="1:9" x14ac:dyDescent="0.25">
      <c r="A4" s="32"/>
      <c r="B4" s="29"/>
      <c r="C4" s="30"/>
      <c r="D4" s="30"/>
      <c r="E4" s="31"/>
      <c r="F4" s="31"/>
      <c r="G4" s="6" t="s">
        <v>75</v>
      </c>
      <c r="H4" s="16">
        <v>4.99</v>
      </c>
      <c r="I4" s="17">
        <f t="shared" ref="I4:I17" si="0">IF(H4="","",(IF($C$20&lt;25%,"n/a",IF(H4&lt;=($D$20+$A$20),H4,"Descartado"))))</f>
        <v>4.99</v>
      </c>
    </row>
    <row r="5" spans="1:9" x14ac:dyDescent="0.25">
      <c r="A5" s="32"/>
      <c r="B5" s="29"/>
      <c r="C5" s="30"/>
      <c r="D5" s="30"/>
      <c r="E5" s="31"/>
      <c r="F5" s="31"/>
      <c r="G5" s="6" t="s">
        <v>76</v>
      </c>
      <c r="H5" s="16">
        <v>7.25</v>
      </c>
      <c r="I5" s="17">
        <f t="shared" si="0"/>
        <v>7.25</v>
      </c>
    </row>
    <row r="6" spans="1:9" x14ac:dyDescent="0.25">
      <c r="A6" s="32"/>
      <c r="B6" s="29"/>
      <c r="C6" s="30"/>
      <c r="D6" s="30"/>
      <c r="E6" s="31"/>
      <c r="F6" s="31"/>
      <c r="G6" s="6" t="s">
        <v>77</v>
      </c>
      <c r="H6" s="16">
        <v>6.35</v>
      </c>
      <c r="I6" s="17">
        <f t="shared" si="0"/>
        <v>6.35</v>
      </c>
    </row>
    <row r="7" spans="1:9" x14ac:dyDescent="0.25">
      <c r="A7" s="32"/>
      <c r="B7" s="29"/>
      <c r="C7" s="30"/>
      <c r="D7" s="30"/>
      <c r="E7" s="31"/>
      <c r="F7" s="31"/>
      <c r="G7" s="6" t="s">
        <v>78</v>
      </c>
      <c r="H7" s="16">
        <v>29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10.165258481711126</v>
      </c>
      <c r="B20" s="8">
        <f>COUNT(H3:H17)</f>
        <v>5</v>
      </c>
      <c r="C20" s="9">
        <f>IF(B20&lt;2,"n/a",(A20/D20))</f>
        <v>0.78678471220674351</v>
      </c>
      <c r="D20" s="10">
        <f>IFERROR(ROUND(AVERAGE(H3:H17),2),"")</f>
        <v>12.92</v>
      </c>
      <c r="E20" s="15">
        <f>IFERROR(ROUND(IF(B20&lt;2,"n/a",(IF(C20&lt;=25%,"n/a",AVERAGE(I3:I17)))),2),"n/a")</f>
        <v>8.9</v>
      </c>
      <c r="F20" s="10">
        <f>IFERROR(ROUND(MEDIAN(H3:H17),2),"")</f>
        <v>7.25</v>
      </c>
      <c r="G20" s="11" t="str">
        <f>IFERROR(INDEX(G3:G17,MATCH(H20,H3:H17,0)),"")</f>
        <v>DROGARIA TODO DIA</v>
      </c>
      <c r="H20" s="12">
        <f>F3</f>
        <v>4.99</v>
      </c>
    </row>
    <row r="22" spans="1:9" x14ac:dyDescent="0.25">
      <c r="G22" s="13" t="s">
        <v>20</v>
      </c>
      <c r="H22" s="14">
        <f>IF(C20&lt;=25%,D20,MIN(E20:F20))</f>
        <v>7.25</v>
      </c>
    </row>
    <row r="23" spans="1:9" x14ac:dyDescent="0.25">
      <c r="G23" s="13" t="s">
        <v>6</v>
      </c>
      <c r="H23" s="14">
        <f>ROUND(H22,2)*D3</f>
        <v>79996.5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5</v>
      </c>
      <c r="B3" s="28" t="s">
        <v>79</v>
      </c>
      <c r="C3" s="30" t="s">
        <v>7</v>
      </c>
      <c r="D3" s="30">
        <v>5000</v>
      </c>
      <c r="E3" s="31">
        <f>IF(C20&lt;=25%,D20,MIN(E20:F20))</f>
        <v>1.08</v>
      </c>
      <c r="F3" s="31">
        <f>MIN(H3:H17)</f>
        <v>0.89</v>
      </c>
      <c r="G3" s="6" t="s">
        <v>80</v>
      </c>
      <c r="H3" s="16">
        <v>1.1499999999999999</v>
      </c>
      <c r="I3" s="17">
        <f>IF(H3="","",(IF($C$20&lt;25%,"n/a",IF(H3&lt;=($D$20+$A$20),H3,"Descartado"))))</f>
        <v>1.1499999999999999</v>
      </c>
    </row>
    <row r="4" spans="1:9" x14ac:dyDescent="0.25">
      <c r="A4" s="32"/>
      <c r="B4" s="29"/>
      <c r="C4" s="30"/>
      <c r="D4" s="30"/>
      <c r="E4" s="31"/>
      <c r="F4" s="31"/>
      <c r="G4" s="6" t="s">
        <v>81</v>
      </c>
      <c r="H4" s="16">
        <v>1.2</v>
      </c>
      <c r="I4" s="17">
        <f t="shared" ref="I4:I17" si="0">IF(H4="","",(IF($C$20&lt;25%,"n/a",IF(H4&lt;=($D$20+$A$20),H4,"Descartado"))))</f>
        <v>1.2</v>
      </c>
    </row>
    <row r="5" spans="1:9" x14ac:dyDescent="0.25">
      <c r="A5" s="32"/>
      <c r="B5" s="29"/>
      <c r="C5" s="30"/>
      <c r="D5" s="30"/>
      <c r="E5" s="31"/>
      <c r="F5" s="31"/>
      <c r="G5" s="6" t="s">
        <v>82</v>
      </c>
      <c r="H5" s="16">
        <v>2.3199999999999998</v>
      </c>
      <c r="I5" s="17" t="str">
        <f t="shared" si="0"/>
        <v>Descartado</v>
      </c>
    </row>
    <row r="6" spans="1:9" x14ac:dyDescent="0.25">
      <c r="A6" s="32"/>
      <c r="B6" s="29"/>
      <c r="C6" s="30"/>
      <c r="D6" s="30"/>
      <c r="E6" s="31"/>
      <c r="F6" s="31"/>
      <c r="G6" s="6" t="s">
        <v>53</v>
      </c>
      <c r="H6" s="16">
        <v>0.89</v>
      </c>
      <c r="I6" s="17">
        <f t="shared" si="0"/>
        <v>0.89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0.63471778505621446</v>
      </c>
      <c r="B20" s="8">
        <f>COUNT(H3:H17)</f>
        <v>4</v>
      </c>
      <c r="C20" s="9">
        <f>IF(B20&lt;2,"n/a",(A20/D20))</f>
        <v>0.45663150004044206</v>
      </c>
      <c r="D20" s="10">
        <f>IFERROR(ROUND(AVERAGE(H3:H17),2),"")</f>
        <v>1.39</v>
      </c>
      <c r="E20" s="15">
        <f>IFERROR(ROUND(IF(B20&lt;2,"n/a",(IF(C20&lt;=25%,"n/a",AVERAGE(I3:I17)))),2),"n/a")</f>
        <v>1.08</v>
      </c>
      <c r="F20" s="10">
        <f>IFERROR(ROUND(MEDIAN(H3:H17),2),"")</f>
        <v>1.18</v>
      </c>
      <c r="G20" s="11" t="str">
        <f>IFERROR(INDEX(G3:G17,MATCH(H20,H3:H17,0)),"")</f>
        <v>MEDLIMP</v>
      </c>
      <c r="H20" s="12">
        <f>F3</f>
        <v>0.89</v>
      </c>
    </row>
    <row r="22" spans="1:9" x14ac:dyDescent="0.25">
      <c r="G22" s="13" t="s">
        <v>20</v>
      </c>
      <c r="H22" s="14">
        <f>IF(C20&lt;=25%,D20,MIN(E20:F20))</f>
        <v>1.08</v>
      </c>
    </row>
    <row r="23" spans="1:9" x14ac:dyDescent="0.25">
      <c r="G23" s="13" t="s">
        <v>6</v>
      </c>
      <c r="H23" s="14">
        <f>ROUND(H22,2)*D3</f>
        <v>5400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6</v>
      </c>
      <c r="B3" s="28" t="s">
        <v>83</v>
      </c>
      <c r="C3" s="30" t="s">
        <v>73</v>
      </c>
      <c r="D3" s="30">
        <v>5000</v>
      </c>
      <c r="E3" s="31">
        <f>IF(C20&lt;=25%,D20,MIN(E20:F20))</f>
        <v>3.45</v>
      </c>
      <c r="F3" s="31">
        <f>MIN(H3:H17)</f>
        <v>2.2200000000000002</v>
      </c>
      <c r="G3" s="6" t="s">
        <v>76</v>
      </c>
      <c r="H3" s="16">
        <v>3.45</v>
      </c>
      <c r="I3" s="17">
        <f>IF(H3="","",(IF($C$20&lt;25%,"n/a",IF(H3&lt;=($D$20+$A$20),H3,"Descartado"))))</f>
        <v>3.45</v>
      </c>
    </row>
    <row r="4" spans="1:9" x14ac:dyDescent="0.25">
      <c r="A4" s="32"/>
      <c r="B4" s="29"/>
      <c r="C4" s="30"/>
      <c r="D4" s="30"/>
      <c r="E4" s="31"/>
      <c r="F4" s="31"/>
      <c r="G4" s="6" t="s">
        <v>84</v>
      </c>
      <c r="H4" s="16">
        <v>2.39</v>
      </c>
      <c r="I4" s="17">
        <f t="shared" ref="I4:I17" si="0">IF(H4="","",(IF($C$20&lt;25%,"n/a",IF(H4&lt;=($D$20+$A$20),H4,"Descartado"))))</f>
        <v>2.39</v>
      </c>
    </row>
    <row r="5" spans="1:9" x14ac:dyDescent="0.25">
      <c r="A5" s="32"/>
      <c r="B5" s="29"/>
      <c r="C5" s="30"/>
      <c r="D5" s="30"/>
      <c r="E5" s="31"/>
      <c r="F5" s="31"/>
      <c r="G5" s="6" t="s">
        <v>85</v>
      </c>
      <c r="H5" s="16">
        <v>5.84</v>
      </c>
      <c r="I5" s="17">
        <f t="shared" si="0"/>
        <v>5.84</v>
      </c>
    </row>
    <row r="6" spans="1:9" x14ac:dyDescent="0.25">
      <c r="A6" s="32"/>
      <c r="B6" s="29"/>
      <c r="C6" s="30"/>
      <c r="D6" s="30"/>
      <c r="E6" s="31"/>
      <c r="F6" s="31"/>
      <c r="G6" s="6" t="s">
        <v>86</v>
      </c>
      <c r="H6" s="16">
        <v>2.2200000000000002</v>
      </c>
      <c r="I6" s="17">
        <f t="shared" si="0"/>
        <v>2.2200000000000002</v>
      </c>
    </row>
    <row r="7" spans="1:9" x14ac:dyDescent="0.25">
      <c r="A7" s="32"/>
      <c r="B7" s="29"/>
      <c r="C7" s="30"/>
      <c r="D7" s="30"/>
      <c r="E7" s="31"/>
      <c r="F7" s="31"/>
      <c r="G7" s="6" t="s">
        <v>87</v>
      </c>
      <c r="H7" s="16">
        <v>2.89</v>
      </c>
      <c r="I7" s="17">
        <f t="shared" si="0"/>
        <v>2.89</v>
      </c>
    </row>
    <row r="8" spans="1:9" x14ac:dyDescent="0.25">
      <c r="A8" s="32"/>
      <c r="B8" s="29"/>
      <c r="C8" s="30"/>
      <c r="D8" s="30"/>
      <c r="E8" s="31"/>
      <c r="F8" s="31"/>
      <c r="G8" s="6" t="s">
        <v>88</v>
      </c>
      <c r="H8" s="16">
        <v>5.65</v>
      </c>
      <c r="I8" s="17">
        <f t="shared" si="0"/>
        <v>5.65</v>
      </c>
    </row>
    <row r="9" spans="1:9" x14ac:dyDescent="0.25">
      <c r="A9" s="32"/>
      <c r="B9" s="29"/>
      <c r="C9" s="30"/>
      <c r="D9" s="30"/>
      <c r="E9" s="31"/>
      <c r="F9" s="31"/>
      <c r="G9" s="6" t="s">
        <v>89</v>
      </c>
      <c r="H9" s="16">
        <v>12.48</v>
      </c>
      <c r="I9" s="17" t="str">
        <f t="shared" si="0"/>
        <v>Descartado</v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3.6164597263595999</v>
      </c>
      <c r="B20" s="8">
        <f>COUNT(H3:H17)</f>
        <v>7</v>
      </c>
      <c r="C20" s="9">
        <f>IF(B20&lt;2,"n/a",(A20/D20))</f>
        <v>0.72474142812817632</v>
      </c>
      <c r="D20" s="10">
        <f>IFERROR(ROUND(AVERAGE(H3:H17),2),"")</f>
        <v>4.99</v>
      </c>
      <c r="E20" s="15">
        <f>IFERROR(ROUND(IF(B20&lt;2,"n/a",(IF(C20&lt;=25%,"n/a",AVERAGE(I3:I17)))),2),"n/a")</f>
        <v>3.74</v>
      </c>
      <c r="F20" s="10">
        <f>IFERROR(ROUND(MEDIAN(H3:H17),2),"")</f>
        <v>3.45</v>
      </c>
      <c r="G20" s="11" t="str">
        <f>IFERROR(INDEX(G3:G17,MATCH(H20,H3:H17,0)),"")</f>
        <v>N63 COMERCIO DE PRODUTOS DE LIMPEZA LTDA</v>
      </c>
      <c r="H20" s="12">
        <f>F3</f>
        <v>2.2200000000000002</v>
      </c>
    </row>
    <row r="22" spans="1:9" x14ac:dyDescent="0.25">
      <c r="G22" s="13" t="s">
        <v>20</v>
      </c>
      <c r="H22" s="14">
        <f>IF(C20&lt;=25%,D20,MIN(E20:F20))</f>
        <v>3.45</v>
      </c>
    </row>
    <row r="23" spans="1:9" x14ac:dyDescent="0.25">
      <c r="G23" s="13" t="s">
        <v>6</v>
      </c>
      <c r="H23" s="14">
        <f>ROUND(H22,2)*D3</f>
        <v>17250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7</v>
      </c>
      <c r="B3" s="28" t="s">
        <v>90</v>
      </c>
      <c r="C3" s="30" t="s">
        <v>7</v>
      </c>
      <c r="D3" s="30">
        <v>3000</v>
      </c>
      <c r="E3" s="31">
        <f>IF(C20&lt;=25%,D20,MIN(E20:F20))</f>
        <v>3.36</v>
      </c>
      <c r="F3" s="31">
        <f>MIN(H3:H17)</f>
        <v>2.42</v>
      </c>
      <c r="G3" s="6" t="s">
        <v>91</v>
      </c>
      <c r="H3" s="16">
        <v>5.5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92</v>
      </c>
      <c r="H4" s="16">
        <v>4.9000000000000004</v>
      </c>
      <c r="I4" s="17">
        <f t="shared" ref="I4:I17" si="0">IF(H4="","",(IF($C$20&lt;25%,"n/a",IF(H4&lt;=($D$20+$A$20),H4,"Descartado"))))</f>
        <v>4.9000000000000004</v>
      </c>
    </row>
    <row r="5" spans="1:9" x14ac:dyDescent="0.25">
      <c r="A5" s="32"/>
      <c r="B5" s="29"/>
      <c r="C5" s="30"/>
      <c r="D5" s="30"/>
      <c r="E5" s="31"/>
      <c r="F5" s="31"/>
      <c r="G5" s="6" t="s">
        <v>93</v>
      </c>
      <c r="H5" s="16">
        <v>2.42</v>
      </c>
      <c r="I5" s="17">
        <f t="shared" si="0"/>
        <v>2.42</v>
      </c>
    </row>
    <row r="6" spans="1:9" x14ac:dyDescent="0.25">
      <c r="A6" s="32"/>
      <c r="B6" s="29"/>
      <c r="C6" s="30"/>
      <c r="D6" s="30"/>
      <c r="E6" s="31"/>
      <c r="F6" s="31"/>
      <c r="G6" s="6" t="s">
        <v>94</v>
      </c>
      <c r="H6" s="16">
        <v>2.77</v>
      </c>
      <c r="I6" s="17">
        <f t="shared" si="0"/>
        <v>2.77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1.5304982848732642</v>
      </c>
      <c r="B20" s="8">
        <f>COUNT(H3:H17)</f>
        <v>4</v>
      </c>
      <c r="C20" s="9">
        <f>IF(B20&lt;2,"n/a",(A20/D20))</f>
        <v>0.39243545765981136</v>
      </c>
      <c r="D20" s="10">
        <f>IFERROR(ROUND(AVERAGE(H3:H17),2),"")</f>
        <v>3.9</v>
      </c>
      <c r="E20" s="15">
        <f>IFERROR(ROUND(IF(B20&lt;2,"n/a",(IF(C20&lt;=25%,"n/a",AVERAGE(I3:I17)))),2),"n/a")</f>
        <v>3.36</v>
      </c>
      <c r="F20" s="10">
        <f>IFERROR(ROUND(MEDIAN(H3:H17),2),"")</f>
        <v>3.84</v>
      </c>
      <c r="G20" s="11" t="str">
        <f>IFERROR(INDEX(G3:G17,MATCH(H20,H3:H17,0)),"")</f>
        <v>ANDRE V S MORAIS</v>
      </c>
      <c r="H20" s="12">
        <f>F3</f>
        <v>2.42</v>
      </c>
    </row>
    <row r="22" spans="1:9" x14ac:dyDescent="0.25">
      <c r="G22" s="13" t="s">
        <v>20</v>
      </c>
      <c r="H22" s="14">
        <f>IF(C20&lt;=25%,D20,MIN(E20:F20))</f>
        <v>3.36</v>
      </c>
    </row>
    <row r="23" spans="1:9" x14ac:dyDescent="0.25">
      <c r="G23" s="13" t="s">
        <v>6</v>
      </c>
      <c r="H23" s="14">
        <f>ROUND(H22,2)*D3</f>
        <v>10080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8</v>
      </c>
      <c r="B3" s="28" t="s">
        <v>95</v>
      </c>
      <c r="C3" s="30" t="s">
        <v>48</v>
      </c>
      <c r="D3" s="30">
        <v>7500</v>
      </c>
      <c r="E3" s="31">
        <f>IF(C20&lt;=25%,D20,MIN(E20:F20))</f>
        <v>5.0199999999999996</v>
      </c>
      <c r="F3" s="31">
        <f>MIN(H3:H17)</f>
        <v>3.59</v>
      </c>
      <c r="G3" s="6" t="s">
        <v>96</v>
      </c>
      <c r="H3" s="16">
        <v>5.41</v>
      </c>
      <c r="I3" s="17">
        <f>IF(H3="","",(IF($C$20&lt;25%,"n/a",IF(H3&lt;=($D$20+$A$20),H3,"Descartado"))))</f>
        <v>5.41</v>
      </c>
    </row>
    <row r="4" spans="1:9" x14ac:dyDescent="0.25">
      <c r="A4" s="32"/>
      <c r="B4" s="29"/>
      <c r="C4" s="30"/>
      <c r="D4" s="30"/>
      <c r="E4" s="31"/>
      <c r="F4" s="31"/>
      <c r="G4" s="6" t="s">
        <v>97</v>
      </c>
      <c r="H4" s="16">
        <v>4.9000000000000004</v>
      </c>
      <c r="I4" s="17">
        <f t="shared" ref="I4:I17" si="0">IF(H4="","",(IF($C$20&lt;25%,"n/a",IF(H4&lt;=($D$20+$A$20),H4,"Descartado"))))</f>
        <v>4.9000000000000004</v>
      </c>
    </row>
    <row r="5" spans="1:9" x14ac:dyDescent="0.25">
      <c r="A5" s="32"/>
      <c r="B5" s="29"/>
      <c r="C5" s="30"/>
      <c r="D5" s="30"/>
      <c r="E5" s="31"/>
      <c r="F5" s="31"/>
      <c r="G5" s="6" t="s">
        <v>98</v>
      </c>
      <c r="H5" s="16">
        <v>9.9</v>
      </c>
      <c r="I5" s="17" t="str">
        <f t="shared" si="0"/>
        <v>Descartado</v>
      </c>
    </row>
    <row r="6" spans="1:9" x14ac:dyDescent="0.25">
      <c r="A6" s="32"/>
      <c r="B6" s="29"/>
      <c r="C6" s="30"/>
      <c r="D6" s="30"/>
      <c r="E6" s="31"/>
      <c r="F6" s="31"/>
      <c r="G6" s="6" t="s">
        <v>50</v>
      </c>
      <c r="H6" s="16">
        <v>3.59</v>
      </c>
      <c r="I6" s="17">
        <f t="shared" si="0"/>
        <v>3.59</v>
      </c>
    </row>
    <row r="7" spans="1:9" x14ac:dyDescent="0.25">
      <c r="A7" s="32"/>
      <c r="B7" s="29"/>
      <c r="C7" s="30"/>
      <c r="D7" s="30"/>
      <c r="E7" s="31"/>
      <c r="F7" s="31"/>
      <c r="G7" s="6" t="s">
        <v>99</v>
      </c>
      <c r="H7" s="16">
        <v>3.65</v>
      </c>
      <c r="I7" s="17">
        <f t="shared" si="0"/>
        <v>3.65</v>
      </c>
    </row>
    <row r="8" spans="1:9" x14ac:dyDescent="0.25">
      <c r="A8" s="32"/>
      <c r="B8" s="29"/>
      <c r="C8" s="30"/>
      <c r="D8" s="30"/>
      <c r="E8" s="31"/>
      <c r="F8" s="31"/>
      <c r="G8" s="6" t="s">
        <v>50</v>
      </c>
      <c r="H8" s="16">
        <v>3.83</v>
      </c>
      <c r="I8" s="17">
        <f t="shared" si="0"/>
        <v>3.83</v>
      </c>
    </row>
    <row r="9" spans="1:9" x14ac:dyDescent="0.25">
      <c r="A9" s="32"/>
      <c r="B9" s="29"/>
      <c r="C9" s="30"/>
      <c r="D9" s="30"/>
      <c r="E9" s="31"/>
      <c r="F9" s="31"/>
      <c r="G9" s="6" t="s">
        <v>100</v>
      </c>
      <c r="H9" s="16">
        <v>4.17</v>
      </c>
      <c r="I9" s="17">
        <f t="shared" si="0"/>
        <v>4.17</v>
      </c>
    </row>
    <row r="10" spans="1:9" x14ac:dyDescent="0.25">
      <c r="A10" s="32"/>
      <c r="B10" s="29"/>
      <c r="C10" s="30"/>
      <c r="D10" s="30"/>
      <c r="E10" s="31"/>
      <c r="F10" s="31"/>
      <c r="G10" s="6" t="s">
        <v>101</v>
      </c>
      <c r="H10" s="16">
        <v>6</v>
      </c>
      <c r="I10" s="17">
        <f t="shared" si="0"/>
        <v>6</v>
      </c>
    </row>
    <row r="11" spans="1:9" x14ac:dyDescent="0.25">
      <c r="A11" s="32"/>
      <c r="B11" s="29"/>
      <c r="C11" s="30"/>
      <c r="D11" s="30"/>
      <c r="E11" s="31"/>
      <c r="F11" s="31"/>
      <c r="G11" s="6" t="s">
        <v>102</v>
      </c>
      <c r="H11" s="16">
        <v>6.3</v>
      </c>
      <c r="I11" s="17">
        <f t="shared" si="0"/>
        <v>6.3</v>
      </c>
    </row>
    <row r="12" spans="1:9" x14ac:dyDescent="0.25">
      <c r="A12" s="32"/>
      <c r="B12" s="29"/>
      <c r="C12" s="30"/>
      <c r="D12" s="30"/>
      <c r="E12" s="31"/>
      <c r="F12" s="31"/>
      <c r="G12" s="6" t="s">
        <v>103</v>
      </c>
      <c r="H12" s="16">
        <v>7.35</v>
      </c>
      <c r="I12" s="17">
        <f t="shared" si="0"/>
        <v>7.35</v>
      </c>
    </row>
    <row r="13" spans="1:9" x14ac:dyDescent="0.25">
      <c r="A13" s="32"/>
      <c r="B13" s="29"/>
      <c r="C13" s="30"/>
      <c r="D13" s="30"/>
      <c r="E13" s="31"/>
      <c r="F13" s="31"/>
      <c r="G13" s="6" t="s">
        <v>104</v>
      </c>
      <c r="H13" s="16">
        <v>8.1</v>
      </c>
      <c r="I13" s="17" t="str">
        <f t="shared" si="0"/>
        <v>Descartado</v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2.0436798361600754</v>
      </c>
      <c r="B20" s="8">
        <f>COUNT(H3:H17)</f>
        <v>11</v>
      </c>
      <c r="C20" s="9">
        <f>IF(B20&lt;2,"n/a",(A20/D20))</f>
        <v>0.35542258020175227</v>
      </c>
      <c r="D20" s="10">
        <f>IFERROR(ROUND(AVERAGE(H3:H17),2),"")</f>
        <v>5.75</v>
      </c>
      <c r="E20" s="15">
        <f>IFERROR(ROUND(IF(B20&lt;2,"n/a",(IF(C20&lt;=25%,"n/a",AVERAGE(I3:I17)))),2),"n/a")</f>
        <v>5.0199999999999996</v>
      </c>
      <c r="F20" s="10">
        <f>IFERROR(ROUND(MEDIAN(H3:H17),2),"")</f>
        <v>5.41</v>
      </c>
      <c r="G20" s="11" t="str">
        <f>IFERROR(INDEX(G3:G17,MATCH(H20,H3:H17,0)),"")</f>
        <v>R &amp; M ALIMENTOS LTDA</v>
      </c>
      <c r="H20" s="12">
        <f>F3</f>
        <v>3.59</v>
      </c>
    </row>
    <row r="22" spans="1:9" x14ac:dyDescent="0.25">
      <c r="G22" s="13" t="s">
        <v>20</v>
      </c>
      <c r="H22" s="14">
        <f>IF(C20&lt;=25%,D20,MIN(E20:F20))</f>
        <v>5.0199999999999996</v>
      </c>
    </row>
    <row r="23" spans="1:9" x14ac:dyDescent="0.25">
      <c r="G23" s="13" t="s">
        <v>6</v>
      </c>
      <c r="H23" s="14">
        <f>ROUND(H22,2)*D3</f>
        <v>37650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9</v>
      </c>
      <c r="B3" s="28" t="s">
        <v>105</v>
      </c>
      <c r="C3" s="30" t="s">
        <v>48</v>
      </c>
      <c r="D3" s="30">
        <v>2500</v>
      </c>
      <c r="E3" s="31">
        <f>IF(C20&lt;=25%,D20,MIN(E20:F20))</f>
        <v>14.69</v>
      </c>
      <c r="F3" s="31">
        <f>MIN(H3:H17)</f>
        <v>10.26</v>
      </c>
      <c r="G3" s="6" t="s">
        <v>76</v>
      </c>
      <c r="H3" s="16">
        <v>21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106</v>
      </c>
      <c r="H4" s="16">
        <v>17.32</v>
      </c>
      <c r="I4" s="17">
        <f t="shared" ref="I4:I17" si="0">IF(H4="","",(IF($C$20&lt;25%,"n/a",IF(H4&lt;=($D$20+$A$20),H4,"Descartado"))))</f>
        <v>17.32</v>
      </c>
    </row>
    <row r="5" spans="1:9" x14ac:dyDescent="0.25">
      <c r="A5" s="32"/>
      <c r="B5" s="29"/>
      <c r="C5" s="30"/>
      <c r="D5" s="30"/>
      <c r="E5" s="31"/>
      <c r="F5" s="31"/>
      <c r="G5" s="6" t="s">
        <v>107</v>
      </c>
      <c r="H5" s="16">
        <v>16.5</v>
      </c>
      <c r="I5" s="17">
        <f t="shared" si="0"/>
        <v>16.5</v>
      </c>
    </row>
    <row r="6" spans="1:9" x14ac:dyDescent="0.25">
      <c r="A6" s="32"/>
      <c r="B6" s="29"/>
      <c r="C6" s="30"/>
      <c r="D6" s="30"/>
      <c r="E6" s="31"/>
      <c r="F6" s="31"/>
      <c r="G6" s="6" t="s">
        <v>108</v>
      </c>
      <c r="H6" s="16">
        <v>10.26</v>
      </c>
      <c r="I6" s="17">
        <f t="shared" si="0"/>
        <v>10.26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4.4590133437790938</v>
      </c>
      <c r="B20" s="8">
        <f>COUNT(H3:H17)</f>
        <v>4</v>
      </c>
      <c r="C20" s="9">
        <f>IF(B20&lt;2,"n/a",(A20/D20))</f>
        <v>0.27406351221752268</v>
      </c>
      <c r="D20" s="10">
        <f>IFERROR(ROUND(AVERAGE(H3:H17),2),"")</f>
        <v>16.27</v>
      </c>
      <c r="E20" s="15">
        <f>IFERROR(ROUND(IF(B20&lt;2,"n/a",(IF(C20&lt;=25%,"n/a",AVERAGE(I3:I17)))),2),"n/a")</f>
        <v>14.69</v>
      </c>
      <c r="F20" s="10">
        <f>IFERROR(ROUND(MEDIAN(H3:H17),2),"")</f>
        <v>16.91</v>
      </c>
      <c r="G20" s="11" t="str">
        <f>IFERROR(INDEX(G3:G17,MATCH(H20,H3:H17,0)),"")</f>
        <v>P. R. HOLANDA NOBRE</v>
      </c>
      <c r="H20" s="12">
        <f>F3</f>
        <v>10.26</v>
      </c>
    </row>
    <row r="22" spans="1:9" x14ac:dyDescent="0.25">
      <c r="G22" s="13" t="s">
        <v>20</v>
      </c>
      <c r="H22" s="14">
        <f>IF(C20&lt;=25%,D20,MIN(E20:F20))</f>
        <v>14.69</v>
      </c>
    </row>
    <row r="23" spans="1:9" x14ac:dyDescent="0.25">
      <c r="G23" s="13" t="s">
        <v>6</v>
      </c>
      <c r="H23" s="14">
        <f>ROUND(H22,2)*D3</f>
        <v>36725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</vt:i4>
      </vt:variant>
    </vt:vector>
  </HeadingPairs>
  <TitlesOfParts>
    <vt:vector size="2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2024-02-22T15:08:13Z</cp:lastPrinted>
  <dcterms:created xsi:type="dcterms:W3CDTF">2023-11-07T17:10:34Z</dcterms:created>
  <dcterms:modified xsi:type="dcterms:W3CDTF">2024-02-22T15:08:22Z</dcterms:modified>
</cp:coreProperties>
</file>