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8" r:id="rId7"/>
    <sheet name="Item8" sheetId="39" r:id="rId8"/>
    <sheet name="Item9" sheetId="40" r:id="rId9"/>
    <sheet name="Item10" sheetId="41" r:id="rId10"/>
    <sheet name="Item11" sheetId="42" r:id="rId11"/>
    <sheet name="Item12" sheetId="43" r:id="rId12"/>
    <sheet name="Item13" sheetId="45" r:id="rId13"/>
    <sheet name="Item14" sheetId="46" r:id="rId14"/>
    <sheet name="Item15" sheetId="47" r:id="rId15"/>
    <sheet name="Item17" sheetId="48" state="hidden" r:id="rId16"/>
    <sheet name="Item18" sheetId="49" state="hidden" r:id="rId17"/>
    <sheet name="Item19" sheetId="50" state="hidden" r:id="rId18"/>
    <sheet name="Item20" sheetId="51" state="hidden" r:id="rId19"/>
    <sheet name="Item21" sheetId="52" state="hidden" r:id="rId20"/>
    <sheet name="Item22" sheetId="53" state="hidden" r:id="rId21"/>
    <sheet name="Item23" sheetId="54" state="hidden" r:id="rId22"/>
    <sheet name="Item24" sheetId="55" state="hidden" r:id="rId23"/>
    <sheet name="Item25" sheetId="56" state="hidden" r:id="rId24"/>
    <sheet name="Item26" sheetId="57" state="hidden" r:id="rId25"/>
    <sheet name="Item27" sheetId="58" state="hidden" r:id="rId26"/>
    <sheet name="Item28" sheetId="59" state="hidden" r:id="rId27"/>
    <sheet name="Item29" sheetId="60" state="hidden" r:id="rId28"/>
    <sheet name="Item30" sheetId="61" state="hidden" r:id="rId29"/>
    <sheet name="Item31" sheetId="62" state="hidden" r:id="rId30"/>
    <sheet name="Item32" sheetId="63" state="hidden" r:id="rId31"/>
    <sheet name="Item33" sheetId="64" state="hidden" r:id="rId32"/>
    <sheet name="Item34" sheetId="65" state="hidden" r:id="rId33"/>
    <sheet name="Item35" sheetId="66" state="hidden" r:id="rId34"/>
    <sheet name="Item36" sheetId="67" state="hidden" r:id="rId35"/>
    <sheet name="Item37" sheetId="68" state="hidden" r:id="rId36"/>
    <sheet name="Item38" sheetId="69" state="hidden" r:id="rId37"/>
    <sheet name="Item39" sheetId="22" state="hidden" r:id="rId38"/>
    <sheet name="Item40" sheetId="23" state="hidden" r:id="rId39"/>
    <sheet name="Item41" sheetId="24" state="hidden" r:id="rId40"/>
    <sheet name="Item42" sheetId="25" state="hidden" r:id="rId41"/>
    <sheet name="Item43" sheetId="26" state="hidden" r:id="rId42"/>
    <sheet name="Item44" sheetId="27" state="hidden" r:id="rId43"/>
    <sheet name="Item45" sheetId="28" state="hidden" r:id="rId44"/>
    <sheet name="Item46" sheetId="29" state="hidden" r:id="rId45"/>
    <sheet name="Item47" sheetId="30" state="hidden" r:id="rId46"/>
    <sheet name="Item48" sheetId="31" state="hidden" r:id="rId47"/>
    <sheet name="Item49" sheetId="32" state="hidden" r:id="rId48"/>
    <sheet name="Item50" sheetId="33" state="hidden" r:id="rId49"/>
    <sheet name="TOTAL" sheetId="5" r:id="rId50"/>
  </sheets>
  <definedNames>
    <definedName name="_xlnm.Print_Area" localSheetId="49">TOTAL!$A$1:$F$25</definedName>
  </definedNames>
  <calcPr calcId="145621"/>
</workbook>
</file>

<file path=xl/calcChain.xml><?xml version="1.0" encoding="utf-8"?>
<calcChain xmlns="http://schemas.openxmlformats.org/spreadsheetml/2006/main">
  <c r="F25" i="5" l="1"/>
  <c r="E24" i="5"/>
  <c r="D24" i="5"/>
  <c r="C24" i="5"/>
  <c r="E23" i="5"/>
  <c r="D23" i="5"/>
  <c r="C23" i="5"/>
  <c r="D3" i="40"/>
  <c r="D3" i="47" s="1"/>
  <c r="D3" i="46"/>
  <c r="D3" i="39"/>
  <c r="D3" i="45"/>
  <c r="D22" i="5" s="1"/>
  <c r="B23" i="5"/>
  <c r="B24" i="5"/>
  <c r="E22" i="5"/>
  <c r="C22" i="5"/>
  <c r="B22" i="5"/>
  <c r="F24" i="5" l="1"/>
  <c r="F23" i="5"/>
  <c r="F22" i="5"/>
  <c r="C21" i="5"/>
  <c r="D21" i="5"/>
  <c r="B21" i="5"/>
  <c r="C20" i="5"/>
  <c r="D20" i="5"/>
  <c r="B20" i="5"/>
  <c r="C19" i="5"/>
  <c r="D19" i="5"/>
  <c r="B19" i="5"/>
  <c r="C18" i="5"/>
  <c r="D18" i="5"/>
  <c r="B18" i="5"/>
  <c r="C17" i="5"/>
  <c r="D17" i="5"/>
  <c r="B17" i="5"/>
  <c r="C16" i="5"/>
  <c r="D16" i="5"/>
  <c r="B16" i="5"/>
  <c r="C15" i="5"/>
  <c r="D15" i="5"/>
  <c r="B15" i="5"/>
  <c r="C14" i="5"/>
  <c r="D14" i="5"/>
  <c r="B14" i="5"/>
  <c r="C13" i="5"/>
  <c r="D13" i="5"/>
  <c r="B13" i="5"/>
  <c r="C12" i="5"/>
  <c r="D12" i="5"/>
  <c r="B12" i="5"/>
  <c r="C11" i="5"/>
  <c r="D11" i="5"/>
  <c r="B11" i="5"/>
  <c r="C10" i="5"/>
  <c r="D10" i="5"/>
  <c r="B10" i="5"/>
  <c r="H20" i="75"/>
  <c r="G20" i="75" s="1"/>
  <c r="F20" i="75"/>
  <c r="D20" i="75"/>
  <c r="B20" i="75"/>
  <c r="I17" i="75"/>
  <c r="I16" i="75"/>
  <c r="I15" i="75"/>
  <c r="I14" i="75"/>
  <c r="I13" i="75"/>
  <c r="I12" i="75"/>
  <c r="I11" i="75"/>
  <c r="I10" i="75"/>
  <c r="F3" i="75"/>
  <c r="H20" i="74"/>
  <c r="G20" i="74" s="1"/>
  <c r="F20" i="74"/>
  <c r="D20" i="74"/>
  <c r="B20" i="74"/>
  <c r="I17" i="74"/>
  <c r="I16" i="74"/>
  <c r="I15" i="74"/>
  <c r="I14" i="74"/>
  <c r="I13" i="74"/>
  <c r="I12" i="74"/>
  <c r="I11" i="74"/>
  <c r="I10" i="74"/>
  <c r="I9" i="74"/>
  <c r="I8" i="74"/>
  <c r="I7" i="74"/>
  <c r="F3" i="74"/>
  <c r="H20" i="73"/>
  <c r="G20" i="73" s="1"/>
  <c r="F20" i="73"/>
  <c r="D20" i="73"/>
  <c r="B20" i="73"/>
  <c r="I17" i="73"/>
  <c r="I16" i="73"/>
  <c r="I15" i="73"/>
  <c r="I14" i="73"/>
  <c r="I13" i="73"/>
  <c r="I12" i="73"/>
  <c r="I11" i="73"/>
  <c r="I10" i="73"/>
  <c r="I9" i="73"/>
  <c r="I8" i="73"/>
  <c r="F3" i="73"/>
  <c r="H20" i="72"/>
  <c r="G20" i="72" s="1"/>
  <c r="F20" i="72"/>
  <c r="D20" i="72"/>
  <c r="B20" i="72"/>
  <c r="I17" i="72"/>
  <c r="I16" i="72"/>
  <c r="I15" i="72"/>
  <c r="F3" i="72"/>
  <c r="H20" i="71"/>
  <c r="G20" i="71" s="1"/>
  <c r="F20" i="71"/>
  <c r="D20" i="71"/>
  <c r="B20" i="71"/>
  <c r="A20" i="71" s="1"/>
  <c r="C20" i="71" s="1"/>
  <c r="I6" i="71" s="1"/>
  <c r="I17" i="71"/>
  <c r="I16" i="71"/>
  <c r="I15" i="71"/>
  <c r="I14" i="71"/>
  <c r="I13" i="71"/>
  <c r="I12" i="71"/>
  <c r="I11" i="71"/>
  <c r="I10" i="71"/>
  <c r="I9" i="71"/>
  <c r="I8" i="71"/>
  <c r="F3" i="71"/>
  <c r="H20" i="70"/>
  <c r="G20" i="70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F3" i="70"/>
  <c r="H20" i="69"/>
  <c r="G20" i="69" s="1"/>
  <c r="F20" i="69"/>
  <c r="D20" i="69"/>
  <c r="B20" i="69"/>
  <c r="I17" i="69"/>
  <c r="I16" i="69"/>
  <c r="I15" i="69"/>
  <c r="I14" i="69"/>
  <c r="I13" i="69"/>
  <c r="I12" i="69"/>
  <c r="I11" i="69"/>
  <c r="I10" i="69"/>
  <c r="I9" i="69"/>
  <c r="I8" i="69"/>
  <c r="I7" i="69"/>
  <c r="I6" i="69"/>
  <c r="F3" i="69"/>
  <c r="H20" i="68"/>
  <c r="G20" i="68"/>
  <c r="F20" i="68"/>
  <c r="D20" i="68"/>
  <c r="B20" i="68"/>
  <c r="A20" i="68"/>
  <c r="C20" i="68" s="1"/>
  <c r="I17" i="68"/>
  <c r="I16" i="68"/>
  <c r="I15" i="68"/>
  <c r="I14" i="68"/>
  <c r="I13" i="68"/>
  <c r="I12" i="68"/>
  <c r="I11" i="68"/>
  <c r="I10" i="68"/>
  <c r="I9" i="68"/>
  <c r="I8" i="68"/>
  <c r="I7" i="68"/>
  <c r="I6" i="68"/>
  <c r="F3" i="68"/>
  <c r="H20" i="67"/>
  <c r="G20" i="67" s="1"/>
  <c r="F20" i="67"/>
  <c r="D20" i="67"/>
  <c r="B20" i="67"/>
  <c r="I17" i="67"/>
  <c r="I16" i="67"/>
  <c r="I15" i="67"/>
  <c r="I14" i="67"/>
  <c r="I13" i="67"/>
  <c r="I12" i="67"/>
  <c r="I11" i="67"/>
  <c r="I10" i="67"/>
  <c r="I9" i="67"/>
  <c r="I8" i="67"/>
  <c r="I7" i="67"/>
  <c r="I6" i="67"/>
  <c r="F3" i="67"/>
  <c r="H20" i="66"/>
  <c r="G20" i="66"/>
  <c r="F20" i="66"/>
  <c r="D20" i="66"/>
  <c r="C20" i="66"/>
  <c r="I3" i="66" s="1"/>
  <c r="B20" i="66"/>
  <c r="A20" i="66"/>
  <c r="I17" i="66"/>
  <c r="I16" i="66"/>
  <c r="I15" i="66"/>
  <c r="I14" i="66"/>
  <c r="I13" i="66"/>
  <c r="I12" i="66"/>
  <c r="I11" i="66"/>
  <c r="I10" i="66"/>
  <c r="I9" i="66"/>
  <c r="I8" i="66"/>
  <c r="I7" i="66"/>
  <c r="I6" i="66"/>
  <c r="I4" i="66"/>
  <c r="F3" i="66"/>
  <c r="H20" i="65"/>
  <c r="G20" i="65" s="1"/>
  <c r="F20" i="65"/>
  <c r="D20" i="65"/>
  <c r="B20" i="65"/>
  <c r="I17" i="65"/>
  <c r="I16" i="65"/>
  <c r="I15" i="65"/>
  <c r="I14" i="65"/>
  <c r="I13" i="65"/>
  <c r="I12" i="65"/>
  <c r="I11" i="65"/>
  <c r="I10" i="65"/>
  <c r="I9" i="65"/>
  <c r="I8" i="65"/>
  <c r="I7" i="65"/>
  <c r="I6" i="65"/>
  <c r="F3" i="65"/>
  <c r="H20" i="64"/>
  <c r="G20" i="64"/>
  <c r="F20" i="64"/>
  <c r="D20" i="64"/>
  <c r="B20" i="64"/>
  <c r="A20" i="64"/>
  <c r="C20" i="64" s="1"/>
  <c r="I17" i="64"/>
  <c r="I16" i="64"/>
  <c r="I15" i="64"/>
  <c r="I14" i="64"/>
  <c r="I13" i="64"/>
  <c r="I12" i="64"/>
  <c r="I11" i="64"/>
  <c r="I10" i="64"/>
  <c r="I9" i="64"/>
  <c r="I8" i="64"/>
  <c r="I7" i="64"/>
  <c r="I6" i="64"/>
  <c r="F3" i="64"/>
  <c r="H20" i="63"/>
  <c r="G20" i="63" s="1"/>
  <c r="F20" i="63"/>
  <c r="D20" i="63"/>
  <c r="B20" i="63"/>
  <c r="I17" i="63"/>
  <c r="I16" i="63"/>
  <c r="I15" i="63"/>
  <c r="I14" i="63"/>
  <c r="I13" i="63"/>
  <c r="I12" i="63"/>
  <c r="I11" i="63"/>
  <c r="I10" i="63"/>
  <c r="I9" i="63"/>
  <c r="I8" i="63"/>
  <c r="I7" i="63"/>
  <c r="I6" i="63"/>
  <c r="F3" i="63"/>
  <c r="H20" i="62"/>
  <c r="G20" i="62"/>
  <c r="F20" i="62"/>
  <c r="D20" i="62"/>
  <c r="C20" i="62"/>
  <c r="I3" i="62" s="1"/>
  <c r="B20" i="62"/>
  <c r="A20" i="62"/>
  <c r="I17" i="62"/>
  <c r="I16" i="62"/>
  <c r="I15" i="62"/>
  <c r="I14" i="62"/>
  <c r="I13" i="62"/>
  <c r="I12" i="62"/>
  <c r="I11" i="62"/>
  <c r="I10" i="62"/>
  <c r="I9" i="62"/>
  <c r="I8" i="62"/>
  <c r="I7" i="62"/>
  <c r="I6" i="62"/>
  <c r="I4" i="62"/>
  <c r="F3" i="62"/>
  <c r="H20" i="61"/>
  <c r="G20" i="61" s="1"/>
  <c r="F20" i="61"/>
  <c r="D20" i="61"/>
  <c r="B20" i="61"/>
  <c r="I17" i="61"/>
  <c r="I16" i="61"/>
  <c r="I15" i="61"/>
  <c r="I14" i="61"/>
  <c r="I13" i="61"/>
  <c r="I12" i="61"/>
  <c r="I11" i="61"/>
  <c r="I10" i="61"/>
  <c r="I9" i="61"/>
  <c r="I8" i="61"/>
  <c r="I7" i="61"/>
  <c r="I6" i="61"/>
  <c r="F3" i="61"/>
  <c r="H20" i="60"/>
  <c r="G20" i="60"/>
  <c r="F20" i="60"/>
  <c r="D20" i="60"/>
  <c r="B20" i="60"/>
  <c r="A20" i="60"/>
  <c r="C20" i="60" s="1"/>
  <c r="I17" i="60"/>
  <c r="I16" i="60"/>
  <c r="I15" i="60"/>
  <c r="I14" i="60"/>
  <c r="I13" i="60"/>
  <c r="I12" i="60"/>
  <c r="I11" i="60"/>
  <c r="I10" i="60"/>
  <c r="I9" i="60"/>
  <c r="I8" i="60"/>
  <c r="I7" i="60"/>
  <c r="I6" i="60"/>
  <c r="F3" i="60"/>
  <c r="H20" i="59"/>
  <c r="G20" i="59" s="1"/>
  <c r="F20" i="59"/>
  <c r="D20" i="59"/>
  <c r="B20" i="59"/>
  <c r="I17" i="59"/>
  <c r="I16" i="59"/>
  <c r="I15" i="59"/>
  <c r="I14" i="59"/>
  <c r="I13" i="59"/>
  <c r="I12" i="59"/>
  <c r="I11" i="59"/>
  <c r="I10" i="59"/>
  <c r="I9" i="59"/>
  <c r="I8" i="59"/>
  <c r="I7" i="59"/>
  <c r="I6" i="59"/>
  <c r="F3" i="59"/>
  <c r="H20" i="58"/>
  <c r="G20" i="58"/>
  <c r="F20" i="58"/>
  <c r="D20" i="58"/>
  <c r="C20" i="58"/>
  <c r="I3" i="58" s="1"/>
  <c r="B20" i="58"/>
  <c r="A20" i="58"/>
  <c r="I17" i="58"/>
  <c r="I16" i="58"/>
  <c r="I15" i="58"/>
  <c r="I14" i="58"/>
  <c r="I13" i="58"/>
  <c r="I12" i="58"/>
  <c r="I11" i="58"/>
  <c r="I10" i="58"/>
  <c r="I9" i="58"/>
  <c r="I8" i="58"/>
  <c r="I7" i="58"/>
  <c r="I6" i="58"/>
  <c r="I4" i="58"/>
  <c r="F3" i="58"/>
  <c r="H20" i="57"/>
  <c r="G20" i="57" s="1"/>
  <c r="F20" i="57"/>
  <c r="D20" i="57"/>
  <c r="B20" i="57"/>
  <c r="I17" i="57"/>
  <c r="I16" i="57"/>
  <c r="I15" i="57"/>
  <c r="I14" i="57"/>
  <c r="I13" i="57"/>
  <c r="I12" i="57"/>
  <c r="I11" i="57"/>
  <c r="I10" i="57"/>
  <c r="I9" i="57"/>
  <c r="I8" i="57"/>
  <c r="I7" i="57"/>
  <c r="I6" i="57"/>
  <c r="F3" i="57"/>
  <c r="H20" i="56"/>
  <c r="G20" i="56"/>
  <c r="F20" i="56"/>
  <c r="D20" i="56"/>
  <c r="B20" i="56"/>
  <c r="A20" i="56"/>
  <c r="C20" i="56" s="1"/>
  <c r="I17" i="56"/>
  <c r="I16" i="56"/>
  <c r="I15" i="56"/>
  <c r="I14" i="56"/>
  <c r="I13" i="56"/>
  <c r="I12" i="56"/>
  <c r="I11" i="56"/>
  <c r="I10" i="56"/>
  <c r="I9" i="56"/>
  <c r="I8" i="56"/>
  <c r="I7" i="56"/>
  <c r="I6" i="56"/>
  <c r="F3" i="56"/>
  <c r="H20" i="55"/>
  <c r="G20" i="55" s="1"/>
  <c r="F20" i="55"/>
  <c r="D20" i="55"/>
  <c r="B20" i="55"/>
  <c r="I17" i="55"/>
  <c r="I16" i="55"/>
  <c r="I15" i="55"/>
  <c r="I14" i="55"/>
  <c r="I13" i="55"/>
  <c r="I12" i="55"/>
  <c r="I11" i="55"/>
  <c r="I10" i="55"/>
  <c r="I9" i="55"/>
  <c r="I8" i="55"/>
  <c r="I7" i="55"/>
  <c r="I6" i="55"/>
  <c r="F3" i="55"/>
  <c r="H20" i="54"/>
  <c r="G20" i="54"/>
  <c r="F20" i="54"/>
  <c r="D20" i="54"/>
  <c r="B20" i="54"/>
  <c r="I17" i="54"/>
  <c r="I16" i="54"/>
  <c r="I15" i="54"/>
  <c r="I14" i="54"/>
  <c r="I13" i="54"/>
  <c r="I12" i="54"/>
  <c r="I11" i="54"/>
  <c r="I10" i="54"/>
  <c r="I9" i="54"/>
  <c r="I8" i="54"/>
  <c r="I7" i="54"/>
  <c r="I6" i="54"/>
  <c r="F3" i="54"/>
  <c r="H20" i="53"/>
  <c r="G20" i="53" s="1"/>
  <c r="F20" i="53"/>
  <c r="D20" i="53"/>
  <c r="B20" i="53"/>
  <c r="I17" i="53"/>
  <c r="I16" i="53"/>
  <c r="I15" i="53"/>
  <c r="I14" i="53"/>
  <c r="I13" i="53"/>
  <c r="I12" i="53"/>
  <c r="I11" i="53"/>
  <c r="I10" i="53"/>
  <c r="I9" i="53"/>
  <c r="I8" i="53"/>
  <c r="I7" i="53"/>
  <c r="I6" i="53"/>
  <c r="F3" i="53"/>
  <c r="H20" i="52"/>
  <c r="G20" i="52" s="1"/>
  <c r="F20" i="52"/>
  <c r="D20" i="52"/>
  <c r="B20" i="52"/>
  <c r="I17" i="52"/>
  <c r="I16" i="52"/>
  <c r="I15" i="52"/>
  <c r="I14" i="52"/>
  <c r="I13" i="52"/>
  <c r="I12" i="52"/>
  <c r="I11" i="52"/>
  <c r="I10" i="52"/>
  <c r="I9" i="52"/>
  <c r="I8" i="52"/>
  <c r="I7" i="52"/>
  <c r="I6" i="52"/>
  <c r="F3" i="52"/>
  <c r="H20" i="51"/>
  <c r="G20" i="51" s="1"/>
  <c r="F20" i="51"/>
  <c r="D20" i="51"/>
  <c r="B20" i="51"/>
  <c r="I17" i="51"/>
  <c r="I16" i="51"/>
  <c r="I15" i="51"/>
  <c r="I14" i="51"/>
  <c r="I13" i="51"/>
  <c r="I12" i="51"/>
  <c r="I11" i="51"/>
  <c r="I10" i="51"/>
  <c r="I9" i="51"/>
  <c r="I8" i="51"/>
  <c r="I7" i="51"/>
  <c r="I6" i="51"/>
  <c r="F3" i="51"/>
  <c r="H20" i="50"/>
  <c r="G20" i="50" s="1"/>
  <c r="F20" i="50"/>
  <c r="D20" i="50"/>
  <c r="B20" i="50"/>
  <c r="I17" i="50"/>
  <c r="I16" i="50"/>
  <c r="I15" i="50"/>
  <c r="I14" i="50"/>
  <c r="I13" i="50"/>
  <c r="I12" i="50"/>
  <c r="I11" i="50"/>
  <c r="I10" i="50"/>
  <c r="I9" i="50"/>
  <c r="I8" i="50"/>
  <c r="I7" i="50"/>
  <c r="I6" i="50"/>
  <c r="F3" i="50"/>
  <c r="H20" i="49"/>
  <c r="G20" i="49" s="1"/>
  <c r="F20" i="49"/>
  <c r="D20" i="49"/>
  <c r="B20" i="49"/>
  <c r="I17" i="49"/>
  <c r="I16" i="49"/>
  <c r="I15" i="49"/>
  <c r="I14" i="49"/>
  <c r="I13" i="49"/>
  <c r="I12" i="49"/>
  <c r="I11" i="49"/>
  <c r="I10" i="49"/>
  <c r="I9" i="49"/>
  <c r="I8" i="49"/>
  <c r="I7" i="49"/>
  <c r="I6" i="49"/>
  <c r="F3" i="49"/>
  <c r="H20" i="48"/>
  <c r="G20" i="48" s="1"/>
  <c r="F20" i="48"/>
  <c r="D20" i="48"/>
  <c r="B20" i="48"/>
  <c r="I17" i="48"/>
  <c r="I16" i="48"/>
  <c r="I15" i="48"/>
  <c r="I14" i="48"/>
  <c r="I13" i="48"/>
  <c r="I12" i="48"/>
  <c r="I11" i="48"/>
  <c r="I10" i="48"/>
  <c r="I9" i="48"/>
  <c r="I8" i="48"/>
  <c r="I7" i="48"/>
  <c r="I6" i="48"/>
  <c r="F3" i="48"/>
  <c r="H20" i="47"/>
  <c r="G20" i="47" s="1"/>
  <c r="F20" i="47"/>
  <c r="D20" i="47"/>
  <c r="B20" i="47"/>
  <c r="I17" i="47"/>
  <c r="I16" i="47"/>
  <c r="I15" i="47"/>
  <c r="I14" i="47"/>
  <c r="I13" i="47"/>
  <c r="I12" i="47"/>
  <c r="I11" i="47"/>
  <c r="I10" i="47"/>
  <c r="I9" i="47"/>
  <c r="I8" i="47"/>
  <c r="I7" i="47"/>
  <c r="F3" i="47"/>
  <c r="H20" i="46"/>
  <c r="G20" i="46" s="1"/>
  <c r="F20" i="46"/>
  <c r="D20" i="46"/>
  <c r="B20" i="46"/>
  <c r="I17" i="46"/>
  <c r="I16" i="46"/>
  <c r="I15" i="46"/>
  <c r="I14" i="46"/>
  <c r="F3" i="46"/>
  <c r="H20" i="45"/>
  <c r="G20" i="45" s="1"/>
  <c r="F20" i="45"/>
  <c r="D20" i="45"/>
  <c r="B20" i="45"/>
  <c r="I17" i="45"/>
  <c r="I16" i="45"/>
  <c r="I15" i="45"/>
  <c r="I14" i="45"/>
  <c r="I13" i="45"/>
  <c r="I12" i="45"/>
  <c r="I11" i="45"/>
  <c r="I10" i="45"/>
  <c r="I9" i="45"/>
  <c r="I8" i="45"/>
  <c r="F3" i="45"/>
  <c r="H20" i="43"/>
  <c r="G20" i="43" s="1"/>
  <c r="F20" i="43"/>
  <c r="D20" i="43"/>
  <c r="B20" i="43"/>
  <c r="I17" i="43"/>
  <c r="I16" i="43"/>
  <c r="I15" i="43"/>
  <c r="I14" i="43"/>
  <c r="I13" i="43"/>
  <c r="I12" i="43"/>
  <c r="I11" i="43"/>
  <c r="I10" i="43"/>
  <c r="I9" i="43"/>
  <c r="I8" i="43"/>
  <c r="I7" i="43"/>
  <c r="I6" i="43"/>
  <c r="F3" i="43"/>
  <c r="H20" i="42"/>
  <c r="G20" i="42" s="1"/>
  <c r="F20" i="42"/>
  <c r="D20" i="42"/>
  <c r="B20" i="42"/>
  <c r="I17" i="42"/>
  <c r="I16" i="42"/>
  <c r="I15" i="42"/>
  <c r="I14" i="42"/>
  <c r="I13" i="42"/>
  <c r="I12" i="42"/>
  <c r="I11" i="42"/>
  <c r="I10" i="42"/>
  <c r="I9" i="42"/>
  <c r="I8" i="42"/>
  <c r="F3" i="42"/>
  <c r="H20" i="41"/>
  <c r="G20" i="41" s="1"/>
  <c r="F20" i="41"/>
  <c r="D20" i="41"/>
  <c r="B20" i="41"/>
  <c r="I17" i="41"/>
  <c r="I16" i="41"/>
  <c r="I15" i="41"/>
  <c r="I14" i="41"/>
  <c r="I13" i="41"/>
  <c r="I12" i="41"/>
  <c r="F3" i="41"/>
  <c r="H20" i="40"/>
  <c r="G20" i="40" s="1"/>
  <c r="F20" i="40"/>
  <c r="D20" i="40"/>
  <c r="B20" i="40"/>
  <c r="I17" i="40"/>
  <c r="I16" i="40"/>
  <c r="I15" i="40"/>
  <c r="I14" i="40"/>
  <c r="I13" i="40"/>
  <c r="I12" i="40"/>
  <c r="I11" i="40"/>
  <c r="I10" i="40"/>
  <c r="I9" i="40"/>
  <c r="I8" i="40"/>
  <c r="I7" i="40"/>
  <c r="F3" i="40"/>
  <c r="H20" i="39"/>
  <c r="G20" i="39" s="1"/>
  <c r="F20" i="39"/>
  <c r="D20" i="39"/>
  <c r="B20" i="39"/>
  <c r="A20" i="39" s="1"/>
  <c r="I17" i="39"/>
  <c r="I16" i="39"/>
  <c r="I15" i="39"/>
  <c r="I14" i="39"/>
  <c r="F3" i="39"/>
  <c r="H20" i="38"/>
  <c r="G20" i="38" s="1"/>
  <c r="F20" i="38"/>
  <c r="D20" i="38"/>
  <c r="B20" i="38"/>
  <c r="I17" i="38"/>
  <c r="I16" i="38"/>
  <c r="I15" i="38"/>
  <c r="I14" i="38"/>
  <c r="I13" i="38"/>
  <c r="I12" i="38"/>
  <c r="I11" i="38"/>
  <c r="I10" i="38"/>
  <c r="I9" i="38"/>
  <c r="I8" i="38"/>
  <c r="I7" i="38"/>
  <c r="F3" i="38"/>
  <c r="H20" i="33"/>
  <c r="G20" i="33" s="1"/>
  <c r="F20" i="33"/>
  <c r="D20" i="33"/>
  <c r="B20" i="33"/>
  <c r="I17" i="33"/>
  <c r="I16" i="33"/>
  <c r="I15" i="33"/>
  <c r="I14" i="33"/>
  <c r="I13" i="33"/>
  <c r="I12" i="33"/>
  <c r="I11" i="33"/>
  <c r="I10" i="33"/>
  <c r="I9" i="33"/>
  <c r="I8" i="33"/>
  <c r="I7" i="33"/>
  <c r="I6" i="33"/>
  <c r="F3" i="33"/>
  <c r="H20" i="32"/>
  <c r="G20" i="32"/>
  <c r="F20" i="32"/>
  <c r="D20" i="32"/>
  <c r="B20" i="32"/>
  <c r="A20" i="32"/>
  <c r="C20" i="32" s="1"/>
  <c r="I17" i="32"/>
  <c r="I16" i="32"/>
  <c r="I15" i="32"/>
  <c r="I14" i="32"/>
  <c r="I13" i="32"/>
  <c r="I12" i="32"/>
  <c r="I11" i="32"/>
  <c r="I10" i="32"/>
  <c r="I9" i="32"/>
  <c r="I8" i="32"/>
  <c r="I7" i="32"/>
  <c r="I6" i="32"/>
  <c r="F3" i="32"/>
  <c r="H20" i="31"/>
  <c r="G20" i="31" s="1"/>
  <c r="F20" i="31"/>
  <c r="D20" i="31"/>
  <c r="B20" i="31"/>
  <c r="I17" i="31"/>
  <c r="I16" i="31"/>
  <c r="I15" i="31"/>
  <c r="I14" i="31"/>
  <c r="I13" i="31"/>
  <c r="I12" i="31"/>
  <c r="I11" i="31"/>
  <c r="I10" i="31"/>
  <c r="I9" i="31"/>
  <c r="I8" i="31"/>
  <c r="I7" i="31"/>
  <c r="I6" i="31"/>
  <c r="F3" i="31"/>
  <c r="H20" i="30"/>
  <c r="G20" i="30"/>
  <c r="F20" i="30"/>
  <c r="D20" i="30"/>
  <c r="C20" i="30"/>
  <c r="I3" i="30" s="1"/>
  <c r="B20" i="30"/>
  <c r="A20" i="30"/>
  <c r="I17" i="30"/>
  <c r="I16" i="30"/>
  <c r="I15" i="30"/>
  <c r="I14" i="30"/>
  <c r="I13" i="30"/>
  <c r="I12" i="30"/>
  <c r="I11" i="30"/>
  <c r="I10" i="30"/>
  <c r="I9" i="30"/>
  <c r="I8" i="30"/>
  <c r="I7" i="30"/>
  <c r="I6" i="30"/>
  <c r="I4" i="30"/>
  <c r="F3" i="30"/>
  <c r="H20" i="29"/>
  <c r="G20" i="29" s="1"/>
  <c r="F20" i="29"/>
  <c r="D20" i="29"/>
  <c r="B20" i="29"/>
  <c r="I17" i="29"/>
  <c r="I16" i="29"/>
  <c r="I15" i="29"/>
  <c r="I14" i="29"/>
  <c r="I13" i="29"/>
  <c r="I12" i="29"/>
  <c r="I11" i="29"/>
  <c r="I10" i="29"/>
  <c r="I9" i="29"/>
  <c r="I8" i="29"/>
  <c r="I7" i="29"/>
  <c r="I6" i="29"/>
  <c r="F3" i="29"/>
  <c r="H20" i="28"/>
  <c r="G20" i="28"/>
  <c r="F20" i="28"/>
  <c r="D20" i="28"/>
  <c r="B20" i="28"/>
  <c r="A20" i="28"/>
  <c r="C20" i="28" s="1"/>
  <c r="I17" i="28"/>
  <c r="I16" i="28"/>
  <c r="I15" i="28"/>
  <c r="I14" i="28"/>
  <c r="I13" i="28"/>
  <c r="I12" i="28"/>
  <c r="I11" i="28"/>
  <c r="I10" i="28"/>
  <c r="I9" i="28"/>
  <c r="I8" i="28"/>
  <c r="I7" i="28"/>
  <c r="I6" i="28"/>
  <c r="F3" i="28"/>
  <c r="H20" i="27"/>
  <c r="G20" i="27" s="1"/>
  <c r="F20" i="27"/>
  <c r="D20" i="27"/>
  <c r="B20" i="27"/>
  <c r="I17" i="27"/>
  <c r="I16" i="27"/>
  <c r="I15" i="27"/>
  <c r="I14" i="27"/>
  <c r="I13" i="27"/>
  <c r="I12" i="27"/>
  <c r="I11" i="27"/>
  <c r="I10" i="27"/>
  <c r="I9" i="27"/>
  <c r="I8" i="27"/>
  <c r="I7" i="27"/>
  <c r="I6" i="27"/>
  <c r="F3" i="27"/>
  <c r="H20" i="26"/>
  <c r="G20" i="26"/>
  <c r="F20" i="26"/>
  <c r="D20" i="26"/>
  <c r="C20" i="26"/>
  <c r="I3" i="26" s="1"/>
  <c r="B20" i="26"/>
  <c r="A20" i="26"/>
  <c r="I17" i="26"/>
  <c r="I16" i="26"/>
  <c r="I15" i="26"/>
  <c r="I14" i="26"/>
  <c r="I13" i="26"/>
  <c r="I12" i="26"/>
  <c r="I11" i="26"/>
  <c r="I10" i="26"/>
  <c r="I9" i="26"/>
  <c r="I8" i="26"/>
  <c r="I7" i="26"/>
  <c r="I6" i="26"/>
  <c r="I4" i="26"/>
  <c r="F3" i="26"/>
  <c r="H20" i="25"/>
  <c r="G20" i="25" s="1"/>
  <c r="F20" i="25"/>
  <c r="D20" i="25"/>
  <c r="B20" i="25"/>
  <c r="I17" i="25"/>
  <c r="I16" i="25"/>
  <c r="I15" i="25"/>
  <c r="I14" i="25"/>
  <c r="I13" i="25"/>
  <c r="I12" i="25"/>
  <c r="I11" i="25"/>
  <c r="I10" i="25"/>
  <c r="I9" i="25"/>
  <c r="I8" i="25"/>
  <c r="I7" i="25"/>
  <c r="I6" i="25"/>
  <c r="F3" i="25"/>
  <c r="H20" i="24"/>
  <c r="G20" i="24"/>
  <c r="F20" i="24"/>
  <c r="D20" i="24"/>
  <c r="B20" i="24"/>
  <c r="A20" i="24"/>
  <c r="C20" i="24" s="1"/>
  <c r="I17" i="24"/>
  <c r="I16" i="24"/>
  <c r="I15" i="24"/>
  <c r="I14" i="24"/>
  <c r="I13" i="24"/>
  <c r="I12" i="24"/>
  <c r="I11" i="24"/>
  <c r="I10" i="24"/>
  <c r="I9" i="24"/>
  <c r="I8" i="24"/>
  <c r="I7" i="24"/>
  <c r="I6" i="24"/>
  <c r="F3" i="24"/>
  <c r="H20" i="23"/>
  <c r="G20" i="23" s="1"/>
  <c r="F20" i="23"/>
  <c r="D20" i="23"/>
  <c r="B20" i="23"/>
  <c r="I17" i="23"/>
  <c r="I16" i="23"/>
  <c r="I15" i="23"/>
  <c r="I14" i="23"/>
  <c r="I13" i="23"/>
  <c r="I12" i="23"/>
  <c r="I11" i="23"/>
  <c r="I10" i="23"/>
  <c r="I9" i="23"/>
  <c r="I8" i="23"/>
  <c r="I7" i="23"/>
  <c r="I6" i="23"/>
  <c r="F3" i="23"/>
  <c r="H20" i="22"/>
  <c r="G20" i="22"/>
  <c r="F20" i="22"/>
  <c r="D20" i="22"/>
  <c r="C20" i="22"/>
  <c r="I3" i="22" s="1"/>
  <c r="B20" i="22"/>
  <c r="A20" i="22"/>
  <c r="I17" i="22"/>
  <c r="I16" i="22"/>
  <c r="I15" i="22"/>
  <c r="I14" i="22"/>
  <c r="I13" i="22"/>
  <c r="I12" i="22"/>
  <c r="I11" i="22"/>
  <c r="I10" i="22"/>
  <c r="I9" i="22"/>
  <c r="I8" i="22"/>
  <c r="I7" i="22"/>
  <c r="I6" i="22"/>
  <c r="I4" i="22"/>
  <c r="F3" i="22"/>
  <c r="C20" i="39" l="1"/>
  <c r="A20" i="41"/>
  <c r="C20" i="41" s="1"/>
  <c r="I11" i="41" s="1"/>
  <c r="I7" i="71"/>
  <c r="A20" i="72"/>
  <c r="I3" i="71"/>
  <c r="I4" i="71"/>
  <c r="I5" i="71"/>
  <c r="A20" i="73"/>
  <c r="C20" i="73" s="1"/>
  <c r="A20" i="75"/>
  <c r="C20" i="75" s="1"/>
  <c r="A20" i="70"/>
  <c r="C20" i="70" s="1"/>
  <c r="A20" i="74"/>
  <c r="C20" i="74" s="1"/>
  <c r="I6" i="74" s="1"/>
  <c r="C20" i="59"/>
  <c r="I5" i="60"/>
  <c r="I4" i="60"/>
  <c r="I3" i="60"/>
  <c r="E20" i="60" s="1"/>
  <c r="I5" i="68"/>
  <c r="I4" i="68"/>
  <c r="I3" i="68"/>
  <c r="E20" i="68" s="1"/>
  <c r="C20" i="55"/>
  <c r="I5" i="56"/>
  <c r="I4" i="56"/>
  <c r="I3" i="56"/>
  <c r="E20" i="56" s="1"/>
  <c r="I5" i="64"/>
  <c r="I4" i="64"/>
  <c r="I3" i="64"/>
  <c r="E20" i="64" s="1"/>
  <c r="A20" i="43"/>
  <c r="C20" i="43" s="1"/>
  <c r="A20" i="47"/>
  <c r="C20" i="47" s="1"/>
  <c r="I6" i="47" s="1"/>
  <c r="A20" i="51"/>
  <c r="C20" i="51" s="1"/>
  <c r="A20" i="55"/>
  <c r="E3" i="58"/>
  <c r="I5" i="58"/>
  <c r="A20" i="59"/>
  <c r="C20" i="61"/>
  <c r="I5" i="62"/>
  <c r="A20" i="63"/>
  <c r="C20" i="63" s="1"/>
  <c r="I5" i="66"/>
  <c r="A20" i="67"/>
  <c r="C20" i="67" s="1"/>
  <c r="A20" i="38"/>
  <c r="C20" i="38" s="1"/>
  <c r="I6" i="38" s="1"/>
  <c r="A20" i="42"/>
  <c r="C20" i="42" s="1"/>
  <c r="A20" i="46"/>
  <c r="C20" i="46" s="1"/>
  <c r="A20" i="50"/>
  <c r="C20" i="50" s="1"/>
  <c r="A20" i="54"/>
  <c r="C20" i="54" s="1"/>
  <c r="E20" i="58"/>
  <c r="H22" i="58"/>
  <c r="H23" i="58" s="1"/>
  <c r="E20" i="62"/>
  <c r="E3" i="62" s="1"/>
  <c r="E20" i="66"/>
  <c r="E3" i="66" s="1"/>
  <c r="H22" i="66"/>
  <c r="H23" i="66" s="1"/>
  <c r="A20" i="45"/>
  <c r="C20" i="45" s="1"/>
  <c r="A20" i="49"/>
  <c r="C20" i="49" s="1"/>
  <c r="A20" i="53"/>
  <c r="C20" i="53" s="1"/>
  <c r="A20" i="57"/>
  <c r="C20" i="57" s="1"/>
  <c r="A20" i="61"/>
  <c r="A20" i="65"/>
  <c r="C20" i="65" s="1"/>
  <c r="A20" i="69"/>
  <c r="C20" i="69" s="1"/>
  <c r="A20" i="40"/>
  <c r="C20" i="40" s="1"/>
  <c r="I6" i="40" s="1"/>
  <c r="A20" i="48"/>
  <c r="C20" i="48" s="1"/>
  <c r="A20" i="52"/>
  <c r="C20" i="52" s="1"/>
  <c r="I5" i="24"/>
  <c r="I4" i="24"/>
  <c r="I3" i="24"/>
  <c r="E20" i="24" s="1"/>
  <c r="I5" i="28"/>
  <c r="I4" i="28"/>
  <c r="I3" i="28"/>
  <c r="E20" i="28" s="1"/>
  <c r="I5" i="32"/>
  <c r="I4" i="32"/>
  <c r="I3" i="32"/>
  <c r="E20" i="32" s="1"/>
  <c r="C20" i="23"/>
  <c r="I5" i="22"/>
  <c r="A20" i="23"/>
  <c r="I5" i="26"/>
  <c r="A20" i="27"/>
  <c r="C20" i="27" s="1"/>
  <c r="I5" i="30"/>
  <c r="A20" i="31"/>
  <c r="C20" i="31" s="1"/>
  <c r="E20" i="22"/>
  <c r="H22" i="22" s="1"/>
  <c r="H23" i="22" s="1"/>
  <c r="E20" i="26"/>
  <c r="E3" i="26" s="1"/>
  <c r="E20" i="30"/>
  <c r="E3" i="30" s="1"/>
  <c r="H22" i="30"/>
  <c r="H23" i="30" s="1"/>
  <c r="A20" i="25"/>
  <c r="C20" i="25" s="1"/>
  <c r="A20" i="29"/>
  <c r="C20" i="29" s="1"/>
  <c r="A20" i="33"/>
  <c r="C20" i="33" s="1"/>
  <c r="I11" i="46" l="1"/>
  <c r="I10" i="46"/>
  <c r="I9" i="46"/>
  <c r="I8" i="46"/>
  <c r="I7" i="46"/>
  <c r="I6" i="46"/>
  <c r="I13" i="46"/>
  <c r="I12" i="46"/>
  <c r="I7" i="45"/>
  <c r="I6" i="45"/>
  <c r="I12" i="39"/>
  <c r="I13" i="39"/>
  <c r="I10" i="39"/>
  <c r="I11" i="39"/>
  <c r="I4" i="39"/>
  <c r="I9" i="39"/>
  <c r="I3" i="39"/>
  <c r="I8" i="39"/>
  <c r="I5" i="39"/>
  <c r="I6" i="39"/>
  <c r="I7" i="39"/>
  <c r="I8" i="75"/>
  <c r="I9" i="75"/>
  <c r="I6" i="75"/>
  <c r="I7" i="75"/>
  <c r="I6" i="73"/>
  <c r="I7" i="73"/>
  <c r="I6" i="70"/>
  <c r="I7" i="70"/>
  <c r="I6" i="42"/>
  <c r="I7" i="42"/>
  <c r="I10" i="41"/>
  <c r="I4" i="41"/>
  <c r="I8" i="41"/>
  <c r="I9" i="41"/>
  <c r="I6" i="41"/>
  <c r="I7" i="41"/>
  <c r="I5" i="41"/>
  <c r="I3" i="41"/>
  <c r="E20" i="71"/>
  <c r="E3" i="71" s="1"/>
  <c r="E11" i="5" s="1"/>
  <c r="F11" i="5" s="1"/>
  <c r="C20" i="72"/>
  <c r="I14" i="72" s="1"/>
  <c r="I5" i="73"/>
  <c r="I4" i="73"/>
  <c r="I3" i="73"/>
  <c r="I3" i="75"/>
  <c r="I5" i="75"/>
  <c r="I4" i="75"/>
  <c r="I4" i="74"/>
  <c r="I5" i="74"/>
  <c r="I3" i="74"/>
  <c r="E20" i="74"/>
  <c r="H22" i="74" s="1"/>
  <c r="H23" i="74" s="1"/>
  <c r="I4" i="70"/>
  <c r="I5" i="70"/>
  <c r="I3" i="70"/>
  <c r="I3" i="53"/>
  <c r="E20" i="53" s="1"/>
  <c r="I5" i="53"/>
  <c r="I4" i="53"/>
  <c r="I5" i="51"/>
  <c r="I4" i="51"/>
  <c r="I3" i="51"/>
  <c r="E20" i="51" s="1"/>
  <c r="I5" i="48"/>
  <c r="I4" i="48"/>
  <c r="I3" i="48"/>
  <c r="E20" i="48" s="1"/>
  <c r="I3" i="65"/>
  <c r="E20" i="65" s="1"/>
  <c r="I5" i="65"/>
  <c r="I4" i="65"/>
  <c r="I3" i="49"/>
  <c r="E20" i="49" s="1"/>
  <c r="I5" i="49"/>
  <c r="I4" i="49"/>
  <c r="I5" i="63"/>
  <c r="I4" i="63"/>
  <c r="I3" i="63"/>
  <c r="E20" i="63"/>
  <c r="E3" i="63" s="1"/>
  <c r="I5" i="47"/>
  <c r="I4" i="47"/>
  <c r="I3" i="47"/>
  <c r="E20" i="47" s="1"/>
  <c r="H22" i="60"/>
  <c r="H23" i="60" s="1"/>
  <c r="E3" i="60"/>
  <c r="I3" i="69"/>
  <c r="E20" i="69" s="1"/>
  <c r="I5" i="69"/>
  <c r="I4" i="69"/>
  <c r="I4" i="42"/>
  <c r="I3" i="42"/>
  <c r="I5" i="42"/>
  <c r="I3" i="45"/>
  <c r="E20" i="45" s="1"/>
  <c r="I5" i="45"/>
  <c r="I4" i="45"/>
  <c r="I4" i="50"/>
  <c r="E20" i="50" s="1"/>
  <c r="I3" i="50"/>
  <c r="I5" i="50"/>
  <c r="I4" i="38"/>
  <c r="E20" i="38" s="1"/>
  <c r="I3" i="38"/>
  <c r="I5" i="38"/>
  <c r="E3" i="56"/>
  <c r="H22" i="56"/>
  <c r="H23" i="56" s="1"/>
  <c r="E3" i="68"/>
  <c r="H22" i="68"/>
  <c r="H23" i="68" s="1"/>
  <c r="I5" i="52"/>
  <c r="I4" i="52"/>
  <c r="I3" i="52"/>
  <c r="E20" i="52" s="1"/>
  <c r="E20" i="59"/>
  <c r="H22" i="59" s="1"/>
  <c r="H23" i="59" s="1"/>
  <c r="I5" i="40"/>
  <c r="I4" i="40"/>
  <c r="E20" i="40" s="1"/>
  <c r="I3" i="40"/>
  <c r="I3" i="57"/>
  <c r="I5" i="57"/>
  <c r="I4" i="57"/>
  <c r="E20" i="57"/>
  <c r="E3" i="57" s="1"/>
  <c r="I4" i="46"/>
  <c r="I3" i="46"/>
  <c r="I5" i="46"/>
  <c r="E20" i="46" s="1"/>
  <c r="I5" i="67"/>
  <c r="I4" i="67"/>
  <c r="I3" i="67"/>
  <c r="E20" i="67"/>
  <c r="E3" i="67" s="1"/>
  <c r="E3" i="64"/>
  <c r="H22" i="64"/>
  <c r="H23" i="64" s="1"/>
  <c r="I3" i="61"/>
  <c r="E20" i="61" s="1"/>
  <c r="I5" i="61"/>
  <c r="I4" i="61"/>
  <c r="H22" i="62"/>
  <c r="H23" i="62" s="1"/>
  <c r="I4" i="54"/>
  <c r="I3" i="54"/>
  <c r="E20" i="54" s="1"/>
  <c r="I5" i="54"/>
  <c r="I5" i="43"/>
  <c r="I4" i="43"/>
  <c r="I3" i="43"/>
  <c r="I5" i="55"/>
  <c r="I4" i="55"/>
  <c r="I3" i="55"/>
  <c r="E20" i="55" s="1"/>
  <c r="I5" i="59"/>
  <c r="E3" i="59"/>
  <c r="I4" i="59"/>
  <c r="I3" i="59"/>
  <c r="E3" i="32"/>
  <c r="H22" i="32"/>
  <c r="H23" i="32" s="1"/>
  <c r="I3" i="29"/>
  <c r="I5" i="29"/>
  <c r="E20" i="29" s="1"/>
  <c r="I4" i="29"/>
  <c r="I5" i="31"/>
  <c r="I4" i="31"/>
  <c r="I3" i="31"/>
  <c r="E20" i="31" s="1"/>
  <c r="I3" i="33"/>
  <c r="I5" i="33"/>
  <c r="E20" i="33" s="1"/>
  <c r="I4" i="33"/>
  <c r="E3" i="28"/>
  <c r="H22" i="28"/>
  <c r="H23" i="28" s="1"/>
  <c r="H22" i="24"/>
  <c r="H23" i="24" s="1"/>
  <c r="E3" i="24"/>
  <c r="I5" i="25"/>
  <c r="E3" i="25"/>
  <c r="I3" i="25"/>
  <c r="I4" i="25"/>
  <c r="E20" i="25"/>
  <c r="H22" i="25" s="1"/>
  <c r="H23" i="25" s="1"/>
  <c r="I5" i="27"/>
  <c r="I4" i="27"/>
  <c r="E20" i="27" s="1"/>
  <c r="I3" i="27"/>
  <c r="E20" i="23"/>
  <c r="E3" i="23" s="1"/>
  <c r="E3" i="22"/>
  <c r="I4" i="23"/>
  <c r="I5" i="23"/>
  <c r="I3" i="23"/>
  <c r="H22" i="23"/>
  <c r="H23" i="23" s="1"/>
  <c r="H22" i="26"/>
  <c r="H23" i="26" s="1"/>
  <c r="E20" i="73" l="1"/>
  <c r="E3" i="73" s="1"/>
  <c r="E13" i="5" s="1"/>
  <c r="F13" i="5" s="1"/>
  <c r="E20" i="39"/>
  <c r="H22" i="39" s="1"/>
  <c r="H23" i="39" s="1"/>
  <c r="I12" i="72"/>
  <c r="I13" i="72"/>
  <c r="I10" i="72"/>
  <c r="I11" i="72"/>
  <c r="I8" i="72"/>
  <c r="I9" i="72"/>
  <c r="I6" i="72"/>
  <c r="I7" i="72"/>
  <c r="E20" i="70"/>
  <c r="E3" i="70" s="1"/>
  <c r="E10" i="5" s="1"/>
  <c r="F10" i="5" s="1"/>
  <c r="E20" i="42"/>
  <c r="H22" i="42" s="1"/>
  <c r="H23" i="42" s="1"/>
  <c r="E20" i="41"/>
  <c r="H22" i="41" s="1"/>
  <c r="H23" i="41" s="1"/>
  <c r="H22" i="71"/>
  <c r="H23" i="71" s="1"/>
  <c r="E20" i="75"/>
  <c r="E3" i="75" s="1"/>
  <c r="E15" i="5" s="1"/>
  <c r="F15" i="5" s="1"/>
  <c r="E3" i="74"/>
  <c r="E14" i="5" s="1"/>
  <c r="F14" i="5" s="1"/>
  <c r="I5" i="72"/>
  <c r="I4" i="72"/>
  <c r="I3" i="72"/>
  <c r="E20" i="72" s="1"/>
  <c r="E3" i="72" s="1"/>
  <c r="E12" i="5" s="1"/>
  <c r="F12" i="5" s="1"/>
  <c r="H22" i="50"/>
  <c r="H23" i="50" s="1"/>
  <c r="E3" i="50"/>
  <c r="H22" i="49"/>
  <c r="H23" i="49" s="1"/>
  <c r="E3" i="49"/>
  <c r="H22" i="53"/>
  <c r="H23" i="53" s="1"/>
  <c r="E3" i="53"/>
  <c r="H22" i="40"/>
  <c r="H23" i="40" s="1"/>
  <c r="E3" i="40"/>
  <c r="E18" i="5" s="1"/>
  <c r="F18" i="5" s="1"/>
  <c r="H22" i="38"/>
  <c r="H23" i="38" s="1"/>
  <c r="E3" i="38"/>
  <c r="E16" i="5" s="1"/>
  <c r="F16" i="5" s="1"/>
  <c r="E3" i="52"/>
  <c r="H22" i="52"/>
  <c r="H23" i="52" s="1"/>
  <c r="E3" i="69"/>
  <c r="H22" i="69"/>
  <c r="H23" i="69" s="1"/>
  <c r="H22" i="48"/>
  <c r="H23" i="48" s="1"/>
  <c r="E3" i="48"/>
  <c r="H22" i="61"/>
  <c r="H23" i="61" s="1"/>
  <c r="E3" i="61"/>
  <c r="E3" i="46"/>
  <c r="H22" i="46"/>
  <c r="H23" i="46" s="1"/>
  <c r="H22" i="55"/>
  <c r="H23" i="55" s="1"/>
  <c r="E3" i="55"/>
  <c r="H22" i="54"/>
  <c r="H23" i="54" s="1"/>
  <c r="E3" i="54"/>
  <c r="H22" i="45"/>
  <c r="H23" i="45" s="1"/>
  <c r="E3" i="45"/>
  <c r="H22" i="47"/>
  <c r="H23" i="47" s="1"/>
  <c r="E3" i="47"/>
  <c r="E3" i="65"/>
  <c r="H22" i="65"/>
  <c r="H23" i="65" s="1"/>
  <c r="H22" i="51"/>
  <c r="H23" i="51" s="1"/>
  <c r="E3" i="51"/>
  <c r="E20" i="43"/>
  <c r="H22" i="67"/>
  <c r="H23" i="67" s="1"/>
  <c r="H22" i="63"/>
  <c r="H23" i="63" s="1"/>
  <c r="H22" i="57"/>
  <c r="H23" i="57" s="1"/>
  <c r="E3" i="31"/>
  <c r="H22" i="31"/>
  <c r="H23" i="31" s="1"/>
  <c r="E3" i="29"/>
  <c r="H22" i="29"/>
  <c r="H23" i="29" s="1"/>
  <c r="H22" i="27"/>
  <c r="H23" i="27" s="1"/>
  <c r="E3" i="27"/>
  <c r="E3" i="33"/>
  <c r="H22" i="33"/>
  <c r="H23" i="33" s="1"/>
  <c r="H22" i="73" l="1"/>
  <c r="H23" i="73" s="1"/>
  <c r="E3" i="39"/>
  <c r="E17" i="5" s="1"/>
  <c r="F17" i="5" s="1"/>
  <c r="H22" i="72"/>
  <c r="H23" i="72" s="1"/>
  <c r="H22" i="70"/>
  <c r="H23" i="70" s="1"/>
  <c r="E3" i="42"/>
  <c r="E20" i="5" s="1"/>
  <c r="F20" i="5" s="1"/>
  <c r="E3" i="41"/>
  <c r="E19" i="5" s="1"/>
  <c r="F19" i="5" s="1"/>
  <c r="H22" i="75"/>
  <c r="H23" i="75" s="1"/>
  <c r="E3" i="43"/>
  <c r="E21" i="5" s="1"/>
  <c r="F21" i="5" s="1"/>
  <c r="H22" i="43"/>
  <c r="H23" i="43" s="1"/>
  <c r="G10" i="5" l="1"/>
</calcChain>
</file>

<file path=xl/sharedStrings.xml><?xml version="1.0" encoding="utf-8"?>
<sst xmlns="http://schemas.openxmlformats.org/spreadsheetml/2006/main" count="1573" uniqueCount="164">
  <si>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</si>
  <si>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</si>
  <si>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</si>
  <si>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</si>
  <si>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</si>
  <si>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</si>
  <si>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</si>
  <si>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</si>
  <si>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</si>
  <si>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</si>
  <si>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</si>
  <si>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</si>
  <si>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</si>
  <si>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</si>
  <si>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</si>
  <si>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</si>
  <si>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</si>
  <si>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</si>
  <si>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</si>
  <si>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</si>
  <si>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</si>
  <si>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</si>
  <si>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</si>
  <si>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</si>
  <si>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</si>
  <si>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</si>
  <si>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</si>
  <si>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</si>
  <si>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</si>
  <si>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</si>
  <si>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</si>
  <si>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</si>
  <si>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</si>
  <si>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NÃO ALTERE AS FÓRMULAS LTDA</t>
  </si>
  <si>
    <t>NÃO MUDE A ALTURA DAS LINHAS S.A</t>
  </si>
  <si>
    <t>NÃO MUDE AS CORES LTDA</t>
  </si>
  <si>
    <t xml:space="preserve">EXEMPLO - Serviço de confecção de placa em alumínio composto, medindo (2,06 x 0,75)m, fundo branco, com gravação das letras em baixo relevo na cor preta, gravadas através do processo de router (fresa) e Brasão da República impresso em adesivo leitoso em policromia de alta resolução com aplicação em verniz. Com borda de 5 cm na cor preta. Com perfil de alumínio em U de 5 cm em volta da extremidade do fundo da placa para melhor fixação.
Com 4 furações nas extremidades. Deverão ser fornecidos os 4 parafusos necessários para a fixação em parede de alvenaria. 
Ver desenho PLACA 01 - Será solicitada sempre que surgir uma nova necessidade, quando então será informado o nº da zona eleitoral e o nome dos municípios a serem incluídos na inscrição da placa.
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</si>
  <si>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</si>
  <si>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</si>
  <si>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</si>
  <si>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</si>
  <si>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</si>
  <si>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</si>
  <si>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</si>
  <si>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</si>
  <si>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</si>
  <si>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</si>
  <si>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</si>
  <si>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</si>
  <si>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</si>
  <si>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14</t>
  </si>
  <si>
    <t>ITEM 15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</si>
  <si>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</si>
  <si>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</si>
  <si>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</si>
  <si>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</si>
  <si>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</si>
  <si>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</si>
  <si>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</si>
  <si>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</si>
  <si>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</si>
  <si>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</si>
  <si>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</si>
  <si>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</si>
  <si>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</si>
  <si>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</si>
  <si>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</si>
  <si>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</si>
  <si>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</si>
  <si>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</si>
  <si>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</si>
  <si>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</si>
  <si>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ITEM 37</t>
  </si>
  <si>
    <t>ITEM 38</t>
  </si>
  <si>
    <t>ITEM 39</t>
  </si>
  <si>
    <t>ITEM 40</t>
  </si>
  <si>
    <t>ITEM 41</t>
  </si>
  <si>
    <t>ITEM 42</t>
  </si>
  <si>
    <t>ITEM 43</t>
  </si>
  <si>
    <t>ITEM 44</t>
  </si>
  <si>
    <t>ITEM 45</t>
  </si>
  <si>
    <t>ITEM 46</t>
  </si>
  <si>
    <t>ITEM 47</t>
  </si>
  <si>
    <t>ITEM 48</t>
  </si>
  <si>
    <t>ITEM 49</t>
  </si>
  <si>
    <t>ITEM 50</t>
  </si>
  <si>
    <t xml:space="preserve">Garrafa térmica de pressão
Capacidade: 500 ml;
Material: plástico;
Com alça;
Conservar líquidos quentes;
Conservação térmica de, no mínimo, 8 horas;
Ampola de Vidro;
Indicação expressa de conformidade com a norma NBR 13282/98 da ABNT;
Marca/Modelo de Referência: Aladin/Invicta/Termolar
</t>
  </si>
  <si>
    <t>UN</t>
  </si>
  <si>
    <t>MEDLIMP</t>
  </si>
  <si>
    <t>TERMOLAR</t>
  </si>
  <si>
    <t xml:space="preserve">Guardanapo de papel
100% em fibras virgens;
Cor branca (alva);
Dimensões mínimas: 20 x 23 cm;
Em embalagem plástica contendo no mínimo 48 unidades
</t>
  </si>
  <si>
    <t>PCT</t>
  </si>
  <si>
    <t xml:space="preserve">MAGAZINE MÉDICA </t>
  </si>
  <si>
    <t>CASA NARCISO</t>
  </si>
  <si>
    <t>CONTABILISTA</t>
  </si>
  <si>
    <t xml:space="preserve">Álcool Etílico em Gel 70%
Sem perfume
Frasco 250 ml
Fabricados conforme critérios estabelecidos pela ANVISA, com informação de data de fabricação e número de lote;
Prazo de validade não inferior a 06 meses contados do recebimento definitivo.
Álcool destinado à assepsia das mãos e objetos.
</t>
  </si>
  <si>
    <t>FR</t>
  </si>
  <si>
    <t>BCMED</t>
  </si>
  <si>
    <t>DROGARIA TODO DIA</t>
  </si>
  <si>
    <t>GIMBA</t>
  </si>
  <si>
    <t xml:space="preserve">Esponja dupla face
Em poliuretano e fibra têxtil;
Dimensões: 105 x 70 x 22 mm (comprimento, largura e espessura), admitida variação de ± 5 mm.
O material deverá estar acondicionado em caixas/fardos com até 120 unidades
</t>
  </si>
  <si>
    <t xml:space="preserve">Limpador instantâneo
Ingrediente ativo: tensoativo aniônico biodegradável;
Composição: Linear alquil benzeno, sulfonato de sódio, tensoativo não iônico, alcalinizante, sequestrante, solubilizante, éter glicólico, álcool, perfume e água;
Embalagem com impressão do nome do fabricante e indicação de registro na ANVISA/MS; 
Frasco com 500 ml, com tampa e bico econômico;
Prazo de validade impresso na embalagem e não inferior a 11 meses contados da data de recebimento definitivo;
O material deverá estar acondicionado em caixas com até 24 unidades
</t>
  </si>
  <si>
    <t>IJF COMERCIO DE MAQUINAS E EQUIPAMENTOS DE LIMPEZA, PRODUTOS DE LIMPEZA E HIGIEN</t>
  </si>
  <si>
    <t>MAKROPEL COMERCIAL LTDA</t>
  </si>
  <si>
    <t>EMPREENDIMENTO COMERCIAL SAARA LTDA</t>
  </si>
  <si>
    <t xml:space="preserve">Garrafa plástica para água mineral
Plástico, atóxico, transparente, resistente;
Capacidade: 20 litros;
Selo de adequação às normas ABNT NBR 14222, relativa ao seu processo de fabricação, e ABNT NBR 14328; 
Fabricada no máximo a 06 meses contados da data de recebimento definitivo.
</t>
  </si>
  <si>
    <t xml:space="preserve"> UN</t>
  </si>
  <si>
    <t>APOIO ENTREGA</t>
  </si>
  <si>
    <t>SUPERMERCLICK</t>
  </si>
  <si>
    <t xml:space="preserve">Pano para limpeza
100% algodão;
Tipo saco, duplo, lavado e alvejado;
Com alta absorção;
Dimensões: 65 x 42 cm;
Cor branca;
Variação permitida: ± 5cm;
O material deverá estar acondicionado em fardos com até 25 unidades
</t>
  </si>
  <si>
    <t>SM EMBALAGENS</t>
  </si>
  <si>
    <t>PRÍMULA</t>
  </si>
  <si>
    <t xml:space="preserve">Papel higiênico
Celulose virgem – 100% celulose;
Dimensões: mínimo de 30 m x 10 cm;
Dermatologicamente testado; Picotado;
Folha dupla;
Sem perfume;
Cor branca (alva);
Pacote com 4 unidades.
</t>
  </si>
  <si>
    <t>AGUA MINERAL OASIS DA SAUDE LTDA</t>
  </si>
  <si>
    <t>MARLON MOREIRA TECHIO</t>
  </si>
  <si>
    <t>L A DE B PALLADINO</t>
  </si>
  <si>
    <t>COMERCIAL DE ALIMENTOS MI SANCHES LTDA</t>
  </si>
  <si>
    <t>CARREFOUR</t>
  </si>
  <si>
    <t xml:space="preserve">N COISAS </t>
  </si>
  <si>
    <t>PEGORARI</t>
  </si>
  <si>
    <t xml:space="preserve">Papel toalha
Cor branca (alva); 
Duas dobras; 
Texturizado;
Dimensões: folhas com 22 cm x 22 cm;
Tipo interfolhado;
Macio e absorvente;
Pacote com 1000 folhas;
Variação permitida: ± 3.0 cm
</t>
  </si>
  <si>
    <t xml:space="preserve">E. Dona </t>
  </si>
  <si>
    <t>CLIMPO</t>
  </si>
  <si>
    <t xml:space="preserve">Saco plástico para lixo
Cor preta;
Capacidade de 30 Litros;
Resistente ao peso mínimo de 5 Kg;
Cada pacote deverá conter 100 sacos;
O material deverá estar acondicionado em caixas/fardos com até 150 pacotes
</t>
  </si>
  <si>
    <t>LEPOK</t>
  </si>
  <si>
    <t>BACH INDUSTRIA DE EMBALAGENS LTDA</t>
  </si>
  <si>
    <t>TOTUS PISOS E AZULEJOS LTDA</t>
  </si>
  <si>
    <t>R &amp; M ALIMENTOS LTDA</t>
  </si>
  <si>
    <t>BRASLIMP LTDA</t>
  </si>
  <si>
    <t>CLAUDIO FARIA FIALHO</t>
  </si>
  <si>
    <t xml:space="preserve">TELHA NORTE </t>
  </si>
  <si>
    <t xml:space="preserve">Borrifador
Confeccionado em material plástico
Tipo SPRAY
Contendo Bico Borrifador
Aplicação de material de limpeza 
Capacidade 500 ml
</t>
  </si>
  <si>
    <t>OUTLET ENERGIA CIENTÍFICA</t>
  </si>
  <si>
    <t>T &amp; F</t>
  </si>
  <si>
    <t xml:space="preserve">SHOPPING PROHOSPITAL </t>
  </si>
  <si>
    <t xml:space="preserve">CASA BONITA </t>
  </si>
  <si>
    <t xml:space="preserve">Coador de Tecido para Cafeteira Elétrica 
Aplicação: para máquina de café industrial
Compatível com as marcas/modelos: 
CONSERCAF - CIP20 para cafeteira elétrica industrial de 20 litros de café pronto.
</t>
  </si>
  <si>
    <t>COPEC</t>
  </si>
  <si>
    <t>MEDPRIME DISTRIBUIDORA DE MEDICAMENTOS E INSUMOS HOSPITALARES LTDA</t>
  </si>
  <si>
    <t>GUERREIRO COMERCIO DE DESCARTAVEIS LTDA</t>
  </si>
  <si>
    <t>D M CARVALHO BRITO LTDA</t>
  </si>
  <si>
    <t>50.547.931 ELLEN LETICIA DA SILVA CRUZ</t>
  </si>
  <si>
    <t>MAIS EMPENHO EMPREENDIMENTOS LTDA</t>
  </si>
  <si>
    <t>CASAS BELLA ATACADO LTDA</t>
  </si>
  <si>
    <t>UNICA SANEANTES LTDA</t>
  </si>
  <si>
    <t>BRAVERY INDUSTRIA E COMERCIO DE PRODUTOS DE HIGIENE E LIMPEZA LTDA</t>
  </si>
  <si>
    <t>MARISTELA DA SILVA SOUSA</t>
  </si>
  <si>
    <t>HOSPBOX DISTRIBUIDORA DE PRODUTOS HOSPITALARES LTDA</t>
  </si>
  <si>
    <t>MACEDO COMERCIO DE PRODUTOS PARA SAUDE LTDA</t>
  </si>
  <si>
    <t>N63 COMERCIO DE PRODUTOS DE LIMPEZA LTDA</t>
  </si>
  <si>
    <t>ALEXANDRE H M CHAMONE COMERCIO</t>
  </si>
  <si>
    <t>P&amp;Y COMERCIO LTDA</t>
  </si>
  <si>
    <t>DISTRIBUIDORA DE CESTAS VASSOURAS LTDA</t>
  </si>
  <si>
    <t>ANDRE V S MORAIS</t>
  </si>
  <si>
    <t>JFV BEZERRA LTDA</t>
  </si>
  <si>
    <t>PLANALTO COMERCIO E TRANSPORTES DE ALIMENTOS LTDA</t>
  </si>
  <si>
    <t>CLEARLIMP PRODUTOS E SERVICOS LTDA</t>
  </si>
  <si>
    <t>FORLIMP COMERCIO E DISTRIBUICAO DE PRODUTOS DE PERFUMARIA E LIMPEZA LTDA</t>
  </si>
  <si>
    <t>COMERCIAL VENER LTDA</t>
  </si>
  <si>
    <t>BORBA E XAVIER SOLUCOES LTDA</t>
  </si>
  <si>
    <t xml:space="preserve"> P R N COMERCIO DE DESCARTAVEIS LTDA</t>
  </si>
  <si>
    <t>P. R. HOLANDA NOBRE</t>
  </si>
  <si>
    <t>KONMAQ</t>
  </si>
  <si>
    <t>ITEM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</si>
</sst>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7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76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3" fontId="15" fillId="0" borderId="6" xfId="0" applyNumberFormat="1" applyFont="1" applyBorder="1" applyAlignment="1" applyProtection="1">
      <alignment horizontal="center" vertical="center" shrinkToFit="1"/>
      <protection locked="0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3" fontId="11" fillId="9" borderId="7" xfId="0" applyNumberFormat="1" applyFont="1" applyFill="1" applyBorder="1" applyAlignment="1">
      <alignment horizontal="center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2962275</xdr:colOff>
      <xdr:row>0</xdr:row>
      <xdr:rowOff>0</xdr:rowOff>
    </xdr:from>
    <xdr:to>
      <xdr:col>2</xdr:col>
      <xdr:colOff>104775</xdr:colOff>
      <xdr:row>6</xdr:row>
      <xdr:rowOff>144417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75" y="0"/>
          <a:ext cx="2933700" cy="11159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view="pageBreakPreview" zoomScaleNormal="100" zoomScaleSheetLayoutView="100" workbookViewId="0">
      <selection activeCell="N14" sqref="N14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0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86</v>
      </c>
      <c r="C3" s="61" t="s">
        <v>87</v>
      </c>
      <c r="D3" s="64">
        <v>200</v>
      </c>
      <c r="E3" s="67">
        <f>IF(C20&lt;=25%,D20,MIN(E20:F20))</f>
        <v>37.729999999999997</v>
      </c>
      <c r="F3" s="67">
        <f>MIN(H3:H17)</f>
        <v>24.8</v>
      </c>
      <c r="G3" s="5" t="s">
        <v>88</v>
      </c>
      <c r="H3" s="14">
        <v>108.64</v>
      </c>
      <c r="I3" s="30" t="str">
        <f>IF(H3="","",(IF($C$20&lt;25%,"N/A",IF(H3&lt;=($D$20+$A$20),H3,"Descartado"))))</f>
        <v>Descartado</v>
      </c>
    </row>
    <row r="4" spans="1:9">
      <c r="A4" s="57"/>
      <c r="B4" s="59"/>
      <c r="C4" s="62"/>
      <c r="D4" s="65"/>
      <c r="E4" s="68"/>
      <c r="F4" s="68"/>
      <c r="G4" s="5" t="s">
        <v>89</v>
      </c>
      <c r="H4" s="14">
        <v>72.56</v>
      </c>
      <c r="I4" s="30">
        <f t="shared" ref="I4:I17" si="0">IF(H4="","",(IF($C$20&lt;25%,"N/A",IF(H4&lt;=($D$20+$A$20),H4,"Descartado"))))</f>
        <v>72.56</v>
      </c>
    </row>
    <row r="5" spans="1:9">
      <c r="A5" s="57"/>
      <c r="B5" s="59"/>
      <c r="C5" s="62"/>
      <c r="D5" s="65"/>
      <c r="E5" s="68"/>
      <c r="F5" s="68"/>
      <c r="G5" s="5" t="s">
        <v>138</v>
      </c>
      <c r="H5" s="14">
        <v>24.8</v>
      </c>
      <c r="I5" s="30">
        <f t="shared" si="0"/>
        <v>24.8</v>
      </c>
    </row>
    <row r="6" spans="1:9">
      <c r="A6" s="57"/>
      <c r="B6" s="59"/>
      <c r="C6" s="62"/>
      <c r="D6" s="65"/>
      <c r="E6" s="68"/>
      <c r="F6" s="68"/>
      <c r="G6" s="5" t="s">
        <v>139</v>
      </c>
      <c r="H6" s="14">
        <v>35.9</v>
      </c>
      <c r="I6" s="30">
        <f t="shared" si="0"/>
        <v>35.9</v>
      </c>
    </row>
    <row r="7" spans="1:9">
      <c r="A7" s="57"/>
      <c r="B7" s="59"/>
      <c r="C7" s="62"/>
      <c r="D7" s="65"/>
      <c r="E7" s="68"/>
      <c r="F7" s="68"/>
      <c r="G7" s="5" t="s">
        <v>140</v>
      </c>
      <c r="H7" s="14">
        <v>37.729999999999997</v>
      </c>
      <c r="I7" s="30">
        <f t="shared" si="0"/>
        <v>37.729999999999997</v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34.483397164432631</v>
      </c>
      <c r="B20" s="20">
        <f>COUNT(H3:H17)</f>
        <v>5</v>
      </c>
      <c r="C20" s="21">
        <f>IF(B20&lt;2,"N/A",(A20/D20))</f>
        <v>0.61654563140412355</v>
      </c>
      <c r="D20" s="22">
        <f>ROUND(AVERAGE(H3:H17),2)</f>
        <v>55.93</v>
      </c>
      <c r="E20" s="23">
        <f>IFERROR(ROUND(IF(B20&lt;2,"N/A",(IF(C20&lt;=25%,"N/A",AVERAGE(I3:I17)))),2),"N/A")</f>
        <v>42.75</v>
      </c>
      <c r="F20" s="23">
        <f>ROUND(MEDIAN(H3:H17),2)</f>
        <v>37.729999999999997</v>
      </c>
      <c r="G20" s="24" t="str">
        <f>INDEX(G3:G17,MATCH(H20,H3:H17,0))</f>
        <v>MEDPRIME DISTRIBUIDORA DE MEDICAMENTOS E INSUMOS HOSPITALARES LTDA</v>
      </c>
      <c r="H20" s="25">
        <f>MIN(H3:H17)</f>
        <v>24.8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37.729999999999997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7545.9999999999991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34" sqref="D34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47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123</v>
      </c>
      <c r="C3" s="61" t="s">
        <v>91</v>
      </c>
      <c r="D3" s="70">
        <v>4500</v>
      </c>
      <c r="E3" s="67">
        <f>IF(C20&lt;=25%,D20,MIN(E20:F20))</f>
        <v>13.83</v>
      </c>
      <c r="F3" s="67">
        <f>MIN(H3:H17)</f>
        <v>9.5</v>
      </c>
      <c r="G3" s="5" t="s">
        <v>124</v>
      </c>
      <c r="H3" s="14">
        <v>39.380000000000003</v>
      </c>
      <c r="I3" s="30" t="str">
        <f>IF(H3="","",(IF($C$20&lt;25%,"N/A",IF(H3&lt;=($D$20+$A$20),H3,"Descartado"))))</f>
        <v>Descartado</v>
      </c>
    </row>
    <row r="4" spans="1:9">
      <c r="A4" s="57"/>
      <c r="B4" s="59"/>
      <c r="C4" s="62"/>
      <c r="D4" s="65"/>
      <c r="E4" s="68"/>
      <c r="F4" s="68"/>
      <c r="G4" s="5" t="s">
        <v>130</v>
      </c>
      <c r="H4" s="14">
        <v>19.899999999999999</v>
      </c>
      <c r="I4" s="30">
        <f t="shared" ref="I4:I17" si="0">IF(H4="","",(IF($C$20&lt;25%,"N/A",IF(H4&lt;=($D$20+$A$20),H4,"Descartado"))))</f>
        <v>19.899999999999999</v>
      </c>
    </row>
    <row r="5" spans="1:9">
      <c r="A5" s="57"/>
      <c r="B5" s="59"/>
      <c r="C5" s="62"/>
      <c r="D5" s="65"/>
      <c r="E5" s="68"/>
      <c r="F5" s="68"/>
      <c r="G5" s="5" t="s">
        <v>125</v>
      </c>
      <c r="H5" s="14">
        <v>9.5</v>
      </c>
      <c r="I5" s="30">
        <f t="shared" si="0"/>
        <v>9.5</v>
      </c>
    </row>
    <row r="6" spans="1:9">
      <c r="A6" s="57"/>
      <c r="B6" s="59"/>
      <c r="C6" s="62"/>
      <c r="D6" s="65"/>
      <c r="E6" s="68"/>
      <c r="F6" s="68"/>
      <c r="G6" s="5" t="s">
        <v>126</v>
      </c>
      <c r="H6" s="14">
        <v>11.3</v>
      </c>
      <c r="I6" s="30">
        <f t="shared" si="0"/>
        <v>11.3</v>
      </c>
    </row>
    <row r="7" spans="1:9">
      <c r="A7" s="57"/>
      <c r="B7" s="59"/>
      <c r="C7" s="62"/>
      <c r="D7" s="65"/>
      <c r="E7" s="68"/>
      <c r="F7" s="68"/>
      <c r="G7" s="5" t="s">
        <v>126</v>
      </c>
      <c r="H7" s="14">
        <v>11.34</v>
      </c>
      <c r="I7" s="30">
        <f t="shared" si="0"/>
        <v>11.34</v>
      </c>
    </row>
    <row r="8" spans="1:9">
      <c r="A8" s="57"/>
      <c r="B8" s="59"/>
      <c r="C8" s="62"/>
      <c r="D8" s="65"/>
      <c r="E8" s="68"/>
      <c r="F8" s="68"/>
      <c r="G8" s="5" t="s">
        <v>127</v>
      </c>
      <c r="H8" s="14">
        <v>12</v>
      </c>
      <c r="I8" s="30">
        <f t="shared" si="0"/>
        <v>12</v>
      </c>
    </row>
    <row r="9" spans="1:9">
      <c r="A9" s="57"/>
      <c r="B9" s="59"/>
      <c r="C9" s="62"/>
      <c r="D9" s="65"/>
      <c r="E9" s="68"/>
      <c r="F9" s="68"/>
      <c r="G9" s="5" t="s">
        <v>128</v>
      </c>
      <c r="H9" s="14">
        <v>16</v>
      </c>
      <c r="I9" s="30">
        <f t="shared" si="0"/>
        <v>16</v>
      </c>
    </row>
    <row r="10" spans="1:9">
      <c r="A10" s="57"/>
      <c r="B10" s="59"/>
      <c r="C10" s="62"/>
      <c r="D10" s="65"/>
      <c r="E10" s="68"/>
      <c r="F10" s="68"/>
      <c r="G10" s="5" t="s">
        <v>129</v>
      </c>
      <c r="H10" s="14">
        <v>16.8</v>
      </c>
      <c r="I10" s="30">
        <f t="shared" si="0"/>
        <v>16.8</v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9.6812333187166129</v>
      </c>
      <c r="B20" s="20">
        <f>COUNT(H3:H17)</f>
        <v>8</v>
      </c>
      <c r="C20" s="21">
        <f>IF(B20&lt;2,"N/A",(A20/D20))</f>
        <v>0.56848111090526199</v>
      </c>
      <c r="D20" s="22">
        <f>ROUND(AVERAGE(H3:H17),2)</f>
        <v>17.03</v>
      </c>
      <c r="E20" s="23">
        <f>IFERROR(ROUND(IF(B20&lt;2,"N/A",(IF(C20&lt;=25%,"N/A",AVERAGE(I3:I17)))),2),"N/A")</f>
        <v>13.83</v>
      </c>
      <c r="F20" s="23">
        <f>ROUND(MEDIAN(H3:H17),2)</f>
        <v>14</v>
      </c>
      <c r="G20" s="24" t="str">
        <f>INDEX(G3:G17,MATCH(H20,H3:H17,0))</f>
        <v>BACH INDUSTRIA DE EMBALAGENS LTDA</v>
      </c>
      <c r="H20" s="25">
        <f>MIN(H3:H17)</f>
        <v>9.5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13.83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62235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N12" sqref="N12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48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131</v>
      </c>
      <c r="C3" s="61" t="s">
        <v>87</v>
      </c>
      <c r="D3" s="64">
        <v>200</v>
      </c>
      <c r="E3" s="67">
        <f>IF(C20&lt;=25%,D20,MIN(E20:F20))</f>
        <v>9.61</v>
      </c>
      <c r="F3" s="67">
        <f>MIN(H3:H17)</f>
        <v>6.85</v>
      </c>
      <c r="G3" s="5" t="s">
        <v>132</v>
      </c>
      <c r="H3" s="14">
        <v>17.45</v>
      </c>
      <c r="I3" s="30" t="str">
        <f>IF(H3="","",(IF($C$20&lt;25%,"N/A",IF(H3&lt;=($D$20+$A$20),H3,"Descartado"))))</f>
        <v>Descartado</v>
      </c>
    </row>
    <row r="4" spans="1:9">
      <c r="A4" s="57"/>
      <c r="B4" s="59"/>
      <c r="C4" s="62"/>
      <c r="D4" s="65"/>
      <c r="E4" s="68"/>
      <c r="F4" s="68"/>
      <c r="G4" s="5" t="s">
        <v>133</v>
      </c>
      <c r="H4" s="14">
        <v>14.99</v>
      </c>
      <c r="I4" s="30">
        <f t="shared" ref="I4:I17" si="0">IF(H4="","",(IF($C$20&lt;25%,"N/A",IF(H4&lt;=($D$20+$A$20),H4,"Descartado"))))</f>
        <v>14.99</v>
      </c>
    </row>
    <row r="5" spans="1:9">
      <c r="A5" s="57"/>
      <c r="B5" s="59"/>
      <c r="C5" s="62"/>
      <c r="D5" s="65"/>
      <c r="E5" s="68"/>
      <c r="F5" s="68"/>
      <c r="G5" s="5" t="s">
        <v>134</v>
      </c>
      <c r="H5" s="14">
        <v>6.85</v>
      </c>
      <c r="I5" s="30">
        <f t="shared" si="0"/>
        <v>6.85</v>
      </c>
    </row>
    <row r="6" spans="1:9">
      <c r="A6" s="57"/>
      <c r="B6" s="59"/>
      <c r="C6" s="62"/>
      <c r="D6" s="65"/>
      <c r="E6" s="68"/>
      <c r="F6" s="68"/>
      <c r="G6" s="5" t="s">
        <v>135</v>
      </c>
      <c r="H6" s="14">
        <v>6.99</v>
      </c>
      <c r="I6" s="30">
        <f t="shared" si="0"/>
        <v>6.99</v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5.4627709696331479</v>
      </c>
      <c r="B20" s="20">
        <f>COUNT(H3:H17)</f>
        <v>4</v>
      </c>
      <c r="C20" s="21">
        <f>IF(B20&lt;2,"N/A",(A20/D20))</f>
        <v>0.47214960843847431</v>
      </c>
      <c r="D20" s="22">
        <f>ROUND(AVERAGE(H3:H17),2)</f>
        <v>11.57</v>
      </c>
      <c r="E20" s="23">
        <f>IFERROR(ROUND(IF(B20&lt;2,"N/A",(IF(C20&lt;=25%,"N/A",AVERAGE(I3:I17)))),2),"N/A")</f>
        <v>9.61</v>
      </c>
      <c r="F20" s="23">
        <f>ROUND(MEDIAN(H3:H17),2)</f>
        <v>10.99</v>
      </c>
      <c r="G20" s="24" t="str">
        <f>INDEX(G3:G17,MATCH(H20,H3:H17,0))</f>
        <v xml:space="preserve">SHOPPING PROHOSPITAL </v>
      </c>
      <c r="H20" s="25">
        <f>MIN(H3:H17)</f>
        <v>6.85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9.61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1922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L25" sqref="L25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49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136</v>
      </c>
      <c r="C3" s="61" t="s">
        <v>87</v>
      </c>
      <c r="D3" s="64">
        <v>100</v>
      </c>
      <c r="E3" s="67">
        <f>IF(C20&lt;=25%,D20,MIN(E20:F20))</f>
        <v>26.2</v>
      </c>
      <c r="F3" s="67">
        <f>MIN(H3:H17)</f>
        <v>12.5</v>
      </c>
      <c r="G3" s="5" t="s">
        <v>137</v>
      </c>
      <c r="H3" s="14">
        <v>39.9</v>
      </c>
      <c r="I3" s="30">
        <f>IF(H3="","",(IF($C$20&lt;25%,"N/A",IF(H3&lt;=($D$20+$A$20),H3,"Descartado"))))</f>
        <v>39.9</v>
      </c>
    </row>
    <row r="4" spans="1:9">
      <c r="A4" s="57"/>
      <c r="B4" s="59"/>
      <c r="C4" s="62"/>
      <c r="D4" s="65"/>
      <c r="E4" s="68"/>
      <c r="F4" s="68"/>
      <c r="G4" s="5" t="s">
        <v>162</v>
      </c>
      <c r="H4" s="14">
        <v>12.5</v>
      </c>
      <c r="I4" s="30">
        <f t="shared" ref="I4:I17" si="0">IF(H4="","",(IF($C$20&lt;25%,"N/A",IF(H4&lt;=($D$20+$A$20),H4,"Descartado"))))</f>
        <v>12.5</v>
      </c>
    </row>
    <row r="5" spans="1:9">
      <c r="A5" s="57"/>
      <c r="B5" s="59"/>
      <c r="C5" s="62"/>
      <c r="D5" s="65"/>
      <c r="E5" s="68"/>
      <c r="F5" s="68"/>
      <c r="G5" s="5"/>
      <c r="H5" s="14"/>
      <c r="I5" s="30" t="str">
        <f t="shared" si="0"/>
        <v/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19.374725804511407</v>
      </c>
      <c r="B20" s="20">
        <f>COUNT(H3:H17)</f>
        <v>2</v>
      </c>
      <c r="C20" s="21">
        <f>IF(B20&lt;2,"N/A",(A20/D20))</f>
        <v>0.73949335131722926</v>
      </c>
      <c r="D20" s="22">
        <f>ROUND(AVERAGE(H3:H17),2)</f>
        <v>26.2</v>
      </c>
      <c r="E20" s="23">
        <f>IFERROR(ROUND(IF(B20&lt;2,"N/A",(IF(C20&lt;=25%,"N/A",AVERAGE(I3:I17)))),2),"N/A")</f>
        <v>26.2</v>
      </c>
      <c r="F20" s="23">
        <f>ROUND(MEDIAN(H3:H17),2)</f>
        <v>26.2</v>
      </c>
      <c r="G20" s="24" t="str">
        <f>INDEX(G3:G17,MATCH(H20,H3:H17,0))</f>
        <v>KONMAQ</v>
      </c>
      <c r="H20" s="25">
        <f>MIN(H3:H17)</f>
        <v>12.5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26.2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2620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18" sqref="D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163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95</v>
      </c>
      <c r="C3" s="61" t="s">
        <v>96</v>
      </c>
      <c r="D3" s="70">
        <f>50000-Item4!D3</f>
        <v>38966</v>
      </c>
      <c r="E3" s="67">
        <f>IF(C20&lt;=25%,D20,MIN(E20:F20))</f>
        <v>7.25</v>
      </c>
      <c r="F3" s="67">
        <f>MIN(H3:H17)</f>
        <v>4.99</v>
      </c>
      <c r="G3" s="5" t="s">
        <v>97</v>
      </c>
      <c r="H3" s="14">
        <v>16.989999999999998</v>
      </c>
      <c r="I3" s="30">
        <f>IF(H3="","",(IF($C$20&lt;25%,"N/A",IF(H3&lt;=($D$20+$A$20),H3,"Descartado"))))</f>
        <v>16.989999999999998</v>
      </c>
    </row>
    <row r="4" spans="1:9">
      <c r="A4" s="57"/>
      <c r="B4" s="59"/>
      <c r="C4" s="62"/>
      <c r="D4" s="65"/>
      <c r="E4" s="68"/>
      <c r="F4" s="68"/>
      <c r="G4" s="5" t="s">
        <v>98</v>
      </c>
      <c r="H4" s="14">
        <v>4.99</v>
      </c>
      <c r="I4" s="30">
        <f t="shared" ref="I4:I17" si="0">IF(H4="","",(IF($C$20&lt;25%,"N/A",IF(H4&lt;=($D$20+$A$20),H4,"Descartado"))))</f>
        <v>4.99</v>
      </c>
    </row>
    <row r="5" spans="1:9">
      <c r="A5" s="57"/>
      <c r="B5" s="59"/>
      <c r="C5" s="62"/>
      <c r="D5" s="65"/>
      <c r="E5" s="68"/>
      <c r="F5" s="68"/>
      <c r="G5" s="5" t="s">
        <v>99</v>
      </c>
      <c r="H5" s="14">
        <v>7.25</v>
      </c>
      <c r="I5" s="30">
        <f t="shared" si="0"/>
        <v>7.25</v>
      </c>
    </row>
    <row r="6" spans="1:9">
      <c r="A6" s="57"/>
      <c r="B6" s="59"/>
      <c r="C6" s="62"/>
      <c r="D6" s="65"/>
      <c r="E6" s="68"/>
      <c r="F6" s="68"/>
      <c r="G6" s="5" t="s">
        <v>147</v>
      </c>
      <c r="H6" s="14">
        <v>6.35</v>
      </c>
      <c r="I6" s="30">
        <f t="shared" si="0"/>
        <v>6.35</v>
      </c>
    </row>
    <row r="7" spans="1:9">
      <c r="A7" s="57"/>
      <c r="B7" s="59"/>
      <c r="C7" s="62"/>
      <c r="D7" s="65"/>
      <c r="E7" s="68"/>
      <c r="F7" s="68"/>
      <c r="G7" s="5" t="s">
        <v>148</v>
      </c>
      <c r="H7" s="14">
        <v>29</v>
      </c>
      <c r="I7" s="30" t="str">
        <f t="shared" si="0"/>
        <v>Descartado</v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10.165258481711126</v>
      </c>
      <c r="B20" s="20">
        <f>COUNT(H3:H17)</f>
        <v>5</v>
      </c>
      <c r="C20" s="21">
        <f>IF(B20&lt;2,"N/A",(A20/D20))</f>
        <v>0.78678471220674351</v>
      </c>
      <c r="D20" s="22">
        <f>ROUND(AVERAGE(H3:H17),2)</f>
        <v>12.92</v>
      </c>
      <c r="E20" s="23">
        <f>IFERROR(ROUND(IF(B20&lt;2,"N/A",(IF(C20&lt;=25%,"N/A",AVERAGE(I3:I17)))),2),"N/A")</f>
        <v>8.9</v>
      </c>
      <c r="F20" s="23">
        <f>ROUND(MEDIAN(H3:H17),2)</f>
        <v>7.25</v>
      </c>
      <c r="G20" s="24" t="str">
        <f>INDEX(G3:G17,MATCH(H20,H3:H17,0))</f>
        <v>DROGARIA TODO DIA</v>
      </c>
      <c r="H20" s="25">
        <f>MIN(H3:H17)</f>
        <v>4.99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282503.5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18" sqref="D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50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112</v>
      </c>
      <c r="C3" s="61" t="s">
        <v>91</v>
      </c>
      <c r="D3" s="70">
        <f>30000-Item8!D3</f>
        <v>22500</v>
      </c>
      <c r="E3" s="67">
        <f>IF(C20&lt;=25%,D20,MIN(E20:F20))</f>
        <v>5.0199999999999996</v>
      </c>
      <c r="F3" s="67">
        <f>MIN(H3:H17)</f>
        <v>3.59</v>
      </c>
      <c r="G3" s="5" t="s">
        <v>117</v>
      </c>
      <c r="H3" s="14">
        <v>5.41</v>
      </c>
      <c r="I3" s="30">
        <f>IF(H3="","",(IF($C$20&lt;25%,"N/A",IF(H3&lt;=($D$20+$A$20),H3,"Descartado"))))</f>
        <v>5.41</v>
      </c>
    </row>
    <row r="4" spans="1:9">
      <c r="A4" s="57"/>
      <c r="B4" s="59"/>
      <c r="C4" s="62"/>
      <c r="D4" s="65"/>
      <c r="E4" s="68"/>
      <c r="F4" s="68"/>
      <c r="G4" s="5" t="s">
        <v>118</v>
      </c>
      <c r="H4" s="14">
        <v>4.9000000000000004</v>
      </c>
      <c r="I4" s="30">
        <f t="shared" ref="I4:I17" si="0">IF(H4="","",(IF($C$20&lt;25%,"N/A",IF(H4&lt;=($D$20+$A$20),H4,"Descartado"))))</f>
        <v>4.9000000000000004</v>
      </c>
    </row>
    <row r="5" spans="1:9">
      <c r="A5" s="57"/>
      <c r="B5" s="59"/>
      <c r="C5" s="62"/>
      <c r="D5" s="65"/>
      <c r="E5" s="68"/>
      <c r="F5" s="68"/>
      <c r="G5" s="5" t="s">
        <v>119</v>
      </c>
      <c r="H5" s="14">
        <v>9.9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 t="s">
        <v>127</v>
      </c>
      <c r="H6" s="14">
        <v>3.59</v>
      </c>
      <c r="I6" s="30">
        <f t="shared" si="0"/>
        <v>3.59</v>
      </c>
    </row>
    <row r="7" spans="1:9">
      <c r="A7" s="57"/>
      <c r="B7" s="59"/>
      <c r="C7" s="62"/>
      <c r="D7" s="65"/>
      <c r="E7" s="68"/>
      <c r="F7" s="68"/>
      <c r="G7" s="5" t="s">
        <v>155</v>
      </c>
      <c r="H7" s="14">
        <v>3.65</v>
      </c>
      <c r="I7" s="30">
        <f t="shared" si="0"/>
        <v>3.65</v>
      </c>
    </row>
    <row r="8" spans="1:9">
      <c r="A8" s="57"/>
      <c r="B8" s="59"/>
      <c r="C8" s="62"/>
      <c r="D8" s="65"/>
      <c r="E8" s="68"/>
      <c r="F8" s="68"/>
      <c r="G8" s="5" t="s">
        <v>127</v>
      </c>
      <c r="H8" s="14">
        <v>3.83</v>
      </c>
      <c r="I8" s="30">
        <f t="shared" si="0"/>
        <v>3.83</v>
      </c>
    </row>
    <row r="9" spans="1:9">
      <c r="A9" s="57"/>
      <c r="B9" s="59"/>
      <c r="C9" s="62"/>
      <c r="D9" s="65"/>
      <c r="E9" s="68"/>
      <c r="F9" s="68"/>
      <c r="G9" s="5" t="s">
        <v>156</v>
      </c>
      <c r="H9" s="14">
        <v>4.17</v>
      </c>
      <c r="I9" s="30">
        <f t="shared" si="0"/>
        <v>4.17</v>
      </c>
    </row>
    <row r="10" spans="1:9">
      <c r="A10" s="57"/>
      <c r="B10" s="59"/>
      <c r="C10" s="62"/>
      <c r="D10" s="65"/>
      <c r="E10" s="68"/>
      <c r="F10" s="68"/>
      <c r="G10" s="5" t="s">
        <v>157</v>
      </c>
      <c r="H10" s="14">
        <v>6</v>
      </c>
      <c r="I10" s="30">
        <f t="shared" si="0"/>
        <v>6</v>
      </c>
    </row>
    <row r="11" spans="1:9">
      <c r="A11" s="57"/>
      <c r="B11" s="59"/>
      <c r="C11" s="62"/>
      <c r="D11" s="65"/>
      <c r="E11" s="68"/>
      <c r="F11" s="68"/>
      <c r="G11" s="5" t="s">
        <v>158</v>
      </c>
      <c r="H11" s="14">
        <v>6.3</v>
      </c>
      <c r="I11" s="30">
        <f t="shared" si="0"/>
        <v>6.3</v>
      </c>
    </row>
    <row r="12" spans="1:9">
      <c r="A12" s="57"/>
      <c r="B12" s="59"/>
      <c r="C12" s="62"/>
      <c r="D12" s="65"/>
      <c r="E12" s="68"/>
      <c r="F12" s="68"/>
      <c r="G12" s="5" t="s">
        <v>159</v>
      </c>
      <c r="H12" s="14">
        <v>7.35</v>
      </c>
      <c r="I12" s="30">
        <f t="shared" si="0"/>
        <v>7.35</v>
      </c>
    </row>
    <row r="13" spans="1:9">
      <c r="A13" s="57"/>
      <c r="B13" s="59"/>
      <c r="C13" s="62"/>
      <c r="D13" s="65"/>
      <c r="E13" s="68"/>
      <c r="F13" s="68"/>
      <c r="G13" s="5" t="s">
        <v>160</v>
      </c>
      <c r="H13" s="14">
        <v>8.1</v>
      </c>
      <c r="I13" s="30" t="str">
        <f t="shared" si="0"/>
        <v>Descartado</v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2.0436798361600754</v>
      </c>
      <c r="B20" s="20">
        <f>COUNT(H3:H17)</f>
        <v>11</v>
      </c>
      <c r="C20" s="21">
        <f>IF(B20&lt;2,"N/A",(A20/D20))</f>
        <v>0.35542258020175227</v>
      </c>
      <c r="D20" s="22">
        <f>ROUND(AVERAGE(H3:H17),2)</f>
        <v>5.75</v>
      </c>
      <c r="E20" s="23">
        <f>IFERROR(ROUND(IF(B20&lt;2,"N/A",(IF(C20&lt;=25%,"N/A",AVERAGE(I3:I17)))),2),"N/A")</f>
        <v>5.0199999999999996</v>
      </c>
      <c r="F20" s="23">
        <f>ROUND(MEDIAN(H3:H17),2)</f>
        <v>5.41</v>
      </c>
      <c r="G20" s="24" t="str">
        <f>INDEX(G3:G17,MATCH(H20,H3:H17,0))</f>
        <v>R &amp; M ALIMENTOS LTDA</v>
      </c>
      <c r="H20" s="25">
        <f>MIN(H3:H17)</f>
        <v>3.59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5.0199999999999996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112949.99999999999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3" sqref="D3:D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51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120</v>
      </c>
      <c r="C3" s="61" t="s">
        <v>91</v>
      </c>
      <c r="D3" s="70">
        <f>10000-Item9!D3</f>
        <v>7500</v>
      </c>
      <c r="E3" s="67">
        <f>IF(C20&lt;=25%,D20,MIN(E20:F20))</f>
        <v>14.69</v>
      </c>
      <c r="F3" s="67">
        <f>MIN(H3:H17)</f>
        <v>10.26</v>
      </c>
      <c r="G3" s="5" t="s">
        <v>99</v>
      </c>
      <c r="H3" s="14">
        <v>21</v>
      </c>
      <c r="I3" s="30" t="str">
        <f>IF(H3="","",(IF($C$20&lt;25%,"N/A",IF(H3&lt;=($D$20+$A$20),H3,"Descartado"))))</f>
        <v>Descartado</v>
      </c>
    </row>
    <row r="4" spans="1:9">
      <c r="A4" s="57"/>
      <c r="B4" s="59"/>
      <c r="C4" s="62"/>
      <c r="D4" s="65"/>
      <c r="E4" s="68"/>
      <c r="F4" s="68"/>
      <c r="G4" s="5" t="s">
        <v>121</v>
      </c>
      <c r="H4" s="14">
        <v>17.32</v>
      </c>
      <c r="I4" s="30">
        <f t="shared" ref="I4:I17" si="0">IF(H4="","",(IF($C$20&lt;25%,"N/A",IF(H4&lt;=($D$20+$A$20),H4,"Descartado"))))</f>
        <v>17.32</v>
      </c>
    </row>
    <row r="5" spans="1:9">
      <c r="A5" s="57"/>
      <c r="B5" s="59"/>
      <c r="C5" s="62"/>
      <c r="D5" s="65"/>
      <c r="E5" s="68"/>
      <c r="F5" s="68"/>
      <c r="G5" s="5" t="s">
        <v>122</v>
      </c>
      <c r="H5" s="14">
        <v>16.5</v>
      </c>
      <c r="I5" s="30">
        <f t="shared" si="0"/>
        <v>16.5</v>
      </c>
    </row>
    <row r="6" spans="1:9">
      <c r="A6" s="57"/>
      <c r="B6" s="59"/>
      <c r="C6" s="62"/>
      <c r="D6" s="65"/>
      <c r="E6" s="68"/>
      <c r="F6" s="68"/>
      <c r="G6" s="5" t="s">
        <v>161</v>
      </c>
      <c r="H6" s="14">
        <v>10.26</v>
      </c>
      <c r="I6" s="30">
        <f t="shared" si="0"/>
        <v>10.26</v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4.4590133437790938</v>
      </c>
      <c r="B20" s="20">
        <f>COUNT(H3:H17)</f>
        <v>4</v>
      </c>
      <c r="C20" s="21">
        <f>IF(B20&lt;2,"N/A",(A20/D20))</f>
        <v>0.27406351221752268</v>
      </c>
      <c r="D20" s="22">
        <f>ROUND(AVERAGE(H3:H17),2)</f>
        <v>16.27</v>
      </c>
      <c r="E20" s="23">
        <f>IFERROR(ROUND(IF(B20&lt;2,"N/A",(IF(C20&lt;=25%,"N/A",AVERAGE(I3:I17)))),2),"N/A")</f>
        <v>14.69</v>
      </c>
      <c r="F20" s="23">
        <f>ROUND(MEDIAN(H3:H17),2)</f>
        <v>16.91</v>
      </c>
      <c r="G20" s="24" t="str">
        <f>INDEX(G3:G17,MATCH(H20,H3:H17,0))</f>
        <v>P. R. HOLANDA NOBRE</v>
      </c>
      <c r="H20" s="25">
        <f>MIN(H3:H17)</f>
        <v>10.26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14.69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110175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52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53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54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55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M14" sqref="M14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39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105</v>
      </c>
      <c r="C3" s="61" t="s">
        <v>106</v>
      </c>
      <c r="D3" s="64">
        <v>200</v>
      </c>
      <c r="E3" s="67">
        <f>IF(C20&lt;=25%,D20,MIN(E20:F20))</f>
        <v>16.66</v>
      </c>
      <c r="F3" s="67">
        <f>MIN(H3:H17)</f>
        <v>13</v>
      </c>
      <c r="G3" s="5" t="s">
        <v>113</v>
      </c>
      <c r="H3" s="14">
        <v>13</v>
      </c>
      <c r="I3" s="30">
        <f>IF(H3="","",(IF($C$20&lt;25%,"N/A",IF(H3&lt;=($D$20+$A$20),H3,"Descartado"))))</f>
        <v>13</v>
      </c>
    </row>
    <row r="4" spans="1:9">
      <c r="A4" s="57"/>
      <c r="B4" s="59"/>
      <c r="C4" s="62"/>
      <c r="D4" s="65"/>
      <c r="E4" s="68"/>
      <c r="F4" s="68"/>
      <c r="G4" s="5" t="s">
        <v>114</v>
      </c>
      <c r="H4" s="14">
        <v>13</v>
      </c>
      <c r="I4" s="30">
        <f t="shared" ref="I4:I17" si="0">IF(H4="","",(IF($C$20&lt;25%,"N/A",IF(H4&lt;=($D$20+$A$20),H4,"Descartado"))))</f>
        <v>13</v>
      </c>
    </row>
    <row r="5" spans="1:9">
      <c r="A5" s="57"/>
      <c r="B5" s="59"/>
      <c r="C5" s="62"/>
      <c r="D5" s="65"/>
      <c r="E5" s="68"/>
      <c r="F5" s="68"/>
      <c r="G5" s="5" t="s">
        <v>113</v>
      </c>
      <c r="H5" s="14">
        <v>19.739999999999998</v>
      </c>
      <c r="I5" s="30">
        <f t="shared" si="0"/>
        <v>19.739999999999998</v>
      </c>
    </row>
    <row r="6" spans="1:9">
      <c r="A6" s="57"/>
      <c r="B6" s="59"/>
      <c r="C6" s="62"/>
      <c r="D6" s="65"/>
      <c r="E6" s="68"/>
      <c r="F6" s="68"/>
      <c r="G6" s="5" t="s">
        <v>115</v>
      </c>
      <c r="H6" s="14">
        <v>20.9</v>
      </c>
      <c r="I6" s="30">
        <f t="shared" si="0"/>
        <v>20.9</v>
      </c>
    </row>
    <row r="7" spans="1:9">
      <c r="A7" s="57"/>
      <c r="B7" s="59"/>
      <c r="C7" s="62"/>
      <c r="D7" s="65"/>
      <c r="E7" s="68"/>
      <c r="F7" s="68"/>
      <c r="G7" s="5" t="s">
        <v>116</v>
      </c>
      <c r="H7" s="14">
        <v>25.27</v>
      </c>
      <c r="I7" s="30" t="str">
        <f t="shared" si="0"/>
        <v>Descartado</v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5.3282473666300598</v>
      </c>
      <c r="B20" s="20">
        <f>COUNT(H3:H17)</f>
        <v>5</v>
      </c>
      <c r="C20" s="21">
        <f>IF(B20&lt;2,"N/A",(A20/D20))</f>
        <v>0.28989376314635801</v>
      </c>
      <c r="D20" s="22">
        <f>ROUND(AVERAGE(H3:H17),2)</f>
        <v>18.38</v>
      </c>
      <c r="E20" s="23">
        <f>IFERROR(ROUND(IF(B20&lt;2,"N/A",(IF(C20&lt;=25%,"N/A",AVERAGE(I3:I17)))),2),"N/A")</f>
        <v>16.66</v>
      </c>
      <c r="F20" s="23">
        <f>ROUND(MEDIAN(H3:H17),2)</f>
        <v>19.739999999999998</v>
      </c>
      <c r="G20" s="24" t="str">
        <f>INDEX(G3:G17,MATCH(H20,H3:H17,0))</f>
        <v>AGUA MINERAL OASIS DA SAUDE LTDA</v>
      </c>
      <c r="H20" s="25">
        <f>MIN(H3:H17)</f>
        <v>13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16.66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3332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56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57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58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59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60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61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62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63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64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65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L5" sqref="L5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40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90</v>
      </c>
      <c r="C3" s="61" t="s">
        <v>91</v>
      </c>
      <c r="D3" s="70">
        <v>4000</v>
      </c>
      <c r="E3" s="67">
        <f>IF(C20&lt;=25%,D20,MIN(E20:F20))</f>
        <v>1.55</v>
      </c>
      <c r="F3" s="67">
        <f>MIN(H3:H17)</f>
        <v>0.94</v>
      </c>
      <c r="G3" s="5" t="s">
        <v>92</v>
      </c>
      <c r="H3" s="14">
        <v>1.66</v>
      </c>
      <c r="I3" s="30" t="str">
        <f>IF(H3="","",(IF($C$20&lt;25%,"N/A",IF(H3&lt;=($D$20+$A$20),H3,"Descartado"))))</f>
        <v>N/A</v>
      </c>
    </row>
    <row r="4" spans="1:9">
      <c r="A4" s="57"/>
      <c r="B4" s="59"/>
      <c r="C4" s="62"/>
      <c r="D4" s="65"/>
      <c r="E4" s="68"/>
      <c r="F4" s="68"/>
      <c r="G4" s="5" t="s">
        <v>93</v>
      </c>
      <c r="H4" s="14">
        <v>1.75</v>
      </c>
      <c r="I4" s="30" t="str">
        <f t="shared" ref="I4:I17" si="0">IF(H4="","",(IF($C$20&lt;25%,"N/A",IF(H4&lt;=($D$20+$A$20),H4,"Descartado"))))</f>
        <v>N/A</v>
      </c>
    </row>
    <row r="5" spans="1:9">
      <c r="A5" s="57"/>
      <c r="B5" s="59"/>
      <c r="C5" s="62"/>
      <c r="D5" s="65"/>
      <c r="E5" s="68"/>
      <c r="F5" s="68"/>
      <c r="G5" s="5" t="s">
        <v>94</v>
      </c>
      <c r="H5" s="14">
        <v>1.7</v>
      </c>
      <c r="I5" s="30" t="str">
        <f t="shared" si="0"/>
        <v>N/A</v>
      </c>
    </row>
    <row r="6" spans="1:9">
      <c r="A6" s="57"/>
      <c r="B6" s="59"/>
      <c r="C6" s="62"/>
      <c r="D6" s="65"/>
      <c r="E6" s="68"/>
      <c r="F6" s="68"/>
      <c r="G6" s="5" t="s">
        <v>141</v>
      </c>
      <c r="H6" s="14">
        <v>0.94</v>
      </c>
      <c r="I6" s="30" t="str">
        <f t="shared" si="0"/>
        <v>N/A</v>
      </c>
    </row>
    <row r="7" spans="1:9">
      <c r="A7" s="57"/>
      <c r="B7" s="59"/>
      <c r="C7" s="62"/>
      <c r="D7" s="65"/>
      <c r="E7" s="68"/>
      <c r="F7" s="68"/>
      <c r="G7" s="5" t="s">
        <v>142</v>
      </c>
      <c r="H7" s="14">
        <v>1.1299999999999999</v>
      </c>
      <c r="I7" s="30" t="str">
        <f t="shared" si="0"/>
        <v>N/A</v>
      </c>
    </row>
    <row r="8" spans="1:9">
      <c r="A8" s="57"/>
      <c r="B8" s="59"/>
      <c r="C8" s="62"/>
      <c r="D8" s="65"/>
      <c r="E8" s="68"/>
      <c r="F8" s="68"/>
      <c r="G8" s="5" t="s">
        <v>143</v>
      </c>
      <c r="H8" s="14">
        <v>1.1499999999999999</v>
      </c>
      <c r="I8" s="30" t="str">
        <f t="shared" si="0"/>
        <v>N/A</v>
      </c>
    </row>
    <row r="9" spans="1:9">
      <c r="A9" s="57"/>
      <c r="B9" s="59"/>
      <c r="C9" s="62"/>
      <c r="D9" s="65"/>
      <c r="E9" s="68"/>
      <c r="F9" s="68"/>
      <c r="G9" s="5" t="s">
        <v>144</v>
      </c>
      <c r="H9" s="14">
        <v>1.35</v>
      </c>
      <c r="I9" s="30" t="str">
        <f t="shared" si="0"/>
        <v>N/A</v>
      </c>
    </row>
    <row r="10" spans="1:9">
      <c r="A10" s="57"/>
      <c r="B10" s="59"/>
      <c r="C10" s="62"/>
      <c r="D10" s="65"/>
      <c r="E10" s="68"/>
      <c r="F10" s="68"/>
      <c r="G10" s="5" t="s">
        <v>145</v>
      </c>
      <c r="H10" s="14">
        <v>1.6</v>
      </c>
      <c r="I10" s="30" t="str">
        <f t="shared" si="0"/>
        <v>N/A</v>
      </c>
    </row>
    <row r="11" spans="1:9">
      <c r="A11" s="57"/>
      <c r="B11" s="59"/>
      <c r="C11" s="62"/>
      <c r="D11" s="65"/>
      <c r="E11" s="68"/>
      <c r="F11" s="68"/>
      <c r="G11" s="5" t="s">
        <v>146</v>
      </c>
      <c r="H11" s="14">
        <v>1.66</v>
      </c>
      <c r="I11" s="30" t="str">
        <f t="shared" si="0"/>
        <v>N/A</v>
      </c>
    </row>
    <row r="12" spans="1:9">
      <c r="A12" s="57"/>
      <c r="B12" s="59"/>
      <c r="C12" s="62"/>
      <c r="D12" s="65"/>
      <c r="E12" s="68"/>
      <c r="F12" s="68"/>
      <c r="G12" s="5" t="s">
        <v>142</v>
      </c>
      <c r="H12" s="14">
        <v>1.77</v>
      </c>
      <c r="I12" s="30" t="str">
        <f t="shared" si="0"/>
        <v>N/A</v>
      </c>
    </row>
    <row r="13" spans="1:9">
      <c r="A13" s="57"/>
      <c r="B13" s="59"/>
      <c r="C13" s="62"/>
      <c r="D13" s="65"/>
      <c r="E13" s="68"/>
      <c r="F13" s="68"/>
      <c r="G13" s="5" t="s">
        <v>143</v>
      </c>
      <c r="H13" s="14">
        <v>1.9</v>
      </c>
      <c r="I13" s="30" t="str">
        <f t="shared" si="0"/>
        <v>N/A</v>
      </c>
    </row>
    <row r="14" spans="1:9">
      <c r="A14" s="57"/>
      <c r="B14" s="59"/>
      <c r="C14" s="62"/>
      <c r="D14" s="65"/>
      <c r="E14" s="68"/>
      <c r="F14" s="68"/>
      <c r="G14" s="5" t="s">
        <v>142</v>
      </c>
      <c r="H14" s="14">
        <v>1.97</v>
      </c>
      <c r="I14" s="30" t="str">
        <f t="shared" si="0"/>
        <v>N/A</v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0.32821371455842996</v>
      </c>
      <c r="B20" s="20">
        <f>COUNT(H3:H17)</f>
        <v>12</v>
      </c>
      <c r="C20" s="21">
        <f>IF(B20&lt;2,"N/A",(A20/D20))</f>
        <v>0.21175078358608385</v>
      </c>
      <c r="D20" s="22">
        <f>ROUND(AVERAGE(H3:H17),2)</f>
        <v>1.55</v>
      </c>
      <c r="E20" s="23" t="str">
        <f>IFERROR(ROUND(IF(B20&lt;2,"N/A",(IF(C20&lt;=25%,"N/A",AVERAGE(I3:I17)))),2),"N/A")</f>
        <v>N/A</v>
      </c>
      <c r="F20" s="23">
        <f>ROUND(MEDIAN(H3:H17),2)</f>
        <v>1.66</v>
      </c>
      <c r="G20" s="24" t="str">
        <f>INDEX(G3:G17,MATCH(H20,H3:H17,0))</f>
        <v>50.547.931 ELLEN LETICIA DA SILVA CRUZ</v>
      </c>
      <c r="H20" s="25">
        <f>MIN(H3:H17)</f>
        <v>0.94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1.55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6200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66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67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68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69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70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71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72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73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74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75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23" sqref="H23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41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95</v>
      </c>
      <c r="C3" s="61" t="s">
        <v>96</v>
      </c>
      <c r="D3" s="70">
        <v>11034</v>
      </c>
      <c r="E3" s="67">
        <f>IF(C20&lt;=25%,D20,MIN(E20:F20))</f>
        <v>7.25</v>
      </c>
      <c r="F3" s="67">
        <f>MIN(H3:H17)</f>
        <v>4.99</v>
      </c>
      <c r="G3" s="5" t="s">
        <v>97</v>
      </c>
      <c r="H3" s="14">
        <v>16.989999999999998</v>
      </c>
      <c r="I3" s="30">
        <f>IF(H3="","",(IF($C$20&lt;25%,"N/A",IF(H3&lt;=($D$20+$A$20),H3,"Descartado"))))</f>
        <v>16.989999999999998</v>
      </c>
    </row>
    <row r="4" spans="1:9">
      <c r="A4" s="57"/>
      <c r="B4" s="59"/>
      <c r="C4" s="62"/>
      <c r="D4" s="65"/>
      <c r="E4" s="68"/>
      <c r="F4" s="68"/>
      <c r="G4" s="5" t="s">
        <v>98</v>
      </c>
      <c r="H4" s="14">
        <v>4.99</v>
      </c>
      <c r="I4" s="30">
        <f t="shared" ref="I4:I17" si="0">IF(H4="","",(IF($C$20&lt;25%,"N/A",IF(H4&lt;=($D$20+$A$20),H4,"Descartado"))))</f>
        <v>4.99</v>
      </c>
    </row>
    <row r="5" spans="1:9">
      <c r="A5" s="57"/>
      <c r="B5" s="59"/>
      <c r="C5" s="62"/>
      <c r="D5" s="65"/>
      <c r="E5" s="68"/>
      <c r="F5" s="68"/>
      <c r="G5" s="5" t="s">
        <v>99</v>
      </c>
      <c r="H5" s="14">
        <v>7.25</v>
      </c>
      <c r="I5" s="30">
        <f t="shared" si="0"/>
        <v>7.25</v>
      </c>
    </row>
    <row r="6" spans="1:9">
      <c r="A6" s="57"/>
      <c r="B6" s="59"/>
      <c r="C6" s="62"/>
      <c r="D6" s="65"/>
      <c r="E6" s="68"/>
      <c r="F6" s="68"/>
      <c r="G6" s="5" t="s">
        <v>147</v>
      </c>
      <c r="H6" s="14">
        <v>6.35</v>
      </c>
      <c r="I6" s="30">
        <f t="shared" si="0"/>
        <v>6.35</v>
      </c>
    </row>
    <row r="7" spans="1:9">
      <c r="A7" s="57"/>
      <c r="B7" s="59"/>
      <c r="C7" s="62"/>
      <c r="D7" s="65"/>
      <c r="E7" s="68"/>
      <c r="F7" s="68"/>
      <c r="G7" s="5" t="s">
        <v>148</v>
      </c>
      <c r="H7" s="14">
        <v>29</v>
      </c>
      <c r="I7" s="30" t="str">
        <f t="shared" si="0"/>
        <v>Descartado</v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10.165258481711126</v>
      </c>
      <c r="B20" s="20">
        <f>COUNT(H3:H17)</f>
        <v>5</v>
      </c>
      <c r="C20" s="21">
        <f>IF(B20&lt;2,"N/A",(A20/D20))</f>
        <v>0.78678471220674351</v>
      </c>
      <c r="D20" s="22">
        <f>ROUND(AVERAGE(H3:H17),2)</f>
        <v>12.92</v>
      </c>
      <c r="E20" s="23">
        <f>IFERROR(ROUND(IF(B20&lt;2,"N/A",(IF(C20&lt;=25%,"N/A",AVERAGE(I3:I17)))),2),"N/A")</f>
        <v>8.9</v>
      </c>
      <c r="F20" s="23">
        <f>ROUND(MEDIAN(H3:H17),2)</f>
        <v>7.25</v>
      </c>
      <c r="G20" s="24" t="str">
        <f>INDEX(G3:G17,MATCH(H20,H3:H17,0))</f>
        <v>DROGARIA TODO DIA</v>
      </c>
      <c r="H20" s="25">
        <f>MIN(H3:H17)</f>
        <v>4.99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79996.5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76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77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78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79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80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81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82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83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84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85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36</v>
      </c>
      <c r="C3" s="61" t="s">
        <v>8</v>
      </c>
      <c r="D3" s="64">
        <v>10</v>
      </c>
      <c r="E3" s="67">
        <f>IF(C20&lt;=25%,D20,MIN(E20:F20))</f>
        <v>757.25</v>
      </c>
      <c r="F3" s="67">
        <f>MIN(H3:H17)</f>
        <v>697.5</v>
      </c>
      <c r="G3" s="5" t="s">
        <v>33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7"/>
      <c r="B4" s="59"/>
      <c r="C4" s="62"/>
      <c r="D4" s="65"/>
      <c r="E4" s="68"/>
      <c r="F4" s="68"/>
      <c r="G4" s="5" t="s">
        <v>34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7"/>
      <c r="B5" s="59"/>
      <c r="C5" s="62"/>
      <c r="D5" s="65"/>
      <c r="E5" s="68"/>
      <c r="F5" s="68"/>
      <c r="G5" s="5" t="s">
        <v>35</v>
      </c>
      <c r="H5" s="14">
        <v>1125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/>
      <c r="H6" s="14"/>
      <c r="I6" s="30" t="str">
        <f t="shared" si="0"/>
        <v/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757.25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I12" sqref="I12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42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100</v>
      </c>
      <c r="C3" s="61" t="s">
        <v>87</v>
      </c>
      <c r="D3" s="70">
        <v>5000</v>
      </c>
      <c r="E3" s="67">
        <f>IF(C20&lt;=25%,D20,MIN(E20:F20))</f>
        <v>1.08</v>
      </c>
      <c r="F3" s="67">
        <f>MIN(H3:H17)</f>
        <v>0.89</v>
      </c>
      <c r="G3" s="5" t="s">
        <v>102</v>
      </c>
      <c r="H3" s="14">
        <v>1.1499999999999999</v>
      </c>
      <c r="I3" s="30">
        <f>IF(H3="","",(IF($C$20&lt;25%,"N/A",IF(H3&lt;=($D$20+$A$20),H3,"Descartado"))))</f>
        <v>1.1499999999999999</v>
      </c>
    </row>
    <row r="4" spans="1:9">
      <c r="A4" s="57"/>
      <c r="B4" s="59"/>
      <c r="C4" s="62"/>
      <c r="D4" s="65"/>
      <c r="E4" s="68"/>
      <c r="F4" s="68"/>
      <c r="G4" s="5" t="s">
        <v>103</v>
      </c>
      <c r="H4" s="14">
        <v>1.2</v>
      </c>
      <c r="I4" s="30">
        <f t="shared" ref="I4:I17" si="0">IF(H4="","",(IF($C$20&lt;25%,"N/A",IF(H4&lt;=($D$20+$A$20),H4,"Descartado"))))</f>
        <v>1.2</v>
      </c>
    </row>
    <row r="5" spans="1:9">
      <c r="A5" s="57"/>
      <c r="B5" s="59"/>
      <c r="C5" s="62"/>
      <c r="D5" s="65"/>
      <c r="E5" s="68"/>
      <c r="F5" s="68"/>
      <c r="G5" s="5" t="s">
        <v>104</v>
      </c>
      <c r="H5" s="14">
        <v>2.3199999999999998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 t="s">
        <v>88</v>
      </c>
      <c r="H6" s="14">
        <v>0.89</v>
      </c>
      <c r="I6" s="30">
        <f t="shared" si="0"/>
        <v>0.89</v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0.63471778505621446</v>
      </c>
      <c r="B20" s="20">
        <f>COUNT(H3:H17)</f>
        <v>4</v>
      </c>
      <c r="C20" s="21">
        <f>IF(B20&lt;2,"N/A",(A20/D20))</f>
        <v>0.45663150004044206</v>
      </c>
      <c r="D20" s="22">
        <f>ROUND(AVERAGE(H3:H17),2)</f>
        <v>1.39</v>
      </c>
      <c r="E20" s="23">
        <f>IFERROR(ROUND(IF(B20&lt;2,"N/A",(IF(C20&lt;=25%,"N/A",AVERAGE(I3:I17)))),2),"N/A")</f>
        <v>1.08</v>
      </c>
      <c r="F20" s="23">
        <f>ROUND(MEDIAN(H3:H17),2)</f>
        <v>1.18</v>
      </c>
      <c r="G20" s="24" t="str">
        <f>INDEX(G3:G17,MATCH(H20,H3:H17,0))</f>
        <v>MEDLIMP</v>
      </c>
      <c r="H20" s="25">
        <f>MIN(H3:H17)</f>
        <v>0.89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1.08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5400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N25"/>
  <sheetViews>
    <sheetView view="pageBreakPreview" topLeftCell="A22" zoomScaleNormal="100" zoomScaleSheetLayoutView="100" workbookViewId="0">
      <selection activeCell="K23" sqref="K23"/>
    </sheetView>
  </sheetViews>
  <sheetFormatPr defaultRowHeight="12.75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8" spans="1:7" ht="15.75">
      <c r="A8" s="71" t="s">
        <v>14</v>
      </c>
      <c r="B8" s="71"/>
      <c r="C8" s="71"/>
      <c r="D8" s="71"/>
      <c r="E8" s="71"/>
      <c r="F8" s="71"/>
    </row>
    <row r="9" spans="1:7" ht="25.5">
      <c r="A9" s="41" t="s">
        <v>15</v>
      </c>
      <c r="B9" s="41" t="s">
        <v>16</v>
      </c>
      <c r="C9" s="41" t="s">
        <v>17</v>
      </c>
      <c r="D9" s="41" t="s">
        <v>18</v>
      </c>
      <c r="E9" s="41" t="s">
        <v>13</v>
      </c>
      <c r="F9" s="41" t="s">
        <v>19</v>
      </c>
    </row>
    <row r="10" spans="1:7" ht="127.5">
      <c r="A10" s="42">
        <v>1</v>
      </c>
      <c r="B10" s="43" t="str">
        <f>Item1!B3</f>
        <v xml:space="preserve">Garrafa térmica de pressão
Capacidade: 500 ml;
Material: plástico;
Com alça;
Conservar líquidos quentes;
Conservação térmica de, no mínimo, 8 horas;
Ampola de Vidro;
Indicação expressa de conformidade com a norma NBR 13282/98 da ABNT;
Marca/Modelo de Referência: Aladin/Invicta/Termolar
</v>
      </c>
      <c r="C10" s="42" t="str">
        <f>Item1!C3</f>
        <v>UN</v>
      </c>
      <c r="D10" s="42">
        <f>Item1!D3</f>
        <v>200</v>
      </c>
      <c r="E10" s="44">
        <f>Item1!E3</f>
        <v>37.729999999999997</v>
      </c>
      <c r="F10" s="44">
        <f t="shared" ref="F10:F21" si="0">(ROUND(E10,2)*D10)</f>
        <v>7545.9999999999991</v>
      </c>
      <c r="G10" s="3" t="str">
        <f>IF(F10&gt;80000,"necessária a subdivisão deste item em cotas!","")</f>
        <v/>
      </c>
    </row>
    <row r="11" spans="1:7" ht="89.25">
      <c r="A11" s="42">
        <v>2</v>
      </c>
      <c r="B11" s="43" t="str">
        <f>Item2!B3</f>
        <v xml:space="preserve">Garrafa plástica para água mineral
Plástico, atóxico, transparente, resistente;
Capacidade: 20 litros;
Selo de adequação às normas ABNT NBR 14222, relativa ao seu processo de fabricação, e ABNT NBR 14328; 
Fabricada no máximo a 06 meses contados da data de recebimento definitivo.
</v>
      </c>
      <c r="C11" s="42" t="str">
        <f>Item2!C3</f>
        <v xml:space="preserve"> UN</v>
      </c>
      <c r="D11" s="42">
        <f>Item2!D3</f>
        <v>200</v>
      </c>
      <c r="E11" s="44">
        <f>Item2!E3</f>
        <v>16.66</v>
      </c>
      <c r="F11" s="44">
        <f t="shared" si="0"/>
        <v>3332</v>
      </c>
    </row>
    <row r="12" spans="1:7" ht="76.5">
      <c r="A12" s="42">
        <v>3</v>
      </c>
      <c r="B12" s="43" t="str">
        <f>Item3!B3</f>
        <v xml:space="preserve">Guardanapo de papel
100% em fibras virgens;
Cor branca (alva);
Dimensões mínimas: 20 x 23 cm;
Em embalagem plástica contendo no mínimo 48 unidades
</v>
      </c>
      <c r="C12" s="42" t="str">
        <f>Item3!C3</f>
        <v>PCT</v>
      </c>
      <c r="D12" s="42">
        <f>Item3!D3</f>
        <v>4000</v>
      </c>
      <c r="E12" s="44">
        <f>Item3!E3</f>
        <v>1.55</v>
      </c>
      <c r="F12" s="44">
        <f t="shared" si="0"/>
        <v>6200</v>
      </c>
    </row>
    <row r="13" spans="1:7" ht="102">
      <c r="A13" s="42">
        <v>4</v>
      </c>
      <c r="B13" s="43" t="str">
        <f>Item4!B3</f>
        <v xml:space="preserve">Álcool Etílico em Gel 70%
Sem perfume
Frasco 250 ml
Fabricados conforme critérios estabelecidos pela ANVISA, com informação de data de fabricação e número de lote;
Prazo de validade não inferior a 06 meses contados do recebimento definitivo.
Álcool destinado à assepsia das mãos e objetos.
</v>
      </c>
      <c r="C13" s="42" t="str">
        <f>Item4!C3</f>
        <v>FR</v>
      </c>
      <c r="D13" s="42">
        <f>Item4!D3</f>
        <v>11034</v>
      </c>
      <c r="E13" s="44">
        <f>Item4!E3</f>
        <v>7.25</v>
      </c>
      <c r="F13" s="44">
        <f t="shared" si="0"/>
        <v>79996.5</v>
      </c>
    </row>
    <row r="14" spans="1:7" ht="63.75">
      <c r="A14" s="42">
        <v>5</v>
      </c>
      <c r="B14" s="43" t="str">
        <f>Item5!B3</f>
        <v xml:space="preserve">Esponja dupla face
Em poliuretano e fibra têxtil;
Dimensões: 105 x 70 x 22 mm (comprimento, largura e espessura), admitida variação de ± 5 mm.
O material deverá estar acondicionado em caixas/fardos com até 120 unidades
</v>
      </c>
      <c r="C14" s="42" t="str">
        <f>Item5!C3</f>
        <v>UN</v>
      </c>
      <c r="D14" s="42">
        <f>Item5!D3</f>
        <v>5000</v>
      </c>
      <c r="E14" s="44">
        <f>Item5!E3</f>
        <v>1.08</v>
      </c>
      <c r="F14" s="44">
        <f t="shared" si="0"/>
        <v>5400</v>
      </c>
    </row>
    <row r="15" spans="1:7" ht="127.5">
      <c r="A15" s="42">
        <v>6</v>
      </c>
      <c r="B15" s="43" t="str">
        <f>Item6!B3</f>
        <v xml:space="preserve">Limpador instantâneo
Ingrediente ativo: tensoativo aniônico biodegradável;
Composição: Linear alquil benzeno, sulfonato de sódio, tensoativo não iônico, alcalinizante, sequestrante, solubilizante, éter glicólico, álcool, perfume e água;
Embalagem com impressão do nome do fabricante e indicação de registro na ANVISA/MS; 
Frasco com 500 ml, com tampa e bico econômico;
Prazo de validade impresso na embalagem e não inferior a 11 meses contados da data de recebimento definitivo;
O material deverá estar acondicionado em caixas com até 24 unidades
</v>
      </c>
      <c r="C15" s="42" t="str">
        <f>Item6!C3</f>
        <v>FR</v>
      </c>
      <c r="D15" s="42">
        <f>Item6!D3</f>
        <v>5000</v>
      </c>
      <c r="E15" s="44">
        <f>Item6!E3</f>
        <v>3.45</v>
      </c>
      <c r="F15" s="44">
        <f t="shared" si="0"/>
        <v>17250</v>
      </c>
    </row>
    <row r="16" spans="1:7" ht="114.75">
      <c r="A16" s="42">
        <v>7</v>
      </c>
      <c r="B16" s="43" t="str">
        <f>Item7!B3</f>
        <v xml:space="preserve">Pano para limpeza
100% algodão;
Tipo saco, duplo, lavado e alvejado;
Com alta absorção;
Dimensões: 65 x 42 cm;
Cor branca;
Variação permitida: ± 5cm;
O material deverá estar acondicionado em fardos com até 25 unidades
</v>
      </c>
      <c r="C16" s="42" t="str">
        <f>Item7!C3</f>
        <v>UN</v>
      </c>
      <c r="D16" s="42">
        <f>Item7!D3</f>
        <v>3000</v>
      </c>
      <c r="E16" s="44">
        <f>Item7!E3</f>
        <v>3.36</v>
      </c>
      <c r="F16" s="44">
        <f t="shared" si="0"/>
        <v>10080</v>
      </c>
    </row>
    <row r="17" spans="1:6" ht="114.75">
      <c r="A17" s="42">
        <v>8</v>
      </c>
      <c r="B17" s="43" t="str">
        <f>Item8!B3</f>
        <v xml:space="preserve">Papel higiênico
Celulose virgem – 100% celulose;
Dimensões: mínimo de 30 m x 10 cm;
Dermatologicamente testado; Picotado;
Folha dupla;
Sem perfume;
Cor branca (alva);
Pacote com 4 unidades.
</v>
      </c>
      <c r="C17" s="42" t="str">
        <f>Item8!C3</f>
        <v>PCT</v>
      </c>
      <c r="D17" s="42">
        <f>Item8!D3</f>
        <v>7500</v>
      </c>
      <c r="E17" s="44">
        <f>Item8!E3</f>
        <v>5.0199999999999996</v>
      </c>
      <c r="F17" s="44">
        <f t="shared" si="0"/>
        <v>37650</v>
      </c>
    </row>
    <row r="18" spans="1:6" ht="127.5">
      <c r="A18" s="42">
        <v>9</v>
      </c>
      <c r="B18" s="43" t="str">
        <f>Item9!B3</f>
        <v xml:space="preserve">Papel toalha
Cor branca (alva); 
Duas dobras; 
Texturizado;
Dimensões: folhas com 22 cm x 22 cm;
Tipo interfolhado;
Macio e absorvente;
Pacote com 1000 folhas;
Variação permitida: ± 3.0 cm
</v>
      </c>
      <c r="C18" s="42" t="str">
        <f>Item9!C3</f>
        <v>PCT</v>
      </c>
      <c r="D18" s="42">
        <f>Item9!D3</f>
        <v>2500</v>
      </c>
      <c r="E18" s="44">
        <f>Item9!E3</f>
        <v>14.69</v>
      </c>
      <c r="F18" s="44">
        <f t="shared" si="0"/>
        <v>36725</v>
      </c>
    </row>
    <row r="19" spans="1:6" ht="89.25">
      <c r="A19" s="42">
        <v>10</v>
      </c>
      <c r="B19" s="43" t="str">
        <f>Item10!B3</f>
        <v xml:space="preserve">Saco plástico para lixo
Cor preta;
Capacidade de 30 Litros;
Resistente ao peso mínimo de 5 Kg;
Cada pacote deverá conter 100 sacos;
O material deverá estar acondicionado em caixas/fardos com até 150 pacotes
</v>
      </c>
      <c r="C19" s="42" t="str">
        <f>Item10!C3</f>
        <v>PCT</v>
      </c>
      <c r="D19" s="42">
        <f>Item10!D3</f>
        <v>4500</v>
      </c>
      <c r="E19" s="44">
        <f>Item10!E3</f>
        <v>13.83</v>
      </c>
      <c r="F19" s="44">
        <f t="shared" si="0"/>
        <v>62235</v>
      </c>
    </row>
    <row r="20" spans="1:6" ht="89.25">
      <c r="A20" s="42">
        <v>11</v>
      </c>
      <c r="B20" s="43" t="str">
        <f>Item11!B3</f>
        <v xml:space="preserve">Borrifador
Confeccionado em material plástico
Tipo SPRAY
Contendo Bico Borrifador
Aplicação de material de limpeza 
Capacidade 500 ml
</v>
      </c>
      <c r="C20" s="42" t="str">
        <f>Item11!C3</f>
        <v>UN</v>
      </c>
      <c r="D20" s="42">
        <f>Item11!D3</f>
        <v>200</v>
      </c>
      <c r="E20" s="44">
        <f>Item11!E3</f>
        <v>9.61</v>
      </c>
      <c r="F20" s="44">
        <f t="shared" si="0"/>
        <v>1922</v>
      </c>
    </row>
    <row r="21" spans="1:6" ht="63.75">
      <c r="A21" s="42">
        <v>12</v>
      </c>
      <c r="B21" s="43" t="str">
        <f>Item12!B3</f>
        <v xml:space="preserve">Coador de Tecido para Cafeteira Elétrica 
Aplicação: para máquina de café industrial
Compatível com as marcas/modelos: 
CONSERCAF - CIP20 para cafeteira elétrica industrial de 20 litros de café pronto.
</v>
      </c>
      <c r="C21" s="42" t="str">
        <f>Item12!C3</f>
        <v>UN</v>
      </c>
      <c r="D21" s="42">
        <f>Item12!D3</f>
        <v>100</v>
      </c>
      <c r="E21" s="44">
        <f>Item12!E3</f>
        <v>26.2</v>
      </c>
      <c r="F21" s="44">
        <f t="shared" si="0"/>
        <v>2620</v>
      </c>
    </row>
    <row r="22" spans="1:6" ht="96" customHeight="1">
      <c r="A22" s="42">
        <v>13</v>
      </c>
      <c r="B22" s="43" t="str">
        <f>Item13!B3</f>
        <v xml:space="preserve">Álcool Etílico em Gel 70%
Sem perfume
Frasco 250 ml
Fabricados conforme critérios estabelecidos pela ANVISA, com informação de data de fabricação e número de lote;
Prazo de validade não inferior a 06 meses contados do recebimento definitivo.
Álcool destinado à assepsia das mãos e objetos.
</v>
      </c>
      <c r="C22" s="42" t="str">
        <f>Item13!C3</f>
        <v>FR</v>
      </c>
      <c r="D22" s="75">
        <f>Item13!D3</f>
        <v>38966</v>
      </c>
      <c r="E22" s="44">
        <f>Item13!E3</f>
        <v>7.25</v>
      </c>
      <c r="F22" s="44">
        <f t="shared" ref="F22" si="1">(ROUND(E22,2)*D22)</f>
        <v>282503.5</v>
      </c>
    </row>
    <row r="23" spans="1:6" ht="123.75" customHeight="1">
      <c r="A23" s="42">
        <v>14</v>
      </c>
      <c r="B23" s="43" t="str">
        <f>Item14!B3</f>
        <v xml:space="preserve">Papel higiênico
Celulose virgem – 100% celulose;
Dimensões: mínimo de 30 m x 10 cm;
Dermatologicamente testado; Picotado;
Folha dupla;
Sem perfume;
Cor branca (alva);
Pacote com 4 unidades.
</v>
      </c>
      <c r="C23" s="42" t="str">
        <f>Item14!C3</f>
        <v>PCT</v>
      </c>
      <c r="D23" s="75">
        <f>Item14!D3</f>
        <v>22500</v>
      </c>
      <c r="E23" s="44">
        <f>Item14!E3</f>
        <v>5.0199999999999996</v>
      </c>
      <c r="F23" s="44">
        <f t="shared" ref="F23" si="2">(ROUND(E23,2)*D23)</f>
        <v>112949.99999999999</v>
      </c>
    </row>
    <row r="24" spans="1:6" ht="127.5">
      <c r="A24" s="42">
        <v>15</v>
      </c>
      <c r="B24" s="43" t="str">
        <f>Item15!B3</f>
        <v xml:space="preserve">Papel toalha
Cor branca (alva); 
Duas dobras; 
Texturizado;
Dimensões: folhas com 22 cm x 22 cm;
Tipo interfolhado;
Macio e absorvente;
Pacote com 1000 folhas;
Variação permitida: ± 3.0 cm
</v>
      </c>
      <c r="C24" s="42" t="str">
        <f>Item15!C3</f>
        <v>PCT</v>
      </c>
      <c r="D24" s="75">
        <f>Item15!D3</f>
        <v>7500</v>
      </c>
      <c r="E24" s="44">
        <f>Item15!E3</f>
        <v>14.69</v>
      </c>
      <c r="F24" s="44">
        <f t="shared" ref="F24" si="3">(ROUND(E24,2)*D24)</f>
        <v>110175</v>
      </c>
    </row>
    <row r="25" spans="1:6" ht="15.75">
      <c r="A25" s="39"/>
      <c r="B25" s="39"/>
      <c r="C25" s="72" t="s">
        <v>20</v>
      </c>
      <c r="D25" s="73"/>
      <c r="E25" s="74"/>
      <c r="F25" s="40">
        <f>SUM(F10:F24)</f>
        <v>776585</v>
      </c>
    </row>
  </sheetData>
  <mergeCells count="2">
    <mergeCell ref="A8:F8"/>
    <mergeCell ref="C25:E25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  <headerFooter>
    <oddFooter>&amp;L&amp;"-,Negrito"&amp;12Estimativa em &amp;D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43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101</v>
      </c>
      <c r="C3" s="61" t="s">
        <v>96</v>
      </c>
      <c r="D3" s="70">
        <v>5000</v>
      </c>
      <c r="E3" s="67">
        <f>IF(C20&lt;=25%,D20,MIN(E20:F20))</f>
        <v>3.45</v>
      </c>
      <c r="F3" s="67">
        <f>MIN(H3:H17)</f>
        <v>2.2200000000000002</v>
      </c>
      <c r="G3" s="5" t="s">
        <v>99</v>
      </c>
      <c r="H3" s="14">
        <v>3.45</v>
      </c>
      <c r="I3" s="30">
        <f>IF(H3="","",(IF($C$20&lt;25%,"N/A",IF(H3&lt;=($D$20+$A$20),H3,"Descartado"))))</f>
        <v>3.45</v>
      </c>
    </row>
    <row r="4" spans="1:9">
      <c r="A4" s="57"/>
      <c r="B4" s="59"/>
      <c r="C4" s="62"/>
      <c r="D4" s="65"/>
      <c r="E4" s="68"/>
      <c r="F4" s="68"/>
      <c r="G4" s="5" t="s">
        <v>107</v>
      </c>
      <c r="H4" s="14">
        <v>2.39</v>
      </c>
      <c r="I4" s="30">
        <f t="shared" ref="I4:I17" si="0">IF(H4="","",(IF($C$20&lt;25%,"N/A",IF(H4&lt;=($D$20+$A$20),H4,"Descartado"))))</f>
        <v>2.39</v>
      </c>
    </row>
    <row r="5" spans="1:9">
      <c r="A5" s="57"/>
      <c r="B5" s="59"/>
      <c r="C5" s="62"/>
      <c r="D5" s="65"/>
      <c r="E5" s="68"/>
      <c r="F5" s="68"/>
      <c r="G5" s="5" t="s">
        <v>108</v>
      </c>
      <c r="H5" s="14">
        <v>5.84</v>
      </c>
      <c r="I5" s="30">
        <f t="shared" si="0"/>
        <v>5.84</v>
      </c>
    </row>
    <row r="6" spans="1:9">
      <c r="A6" s="57"/>
      <c r="B6" s="59"/>
      <c r="C6" s="62"/>
      <c r="D6" s="65"/>
      <c r="E6" s="68"/>
      <c r="F6" s="68"/>
      <c r="G6" s="5" t="s">
        <v>149</v>
      </c>
      <c r="H6" s="14">
        <v>2.2200000000000002</v>
      </c>
      <c r="I6" s="30">
        <f t="shared" si="0"/>
        <v>2.2200000000000002</v>
      </c>
    </row>
    <row r="7" spans="1:9">
      <c r="A7" s="57"/>
      <c r="B7" s="59"/>
      <c r="C7" s="62"/>
      <c r="D7" s="65"/>
      <c r="E7" s="68"/>
      <c r="F7" s="68"/>
      <c r="G7" s="5" t="s">
        <v>150</v>
      </c>
      <c r="H7" s="14">
        <v>2.89</v>
      </c>
      <c r="I7" s="30">
        <f t="shared" si="0"/>
        <v>2.89</v>
      </c>
    </row>
    <row r="8" spans="1:9">
      <c r="A8" s="57"/>
      <c r="B8" s="59"/>
      <c r="C8" s="62"/>
      <c r="D8" s="65"/>
      <c r="E8" s="68"/>
      <c r="F8" s="68"/>
      <c r="G8" s="5" t="s">
        <v>151</v>
      </c>
      <c r="H8" s="14">
        <v>5.65</v>
      </c>
      <c r="I8" s="30">
        <f t="shared" si="0"/>
        <v>5.65</v>
      </c>
    </row>
    <row r="9" spans="1:9">
      <c r="A9" s="57"/>
      <c r="B9" s="59"/>
      <c r="C9" s="62"/>
      <c r="D9" s="65"/>
      <c r="E9" s="68"/>
      <c r="F9" s="68"/>
      <c r="G9" s="5" t="s">
        <v>152</v>
      </c>
      <c r="H9" s="14">
        <v>12.48</v>
      </c>
      <c r="I9" s="30" t="str">
        <f t="shared" si="0"/>
        <v>Descartado</v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3.6164597263595999</v>
      </c>
      <c r="B20" s="20">
        <f>COUNT(H3:H17)</f>
        <v>7</v>
      </c>
      <c r="C20" s="21">
        <f>IF(B20&lt;2,"N/A",(A20/D20))</f>
        <v>0.72474142812817632</v>
      </c>
      <c r="D20" s="22">
        <f>ROUND(AVERAGE(H3:H17),2)</f>
        <v>4.99</v>
      </c>
      <c r="E20" s="23">
        <f>IFERROR(ROUND(IF(B20&lt;2,"N/A",(IF(C20&lt;=25%,"N/A",AVERAGE(I3:I17)))),2),"N/A")</f>
        <v>3.74</v>
      </c>
      <c r="F20" s="23">
        <f>ROUND(MEDIAN(H3:H17),2)</f>
        <v>3.45</v>
      </c>
      <c r="G20" s="24" t="str">
        <f>INDEX(G3:G17,MATCH(H20,H3:H17,0))</f>
        <v>N63 COMERCIO DE PRODUTOS DE LIMPEZA LTDA</v>
      </c>
      <c r="H20" s="25">
        <f>MIN(H3:H17)</f>
        <v>2.2200000000000002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3.45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17250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M3" sqref="M3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44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109</v>
      </c>
      <c r="C3" s="61" t="s">
        <v>87</v>
      </c>
      <c r="D3" s="70">
        <v>3000</v>
      </c>
      <c r="E3" s="67">
        <f>IF(C20&lt;=25%,D20,MIN(E20:F20))</f>
        <v>3.36</v>
      </c>
      <c r="F3" s="67">
        <f>MIN(H3:H17)</f>
        <v>2.42</v>
      </c>
      <c r="G3" s="5" t="s">
        <v>110</v>
      </c>
      <c r="H3" s="14">
        <v>5.5</v>
      </c>
      <c r="I3" s="30" t="str">
        <f>IF(H3="","",(IF($C$20&lt;25%,"N/A",IF(H3&lt;=($D$20+$A$20),H3,"Descartado"))))</f>
        <v>Descartado</v>
      </c>
    </row>
    <row r="4" spans="1:9">
      <c r="A4" s="57"/>
      <c r="B4" s="59"/>
      <c r="C4" s="62"/>
      <c r="D4" s="65"/>
      <c r="E4" s="68"/>
      <c r="F4" s="68"/>
      <c r="G4" s="5" t="s">
        <v>111</v>
      </c>
      <c r="H4" s="14">
        <v>4.9000000000000004</v>
      </c>
      <c r="I4" s="30">
        <f t="shared" ref="I4:I17" si="0">IF(H4="","",(IF($C$20&lt;25%,"N/A",IF(H4&lt;=($D$20+$A$20),H4,"Descartado"))))</f>
        <v>4.9000000000000004</v>
      </c>
    </row>
    <row r="5" spans="1:9">
      <c r="A5" s="57"/>
      <c r="B5" s="59"/>
      <c r="C5" s="62"/>
      <c r="D5" s="65"/>
      <c r="E5" s="68"/>
      <c r="F5" s="68"/>
      <c r="G5" s="5" t="s">
        <v>153</v>
      </c>
      <c r="H5" s="14">
        <v>2.42</v>
      </c>
      <c r="I5" s="30">
        <f t="shared" si="0"/>
        <v>2.42</v>
      </c>
    </row>
    <row r="6" spans="1:9">
      <c r="A6" s="57"/>
      <c r="B6" s="59"/>
      <c r="C6" s="62"/>
      <c r="D6" s="65"/>
      <c r="E6" s="68"/>
      <c r="F6" s="68"/>
      <c r="G6" s="5" t="s">
        <v>154</v>
      </c>
      <c r="H6" s="14">
        <v>2.77</v>
      </c>
      <c r="I6" s="30">
        <f t="shared" si="0"/>
        <v>2.77</v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1.5304982848732642</v>
      </c>
      <c r="B20" s="20">
        <f>COUNT(H3:H17)</f>
        <v>4</v>
      </c>
      <c r="C20" s="21">
        <f>IF(B20&lt;2,"N/A",(A20/D20))</f>
        <v>0.39243545765981136</v>
      </c>
      <c r="D20" s="22">
        <f>ROUND(AVERAGE(H3:H17),2)</f>
        <v>3.9</v>
      </c>
      <c r="E20" s="23">
        <f>IFERROR(ROUND(IF(B20&lt;2,"N/A",(IF(C20&lt;=25%,"N/A",AVERAGE(I3:I17)))),2),"N/A")</f>
        <v>3.36</v>
      </c>
      <c r="F20" s="23">
        <f>ROUND(MEDIAN(H3:H17),2)</f>
        <v>3.84</v>
      </c>
      <c r="G20" s="24" t="str">
        <f>INDEX(G3:G17,MATCH(H20,H3:H17,0))</f>
        <v>ANDRE V S MORAIS</v>
      </c>
      <c r="H20" s="25">
        <f>MIN(H3:H17)</f>
        <v>2.42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3.36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10080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E18" sqref="E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45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112</v>
      </c>
      <c r="C3" s="61" t="s">
        <v>91</v>
      </c>
      <c r="D3" s="70">
        <f>30000*0.25</f>
        <v>7500</v>
      </c>
      <c r="E3" s="67">
        <f>IF(C20&lt;=25%,D20,MIN(E20:F20))</f>
        <v>5.0199999999999996</v>
      </c>
      <c r="F3" s="67">
        <f>MIN(H3:H17)</f>
        <v>3.59</v>
      </c>
      <c r="G3" s="5" t="s">
        <v>117</v>
      </c>
      <c r="H3" s="14">
        <v>5.41</v>
      </c>
      <c r="I3" s="30">
        <f>IF(H3="","",(IF($C$20&lt;25%,"N/A",IF(H3&lt;=($D$20+$A$20),H3,"Descartado"))))</f>
        <v>5.41</v>
      </c>
    </row>
    <row r="4" spans="1:9">
      <c r="A4" s="57"/>
      <c r="B4" s="59"/>
      <c r="C4" s="62"/>
      <c r="D4" s="65"/>
      <c r="E4" s="68"/>
      <c r="F4" s="68"/>
      <c r="G4" s="5" t="s">
        <v>118</v>
      </c>
      <c r="H4" s="14">
        <v>4.9000000000000004</v>
      </c>
      <c r="I4" s="30">
        <f t="shared" ref="I4:I17" si="0">IF(H4="","",(IF($C$20&lt;25%,"N/A",IF(H4&lt;=($D$20+$A$20),H4,"Descartado"))))</f>
        <v>4.9000000000000004</v>
      </c>
    </row>
    <row r="5" spans="1:9">
      <c r="A5" s="57"/>
      <c r="B5" s="59"/>
      <c r="C5" s="62"/>
      <c r="D5" s="65"/>
      <c r="E5" s="68"/>
      <c r="F5" s="68"/>
      <c r="G5" s="5" t="s">
        <v>119</v>
      </c>
      <c r="H5" s="14">
        <v>9.9</v>
      </c>
      <c r="I5" s="30" t="str">
        <f t="shared" si="0"/>
        <v>Descartado</v>
      </c>
    </row>
    <row r="6" spans="1:9">
      <c r="A6" s="57"/>
      <c r="B6" s="59"/>
      <c r="C6" s="62"/>
      <c r="D6" s="65"/>
      <c r="E6" s="68"/>
      <c r="F6" s="68"/>
      <c r="G6" s="5" t="s">
        <v>127</v>
      </c>
      <c r="H6" s="14">
        <v>3.59</v>
      </c>
      <c r="I6" s="30">
        <f t="shared" si="0"/>
        <v>3.59</v>
      </c>
    </row>
    <row r="7" spans="1:9">
      <c r="A7" s="57"/>
      <c r="B7" s="59"/>
      <c r="C7" s="62"/>
      <c r="D7" s="65"/>
      <c r="E7" s="68"/>
      <c r="F7" s="68"/>
      <c r="G7" s="5" t="s">
        <v>155</v>
      </c>
      <c r="H7" s="14">
        <v>3.65</v>
      </c>
      <c r="I7" s="30">
        <f t="shared" si="0"/>
        <v>3.65</v>
      </c>
    </row>
    <row r="8" spans="1:9">
      <c r="A8" s="57"/>
      <c r="B8" s="59"/>
      <c r="C8" s="62"/>
      <c r="D8" s="65"/>
      <c r="E8" s="68"/>
      <c r="F8" s="68"/>
      <c r="G8" s="5" t="s">
        <v>127</v>
      </c>
      <c r="H8" s="14">
        <v>3.83</v>
      </c>
      <c r="I8" s="30">
        <f t="shared" si="0"/>
        <v>3.83</v>
      </c>
    </row>
    <row r="9" spans="1:9">
      <c r="A9" s="57"/>
      <c r="B9" s="59"/>
      <c r="C9" s="62"/>
      <c r="D9" s="65"/>
      <c r="E9" s="68"/>
      <c r="F9" s="68"/>
      <c r="G9" s="5" t="s">
        <v>156</v>
      </c>
      <c r="H9" s="14">
        <v>4.17</v>
      </c>
      <c r="I9" s="30">
        <f t="shared" si="0"/>
        <v>4.17</v>
      </c>
    </row>
    <row r="10" spans="1:9">
      <c r="A10" s="57"/>
      <c r="B10" s="59"/>
      <c r="C10" s="62"/>
      <c r="D10" s="65"/>
      <c r="E10" s="68"/>
      <c r="F10" s="68"/>
      <c r="G10" s="5" t="s">
        <v>157</v>
      </c>
      <c r="H10" s="14">
        <v>6</v>
      </c>
      <c r="I10" s="30">
        <f t="shared" si="0"/>
        <v>6</v>
      </c>
    </row>
    <row r="11" spans="1:9">
      <c r="A11" s="57"/>
      <c r="B11" s="59"/>
      <c r="C11" s="62"/>
      <c r="D11" s="65"/>
      <c r="E11" s="68"/>
      <c r="F11" s="68"/>
      <c r="G11" s="5" t="s">
        <v>158</v>
      </c>
      <c r="H11" s="14">
        <v>6.3</v>
      </c>
      <c r="I11" s="30">
        <f t="shared" si="0"/>
        <v>6.3</v>
      </c>
    </row>
    <row r="12" spans="1:9">
      <c r="A12" s="57"/>
      <c r="B12" s="59"/>
      <c r="C12" s="62"/>
      <c r="D12" s="65"/>
      <c r="E12" s="68"/>
      <c r="F12" s="68"/>
      <c r="G12" s="5" t="s">
        <v>159</v>
      </c>
      <c r="H12" s="14">
        <v>7.35</v>
      </c>
      <c r="I12" s="30">
        <f t="shared" si="0"/>
        <v>7.35</v>
      </c>
    </row>
    <row r="13" spans="1:9">
      <c r="A13" s="57"/>
      <c r="B13" s="59"/>
      <c r="C13" s="62"/>
      <c r="D13" s="65"/>
      <c r="E13" s="68"/>
      <c r="F13" s="68"/>
      <c r="G13" s="5" t="s">
        <v>160</v>
      </c>
      <c r="H13" s="14">
        <v>8.1</v>
      </c>
      <c r="I13" s="30" t="str">
        <f t="shared" si="0"/>
        <v>Descartado</v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2.0436798361600754</v>
      </c>
      <c r="B20" s="20">
        <f>COUNT(H3:H17)</f>
        <v>11</v>
      </c>
      <c r="C20" s="21">
        <f>IF(B20&lt;2,"N/A",(A20/D20))</f>
        <v>0.35542258020175227</v>
      </c>
      <c r="D20" s="22">
        <f>ROUND(AVERAGE(H3:H17),2)</f>
        <v>5.75</v>
      </c>
      <c r="E20" s="23">
        <f>IFERROR(ROUND(IF(B20&lt;2,"N/A",(IF(C20&lt;=25%,"N/A",AVERAGE(I3:I17)))),2),"N/A")</f>
        <v>5.0199999999999996</v>
      </c>
      <c r="F20" s="23">
        <f>ROUND(MEDIAN(H3:H17),2)</f>
        <v>5.41</v>
      </c>
      <c r="G20" s="24" t="str">
        <f>INDEX(G3:G17,MATCH(H20,H3:H17,0))</f>
        <v>R &amp; M ALIMENTOS LTDA</v>
      </c>
      <c r="H20" s="25">
        <f>MIN(H3:H17)</f>
        <v>3.59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5.0199999999999996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37650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18" sqref="D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46</v>
      </c>
      <c r="B2" s="31" t="s">
        <v>21</v>
      </c>
      <c r="C2" s="31" t="s">
        <v>1</v>
      </c>
      <c r="D2" s="31" t="s">
        <v>2</v>
      </c>
      <c r="E2" s="15" t="s">
        <v>29</v>
      </c>
      <c r="F2" s="15" t="s">
        <v>30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120</v>
      </c>
      <c r="C3" s="61" t="s">
        <v>91</v>
      </c>
      <c r="D3" s="70">
        <f>10000*0.25</f>
        <v>2500</v>
      </c>
      <c r="E3" s="67">
        <f>IF(C20&lt;=25%,D20,MIN(E20:F20))</f>
        <v>14.69</v>
      </c>
      <c r="F3" s="67">
        <f>MIN(H3:H17)</f>
        <v>10.26</v>
      </c>
      <c r="G3" s="5" t="s">
        <v>99</v>
      </c>
      <c r="H3" s="14">
        <v>21</v>
      </c>
      <c r="I3" s="30" t="str">
        <f>IF(H3="","",(IF($C$20&lt;25%,"N/A",IF(H3&lt;=($D$20+$A$20),H3,"Descartado"))))</f>
        <v>Descartado</v>
      </c>
    </row>
    <row r="4" spans="1:9">
      <c r="A4" s="57"/>
      <c r="B4" s="59"/>
      <c r="C4" s="62"/>
      <c r="D4" s="65"/>
      <c r="E4" s="68"/>
      <c r="F4" s="68"/>
      <c r="G4" s="5" t="s">
        <v>121</v>
      </c>
      <c r="H4" s="14">
        <v>17.32</v>
      </c>
      <c r="I4" s="30">
        <f t="shared" ref="I4:I17" si="0">IF(H4="","",(IF($C$20&lt;25%,"N/A",IF(H4&lt;=($D$20+$A$20),H4,"Descartado"))))</f>
        <v>17.32</v>
      </c>
    </row>
    <row r="5" spans="1:9">
      <c r="A5" s="57"/>
      <c r="B5" s="59"/>
      <c r="C5" s="62"/>
      <c r="D5" s="65"/>
      <c r="E5" s="68"/>
      <c r="F5" s="68"/>
      <c r="G5" s="5" t="s">
        <v>122</v>
      </c>
      <c r="H5" s="14">
        <v>16.5</v>
      </c>
      <c r="I5" s="30">
        <f t="shared" si="0"/>
        <v>16.5</v>
      </c>
    </row>
    <row r="6" spans="1:9">
      <c r="A6" s="57"/>
      <c r="B6" s="59"/>
      <c r="C6" s="62"/>
      <c r="D6" s="65"/>
      <c r="E6" s="68"/>
      <c r="F6" s="68"/>
      <c r="G6" s="5" t="s">
        <v>161</v>
      </c>
      <c r="H6" s="14">
        <v>10.26</v>
      </c>
      <c r="I6" s="30">
        <f t="shared" si="0"/>
        <v>10.26</v>
      </c>
    </row>
    <row r="7" spans="1:9">
      <c r="A7" s="57"/>
      <c r="B7" s="59"/>
      <c r="C7" s="62"/>
      <c r="D7" s="65"/>
      <c r="E7" s="68"/>
      <c r="F7" s="68"/>
      <c r="G7" s="5"/>
      <c r="H7" s="14"/>
      <c r="I7" s="30" t="str">
        <f t="shared" si="0"/>
        <v/>
      </c>
    </row>
    <row r="8" spans="1:9">
      <c r="A8" s="57"/>
      <c r="B8" s="59"/>
      <c r="C8" s="62"/>
      <c r="D8" s="65"/>
      <c r="E8" s="68"/>
      <c r="F8" s="68"/>
      <c r="G8" s="5"/>
      <c r="H8" s="14"/>
      <c r="I8" s="30" t="str">
        <f t="shared" si="0"/>
        <v/>
      </c>
    </row>
    <row r="9" spans="1:9">
      <c r="A9" s="57"/>
      <c r="B9" s="59"/>
      <c r="C9" s="62"/>
      <c r="D9" s="65"/>
      <c r="E9" s="68"/>
      <c r="F9" s="68"/>
      <c r="G9" s="5"/>
      <c r="H9" s="14"/>
      <c r="I9" s="30" t="str">
        <f t="shared" si="0"/>
        <v/>
      </c>
    </row>
    <row r="10" spans="1:9">
      <c r="A10" s="57"/>
      <c r="B10" s="59"/>
      <c r="C10" s="62"/>
      <c r="D10" s="65"/>
      <c r="E10" s="68"/>
      <c r="F10" s="68"/>
      <c r="G10" s="5"/>
      <c r="H10" s="14"/>
      <c r="I10" s="30" t="str">
        <f t="shared" si="0"/>
        <v/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32</v>
      </c>
      <c r="B19" s="17" t="s">
        <v>37</v>
      </c>
      <c r="C19" s="16" t="s">
        <v>5</v>
      </c>
      <c r="D19" s="18" t="s">
        <v>6</v>
      </c>
      <c r="E19" s="19" t="s">
        <v>11</v>
      </c>
      <c r="F19" s="18" t="s">
        <v>7</v>
      </c>
      <c r="G19" s="51" t="s">
        <v>31</v>
      </c>
      <c r="H19" s="52"/>
      <c r="I19" s="32"/>
    </row>
    <row r="20" spans="1:11">
      <c r="A20" s="20">
        <f>IF(B20&lt;2,"N/A",(STDEV(H3:H17)))</f>
        <v>4.4590133437790938</v>
      </c>
      <c r="B20" s="20">
        <f>COUNT(H3:H17)</f>
        <v>4</v>
      </c>
      <c r="C20" s="21">
        <f>IF(B20&lt;2,"N/A",(A20/D20))</f>
        <v>0.27406351221752268</v>
      </c>
      <c r="D20" s="22">
        <f>ROUND(AVERAGE(H3:H17),2)</f>
        <v>16.27</v>
      </c>
      <c r="E20" s="23">
        <f>IFERROR(ROUND(IF(B20&lt;2,"N/A",(IF(C20&lt;=25%,"N/A",AVERAGE(I3:I17)))),2),"N/A")</f>
        <v>14.69</v>
      </c>
      <c r="F20" s="23">
        <f>ROUND(MEDIAN(H3:H17),2)</f>
        <v>16.91</v>
      </c>
      <c r="G20" s="24" t="str">
        <f>INDEX(G3:G17,MATCH(H20,H3:H17,0))</f>
        <v>P. R. HOLANDA NOBRE</v>
      </c>
      <c r="H20" s="25">
        <f>MIN(H3:H17)</f>
        <v>10.26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3"/>
      <c r="E22" s="53"/>
      <c r="F22" s="36"/>
      <c r="G22" s="26" t="s">
        <v>38</v>
      </c>
      <c r="H22" s="27">
        <f>IF(C20&lt;=25%,D20,MIN(E20:F20))</f>
        <v>14.69</v>
      </c>
    </row>
    <row r="23" spans="1:11">
      <c r="B23" s="33"/>
      <c r="C23" s="33"/>
      <c r="D23" s="53"/>
      <c r="E23" s="53"/>
      <c r="F23" s="37"/>
      <c r="G23" s="28" t="s">
        <v>9</v>
      </c>
      <c r="H23" s="29">
        <f>ROUND(H22,2)*D3</f>
        <v>36725</v>
      </c>
    </row>
    <row r="24" spans="1:11">
      <c r="B24" s="38"/>
      <c r="C24" s="38"/>
      <c r="D24" s="32"/>
      <c r="E24" s="32"/>
    </row>
    <row r="26" spans="1:11">
      <c r="A26" s="45" t="s">
        <v>22</v>
      </c>
      <c r="B26" s="46"/>
      <c r="C26" s="46"/>
      <c r="D26" s="46"/>
      <c r="E26" s="46"/>
      <c r="F26" s="46"/>
      <c r="G26" s="46"/>
      <c r="H26" s="46"/>
      <c r="I26" s="47"/>
    </row>
    <row r="27" spans="1:11" ht="12.75" customHeight="1">
      <c r="A27" s="45" t="s">
        <v>23</v>
      </c>
      <c r="B27" s="46"/>
      <c r="C27" s="46"/>
      <c r="D27" s="46"/>
      <c r="E27" s="46"/>
      <c r="F27" s="46"/>
      <c r="G27" s="46"/>
      <c r="H27" s="46"/>
      <c r="I27" s="47"/>
    </row>
    <row r="28" spans="1:11" ht="12.75" customHeight="1">
      <c r="A28" s="45" t="s">
        <v>24</v>
      </c>
      <c r="B28" s="46"/>
      <c r="C28" s="46"/>
      <c r="D28" s="46"/>
      <c r="E28" s="46"/>
      <c r="F28" s="46"/>
      <c r="G28" s="46"/>
      <c r="H28" s="46"/>
      <c r="I28" s="47"/>
    </row>
    <row r="29" spans="1:11">
      <c r="A29" s="45" t="s">
        <v>25</v>
      </c>
      <c r="B29" s="46"/>
      <c r="C29" s="46"/>
      <c r="D29" s="46"/>
      <c r="E29" s="46"/>
      <c r="F29" s="46"/>
      <c r="G29" s="46"/>
      <c r="H29" s="46"/>
      <c r="I29" s="47"/>
    </row>
    <row r="30" spans="1:11" ht="12.75" customHeight="1">
      <c r="A30" s="45" t="s">
        <v>26</v>
      </c>
      <c r="B30" s="46"/>
      <c r="C30" s="46"/>
      <c r="D30" s="46"/>
      <c r="E30" s="46"/>
      <c r="F30" s="46"/>
      <c r="G30" s="46"/>
      <c r="H30" s="46"/>
      <c r="I30" s="47"/>
    </row>
    <row r="31" spans="1:11" ht="12.75" customHeight="1">
      <c r="A31" s="45" t="s">
        <v>27</v>
      </c>
      <c r="B31" s="46"/>
      <c r="C31" s="46"/>
      <c r="D31" s="46"/>
      <c r="E31" s="46"/>
      <c r="F31" s="46"/>
      <c r="G31" s="46"/>
      <c r="H31" s="46"/>
      <c r="I31" s="47"/>
    </row>
    <row r="32" spans="1:11" ht="24.75" customHeight="1">
      <c r="A32" s="48" t="s">
        <v>28</v>
      </c>
      <c r="B32" s="49"/>
      <c r="C32" s="49"/>
      <c r="D32" s="49"/>
      <c r="E32" s="49"/>
      <c r="F32" s="49"/>
      <c r="G32" s="49"/>
      <c r="H32" s="49"/>
      <c r="I32" s="50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50</vt:i4>
      </vt:variant>
      <vt:variant>
        <vt:lpstr>Intervalos nomeados</vt:lpstr>
      </vt:variant>
      <vt:variant>
        <vt:i4>1</vt:i4>
      </vt:variant>
    </vt:vector>
  </HeadingPairs>
  <TitlesOfParts>
    <vt:vector size="51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TOTAL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Mel Martins Ferreira Cruz</cp:lastModifiedBy>
  <cp:lastPrinted>2024-01-10T19:49:20Z</cp:lastPrinted>
  <dcterms:created xsi:type="dcterms:W3CDTF">2019-01-16T20:04:04Z</dcterms:created>
  <dcterms:modified xsi:type="dcterms:W3CDTF">2024-01-11T19:30:06Z</dcterms:modified>
</cp:coreProperties>
</file>