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811" activeTab="19"/>
  </bookViews>
  <sheets>
    <sheet name="engeletr" sheetId="1" r:id="rId1"/>
    <sheet name="encrefig" sheetId="2" r:id="rId2"/>
    <sheet name="enceletr" sheetId="3" r:id="rId3"/>
    <sheet name="enccivil" sheetId="4" r:id="rId4"/>
    <sheet name="tectele" sheetId="5" r:id="rId5"/>
    <sheet name="teceletro" sheetId="6" r:id="rId6"/>
    <sheet name="bomcivilD" sheetId="7" r:id="rId7"/>
    <sheet name="tecrefrig" sheetId="8" r:id="rId8"/>
    <sheet name="eletric" sheetId="9" r:id="rId9"/>
    <sheet name="eletricPD" sheetId="10" r:id="rId10"/>
    <sheet name="eletricPN" sheetId="11" r:id="rId11"/>
    <sheet name="ajmontD" sheetId="12" r:id="rId12"/>
    <sheet name="auxcivil" sheetId="13" r:id="rId13"/>
    <sheet name="auxtelha" sheetId="15" r:id="rId14"/>
    <sheet name="tecseg" sheetId="16" r:id="rId15"/>
    <sheet name="ajmontN" sheetId="24" r:id="rId16"/>
    <sheet name="pintorN" sheetId="14" r:id="rId17"/>
    <sheet name="pintorD" sheetId="27" r:id="rId18"/>
    <sheet name="hextraAE" sheetId="25" r:id="rId19"/>
    <sheet name="total" sheetId="19" r:id="rId20"/>
  </sheets>
  <definedNames>
    <definedName name="_xlnm.Print_Titles" localSheetId="18">hextraAE!$A:$A</definedName>
    <definedName name="_xlnm.Print_Titles" localSheetId="19">total!$1:$9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4" i="3" l="1"/>
  <c r="D64" i="4"/>
  <c r="D64" i="5"/>
  <c r="D64" i="6"/>
  <c r="D64" i="8"/>
  <c r="D64" i="9"/>
  <c r="D64" i="10"/>
  <c r="D64" i="11"/>
  <c r="D64" i="12"/>
  <c r="D64" i="13"/>
  <c r="D64" i="15"/>
  <c r="D64" i="24"/>
  <c r="D64" i="14"/>
  <c r="D64" i="27"/>
  <c r="D64" i="2"/>
  <c r="F44" i="19" l="1"/>
  <c r="F43" i="19"/>
  <c r="D28" i="16" l="1"/>
  <c r="D28" i="24"/>
  <c r="D28" i="12"/>
  <c r="D28" i="8"/>
  <c r="D28" i="27"/>
  <c r="D28" i="14"/>
  <c r="D28" i="15"/>
  <c r="D28" i="13"/>
  <c r="D28" i="5"/>
  <c r="D28" i="4"/>
  <c r="D28" i="2"/>
  <c r="E37" i="19"/>
  <c r="E36" i="19"/>
  <c r="D63" i="27"/>
  <c r="D63" i="14"/>
  <c r="D63" i="24"/>
  <c r="D63" i="13"/>
  <c r="D63" i="15"/>
  <c r="D63" i="16"/>
  <c r="D63" i="12"/>
  <c r="D63" i="5"/>
  <c r="D63" i="6"/>
  <c r="D63" i="8"/>
  <c r="D63" i="9"/>
  <c r="D63" i="3"/>
  <c r="D63" i="4"/>
  <c r="D63" i="2"/>
  <c r="D64" i="7"/>
  <c r="D63" i="11"/>
  <c r="D63" i="10"/>
  <c r="D63" i="7"/>
  <c r="D33" i="27" l="1"/>
  <c r="C41" i="27"/>
  <c r="C42" i="27"/>
  <c r="C43" i="27" s="1"/>
  <c r="C57" i="27"/>
  <c r="C86" i="27" s="1"/>
  <c r="D67" i="27"/>
  <c r="D75" i="27" s="1"/>
  <c r="C82" i="27"/>
  <c r="C84" i="27"/>
  <c r="C85" i="27"/>
  <c r="C87" i="27"/>
  <c r="C97" i="27"/>
  <c r="C98" i="27"/>
  <c r="C99" i="27"/>
  <c r="C100" i="27"/>
  <c r="C101" i="27"/>
  <c r="D128" i="27"/>
  <c r="D153" i="27" s="1"/>
  <c r="C136" i="27"/>
  <c r="C143" i="27" s="1"/>
  <c r="D85" i="27" l="1"/>
  <c r="D86" i="27" s="1"/>
  <c r="D149" i="27"/>
  <c r="D82" i="27"/>
  <c r="D41" i="27"/>
  <c r="D42" i="27"/>
  <c r="D84" i="27"/>
  <c r="D87" i="27"/>
  <c r="G44" i="19"/>
  <c r="G45" i="19"/>
  <c r="G43" i="19"/>
  <c r="D83" i="27" l="1"/>
  <c r="D88" i="27" s="1"/>
  <c r="D151" i="27" s="1"/>
  <c r="D43" i="27"/>
  <c r="D26" i="1"/>
  <c r="D63" i="1" s="1"/>
  <c r="D73" i="27" l="1"/>
  <c r="D53" i="27"/>
  <c r="D51" i="27"/>
  <c r="D55" i="27"/>
  <c r="D52" i="27"/>
  <c r="D49" i="27"/>
  <c r="D50" i="27"/>
  <c r="D54" i="27"/>
  <c r="D56" i="27"/>
  <c r="AC42" i="25"/>
  <c r="Y42" i="25"/>
  <c r="M42" i="25"/>
  <c r="I42" i="25"/>
  <c r="G42" i="25"/>
  <c r="E42" i="25"/>
  <c r="C42" i="25"/>
  <c r="AB40" i="25"/>
  <c r="Z40" i="25"/>
  <c r="X40" i="25"/>
  <c r="V40" i="25"/>
  <c r="T40" i="25"/>
  <c r="R40" i="25"/>
  <c r="P40" i="25"/>
  <c r="N40" i="25"/>
  <c r="L40" i="25"/>
  <c r="J40" i="25"/>
  <c r="H40" i="25"/>
  <c r="F40" i="25"/>
  <c r="D40" i="25"/>
  <c r="AB39" i="25"/>
  <c r="Z39" i="25"/>
  <c r="X39" i="25"/>
  <c r="V39" i="25"/>
  <c r="T39" i="25"/>
  <c r="R39" i="25"/>
  <c r="P39" i="25"/>
  <c r="N39" i="25"/>
  <c r="L39" i="25"/>
  <c r="J39" i="25"/>
  <c r="H39" i="25"/>
  <c r="F39" i="25"/>
  <c r="D39" i="25"/>
  <c r="B39" i="25"/>
  <c r="B40" i="25"/>
  <c r="AA36" i="25"/>
  <c r="Y36" i="25"/>
  <c r="W36" i="25"/>
  <c r="U36" i="25"/>
  <c r="S36" i="25"/>
  <c r="Q36" i="25"/>
  <c r="O36" i="25"/>
  <c r="M36" i="25"/>
  <c r="K36" i="25"/>
  <c r="I36" i="25"/>
  <c r="G36" i="25"/>
  <c r="E36" i="25"/>
  <c r="AB37" i="25"/>
  <c r="Z37" i="25"/>
  <c r="X37" i="25"/>
  <c r="V37" i="25"/>
  <c r="W37" i="25" s="1"/>
  <c r="T37" i="25"/>
  <c r="R37" i="25"/>
  <c r="P37" i="25"/>
  <c r="N37" i="25"/>
  <c r="L37" i="25"/>
  <c r="J37" i="25"/>
  <c r="K37" i="25" s="1"/>
  <c r="H37" i="25"/>
  <c r="F37" i="25"/>
  <c r="D37" i="25"/>
  <c r="E37" i="25" s="1"/>
  <c r="B37" i="25"/>
  <c r="AB35" i="25"/>
  <c r="Z35" i="25"/>
  <c r="X35" i="25"/>
  <c r="V35" i="25"/>
  <c r="T35" i="25"/>
  <c r="R35" i="25"/>
  <c r="P35" i="25"/>
  <c r="N35" i="25"/>
  <c r="L35" i="25"/>
  <c r="J35" i="25"/>
  <c r="H35" i="25"/>
  <c r="F35" i="25"/>
  <c r="D35" i="25"/>
  <c r="B35" i="25"/>
  <c r="AB30" i="25"/>
  <c r="Z30" i="25"/>
  <c r="X30" i="25"/>
  <c r="V30" i="25"/>
  <c r="T30" i="25"/>
  <c r="R30" i="25"/>
  <c r="P30" i="25"/>
  <c r="N30" i="25"/>
  <c r="L30" i="25"/>
  <c r="J30" i="25"/>
  <c r="H30" i="25"/>
  <c r="F30" i="25"/>
  <c r="D30" i="25"/>
  <c r="B30" i="25"/>
  <c r="AB27" i="25"/>
  <c r="Z27" i="25"/>
  <c r="X27" i="25"/>
  <c r="V27" i="25"/>
  <c r="T27" i="25"/>
  <c r="R27" i="25"/>
  <c r="P27" i="25"/>
  <c r="N27" i="25"/>
  <c r="L27" i="25"/>
  <c r="J27" i="25"/>
  <c r="H27" i="25"/>
  <c r="F27" i="25"/>
  <c r="D27" i="25"/>
  <c r="B27" i="25"/>
  <c r="AC26" i="25"/>
  <c r="AA26" i="25"/>
  <c r="Y26" i="25"/>
  <c r="W26" i="25"/>
  <c r="U26" i="25"/>
  <c r="S26" i="25"/>
  <c r="Q26" i="25"/>
  <c r="O26" i="25"/>
  <c r="M26" i="25"/>
  <c r="K26" i="25"/>
  <c r="I26" i="25"/>
  <c r="G26" i="25"/>
  <c r="E26" i="25"/>
  <c r="C26" i="25"/>
  <c r="AB24" i="25"/>
  <c r="Z24" i="25"/>
  <c r="X24" i="25"/>
  <c r="V24" i="25"/>
  <c r="T24" i="25"/>
  <c r="R24" i="25"/>
  <c r="P24" i="25"/>
  <c r="N24" i="25"/>
  <c r="L24" i="25"/>
  <c r="J24" i="25"/>
  <c r="H24" i="25"/>
  <c r="F24" i="25"/>
  <c r="D24" i="25"/>
  <c r="B24" i="25"/>
  <c r="AB7" i="25"/>
  <c r="Z7" i="25"/>
  <c r="X7" i="25"/>
  <c r="V7" i="25"/>
  <c r="T7" i="25"/>
  <c r="R7" i="25"/>
  <c r="P7" i="25"/>
  <c r="N7" i="25"/>
  <c r="L7" i="25"/>
  <c r="J7" i="25"/>
  <c r="H7" i="25"/>
  <c r="F7" i="25"/>
  <c r="D7" i="25"/>
  <c r="B7" i="25"/>
  <c r="AB15" i="25"/>
  <c r="Z15" i="25"/>
  <c r="X15" i="25"/>
  <c r="V15" i="25"/>
  <c r="T15" i="25"/>
  <c r="R15" i="25"/>
  <c r="P15" i="25"/>
  <c r="N15" i="25"/>
  <c r="L15" i="25"/>
  <c r="J15" i="25"/>
  <c r="H15" i="25"/>
  <c r="F15" i="25"/>
  <c r="D15" i="25"/>
  <c r="B15" i="25"/>
  <c r="AC20" i="25"/>
  <c r="AA20" i="25"/>
  <c r="Y20" i="25"/>
  <c r="W20" i="25"/>
  <c r="U20" i="25"/>
  <c r="S20" i="25"/>
  <c r="Q20" i="25"/>
  <c r="O20" i="25"/>
  <c r="M20" i="25"/>
  <c r="K20" i="25"/>
  <c r="I20" i="25"/>
  <c r="G20" i="25"/>
  <c r="E20" i="25"/>
  <c r="C20" i="25"/>
  <c r="AB6" i="25"/>
  <c r="Z6" i="25"/>
  <c r="X6" i="25"/>
  <c r="V6" i="25"/>
  <c r="T6" i="25"/>
  <c r="R6" i="25"/>
  <c r="P6" i="25"/>
  <c r="N6" i="25"/>
  <c r="L6" i="25"/>
  <c r="J6" i="25"/>
  <c r="H6" i="25"/>
  <c r="F6" i="25"/>
  <c r="D6" i="25"/>
  <c r="B6" i="25"/>
  <c r="AB4" i="25"/>
  <c r="Z4" i="25"/>
  <c r="X4" i="25"/>
  <c r="V4" i="25"/>
  <c r="T4" i="25"/>
  <c r="R4" i="25"/>
  <c r="P4" i="25"/>
  <c r="N4" i="25"/>
  <c r="L4" i="25"/>
  <c r="J4" i="25"/>
  <c r="H4" i="25"/>
  <c r="F4" i="25"/>
  <c r="D4" i="25"/>
  <c r="B4" i="25"/>
  <c r="D57" i="27" l="1"/>
  <c r="D74" i="27" s="1"/>
  <c r="D76" i="27"/>
  <c r="G37" i="25"/>
  <c r="G38" i="25" s="1"/>
  <c r="G39" i="25" s="1"/>
  <c r="S37" i="25"/>
  <c r="S38" i="25" s="1"/>
  <c r="S40" i="25" s="1"/>
  <c r="K38" i="25"/>
  <c r="K39" i="25" s="1"/>
  <c r="W38" i="25"/>
  <c r="W39" i="25" s="1"/>
  <c r="M37" i="25"/>
  <c r="M38" i="25" s="1"/>
  <c r="M40" i="25" s="1"/>
  <c r="Y37" i="25"/>
  <c r="Y38" i="25" s="1"/>
  <c r="Y40" i="25" s="1"/>
  <c r="O37" i="25"/>
  <c r="O38" i="25" s="1"/>
  <c r="O40" i="25" s="1"/>
  <c r="E38" i="25"/>
  <c r="E39" i="25" s="1"/>
  <c r="Q37" i="25"/>
  <c r="Q38" i="25" s="1"/>
  <c r="Q39" i="25" s="1"/>
  <c r="C37" i="25"/>
  <c r="C38" i="25" s="1"/>
  <c r="I37" i="25"/>
  <c r="I38" i="25" s="1"/>
  <c r="I40" i="25" s="1"/>
  <c r="U37" i="25"/>
  <c r="U38" i="25" s="1"/>
  <c r="U40" i="25" s="1"/>
  <c r="AA37" i="25"/>
  <c r="AA38" i="25" s="1"/>
  <c r="AA40" i="25" s="1"/>
  <c r="AC37" i="25"/>
  <c r="AC38" i="25" s="1"/>
  <c r="AC39" i="25" s="1"/>
  <c r="C27" i="25"/>
  <c r="C28" i="25" s="1"/>
  <c r="C29" i="25" s="1"/>
  <c r="M27" i="25"/>
  <c r="M28" i="25" s="1"/>
  <c r="M29" i="25" s="1"/>
  <c r="Y27" i="25"/>
  <c r="Y28" i="25" s="1"/>
  <c r="Y29" i="25" s="1"/>
  <c r="U27" i="25"/>
  <c r="U28" i="25" s="1"/>
  <c r="U29" i="25" s="1"/>
  <c r="O27" i="25"/>
  <c r="O28" i="25" s="1"/>
  <c r="O29" i="25" s="1"/>
  <c r="AA27" i="25"/>
  <c r="AA28" i="25" s="1"/>
  <c r="AA29" i="25" s="1"/>
  <c r="G27" i="25"/>
  <c r="G28" i="25" s="1"/>
  <c r="G29" i="25" s="1"/>
  <c r="S27" i="25"/>
  <c r="S28" i="25" s="1"/>
  <c r="S29" i="25" s="1"/>
  <c r="I27" i="25"/>
  <c r="I28" i="25" s="1"/>
  <c r="I29" i="25" s="1"/>
  <c r="W27" i="25"/>
  <c r="W28" i="25" s="1"/>
  <c r="W29" i="25" s="1"/>
  <c r="E27" i="25"/>
  <c r="E28" i="25" s="1"/>
  <c r="E29" i="25" s="1"/>
  <c r="Q27" i="25"/>
  <c r="Q28" i="25" s="1"/>
  <c r="Q29" i="25" s="1"/>
  <c r="AC27" i="25"/>
  <c r="AC28" i="25" s="1"/>
  <c r="AC29" i="25" s="1"/>
  <c r="K27" i="25"/>
  <c r="K28" i="25" s="1"/>
  <c r="K29" i="25" s="1"/>
  <c r="D30" i="24"/>
  <c r="D30" i="14"/>
  <c r="D29" i="24"/>
  <c r="D29" i="14"/>
  <c r="D150" i="27" l="1"/>
  <c r="D102" i="27"/>
  <c r="D100" i="27"/>
  <c r="D101" i="27"/>
  <c r="D98" i="27"/>
  <c r="D99" i="27"/>
  <c r="D97" i="27"/>
  <c r="D109" i="27"/>
  <c r="D110" i="27" s="1"/>
  <c r="D117" i="27" s="1"/>
  <c r="M31" i="25"/>
  <c r="M32" i="25" s="1"/>
  <c r="M39" i="25"/>
  <c r="M41" i="25" s="1"/>
  <c r="Y39" i="25"/>
  <c r="Y41" i="25" s="1"/>
  <c r="G40" i="25"/>
  <c r="G41" i="25" s="1"/>
  <c r="I39" i="25"/>
  <c r="I41" i="25" s="1"/>
  <c r="E40" i="25"/>
  <c r="E41" i="25" s="1"/>
  <c r="S39" i="25"/>
  <c r="S41" i="25" s="1"/>
  <c r="S42" i="25" s="1"/>
  <c r="C40" i="25"/>
  <c r="C39" i="25"/>
  <c r="W40" i="25"/>
  <c r="W41" i="25" s="1"/>
  <c r="W42" i="25" s="1"/>
  <c r="Q40" i="25"/>
  <c r="Q41" i="25" s="1"/>
  <c r="Q42" i="25" s="1"/>
  <c r="AA39" i="25"/>
  <c r="AA41" i="25" s="1"/>
  <c r="AA42" i="25" s="1"/>
  <c r="O39" i="25"/>
  <c r="O41" i="25" s="1"/>
  <c r="O42" i="25" s="1"/>
  <c r="U39" i="25"/>
  <c r="U41" i="25" s="1"/>
  <c r="U42" i="25" s="1"/>
  <c r="AC40" i="25"/>
  <c r="AC41" i="25" s="1"/>
  <c r="K40" i="25"/>
  <c r="K41" i="25" s="1"/>
  <c r="K42" i="25" s="1"/>
  <c r="O30" i="25"/>
  <c r="O31" i="25" s="1"/>
  <c r="O32" i="25" s="1"/>
  <c r="W30" i="25"/>
  <c r="W31" i="25" s="1"/>
  <c r="W32" i="25" s="1"/>
  <c r="U30" i="25"/>
  <c r="U31" i="25" s="1"/>
  <c r="U32" i="25" s="1"/>
  <c r="I30" i="25"/>
  <c r="I31" i="25" s="1"/>
  <c r="I32" i="25" s="1"/>
  <c r="Y30" i="25"/>
  <c r="Y31" i="25" s="1"/>
  <c r="Y32" i="25" s="1"/>
  <c r="K30" i="25"/>
  <c r="K31" i="25" s="1"/>
  <c r="K32" i="25" s="1"/>
  <c r="S30" i="25"/>
  <c r="S31" i="25" s="1"/>
  <c r="S32" i="25" s="1"/>
  <c r="M30" i="25"/>
  <c r="AC30" i="25"/>
  <c r="AC31" i="25" s="1"/>
  <c r="AC32" i="25" s="1"/>
  <c r="G30" i="25"/>
  <c r="G31" i="25" s="1"/>
  <c r="G32" i="25" s="1"/>
  <c r="C30" i="25"/>
  <c r="C31" i="25" s="1"/>
  <c r="C32" i="25" s="1"/>
  <c r="Q30" i="25"/>
  <c r="Q31" i="25" s="1"/>
  <c r="Q32" i="25" s="1"/>
  <c r="AA30" i="25"/>
  <c r="AA31" i="25" s="1"/>
  <c r="AA32" i="25" s="1"/>
  <c r="E30" i="25"/>
  <c r="E31" i="25" s="1"/>
  <c r="E32" i="25" s="1"/>
  <c r="F29" i="19"/>
  <c r="B29" i="19"/>
  <c r="C143" i="24"/>
  <c r="C136" i="24"/>
  <c r="D128" i="24"/>
  <c r="D153" i="24" s="1"/>
  <c r="C101" i="24"/>
  <c r="C100" i="24"/>
  <c r="C99" i="24"/>
  <c r="C98" i="24"/>
  <c r="C97" i="24"/>
  <c r="C87" i="24"/>
  <c r="C85" i="24"/>
  <c r="C84" i="24"/>
  <c r="C82" i="24"/>
  <c r="D67" i="24"/>
  <c r="D75" i="24" s="1"/>
  <c r="C57" i="24"/>
  <c r="C86" i="24" s="1"/>
  <c r="C42" i="24"/>
  <c r="C41" i="24"/>
  <c r="C43" i="24" s="1"/>
  <c r="D33" i="24"/>
  <c r="U5" i="25" l="1"/>
  <c r="A47" i="25"/>
  <c r="A49" i="25"/>
  <c r="D103" i="27"/>
  <c r="D116" i="27" s="1"/>
  <c r="D118" i="27" s="1"/>
  <c r="D152" i="27" s="1"/>
  <c r="D154" i="27"/>
  <c r="C41" i="25"/>
  <c r="D149" i="24"/>
  <c r="D85" i="24"/>
  <c r="D86" i="24" s="1"/>
  <c r="D87" i="24"/>
  <c r="D42" i="24"/>
  <c r="D84" i="24"/>
  <c r="D41" i="24"/>
  <c r="D82" i="24"/>
  <c r="U6" i="25" l="1"/>
  <c r="U7" i="25" s="1"/>
  <c r="D134" i="27"/>
  <c r="D135" i="27" s="1"/>
  <c r="D43" i="24"/>
  <c r="D73" i="24" s="1"/>
  <c r="D83" i="24"/>
  <c r="D88" i="24" s="1"/>
  <c r="D151" i="24" s="1"/>
  <c r="U8" i="25" l="1"/>
  <c r="U9" i="25" s="1"/>
  <c r="D136" i="27"/>
  <c r="D143" i="27" s="1"/>
  <c r="D155" i="27" s="1"/>
  <c r="D156" i="27" s="1"/>
  <c r="U12" i="25"/>
  <c r="U18" i="25" s="1"/>
  <c r="U11" i="25"/>
  <c r="U17" i="25" s="1"/>
  <c r="U10" i="25"/>
  <c r="U16" i="25" s="1"/>
  <c r="D56" i="24"/>
  <c r="D52" i="24"/>
  <c r="D51" i="24"/>
  <c r="D54" i="24"/>
  <c r="D53" i="24"/>
  <c r="D50" i="24"/>
  <c r="D55" i="24"/>
  <c r="D49" i="24"/>
  <c r="C136" i="3"/>
  <c r="C143" i="3" s="1"/>
  <c r="C143" i="4"/>
  <c r="C136" i="4"/>
  <c r="C136" i="5"/>
  <c r="C143" i="5" s="1"/>
  <c r="C136" i="6"/>
  <c r="C143" i="6" s="1"/>
  <c r="C143" i="7"/>
  <c r="C136" i="7"/>
  <c r="C136" i="8"/>
  <c r="C143" i="8" s="1"/>
  <c r="C136" i="9"/>
  <c r="C143" i="9" s="1"/>
  <c r="C143" i="10"/>
  <c r="C136" i="10"/>
  <c r="C136" i="11"/>
  <c r="C143" i="11" s="1"/>
  <c r="C136" i="12"/>
  <c r="C143" i="12" s="1"/>
  <c r="C143" i="13"/>
  <c r="C136" i="13"/>
  <c r="C136" i="14"/>
  <c r="C143" i="14" s="1"/>
  <c r="C136" i="15"/>
  <c r="C143" i="15" s="1"/>
  <c r="C143" i="16"/>
  <c r="C136" i="16"/>
  <c r="C136" i="2"/>
  <c r="C143" i="2" s="1"/>
  <c r="C143" i="1"/>
  <c r="U19" i="25" l="1"/>
  <c r="U21" i="25" s="1"/>
  <c r="D138" i="27"/>
  <c r="D142" i="27"/>
  <c r="D139" i="27"/>
  <c r="D141" i="27"/>
  <c r="D140" i="27"/>
  <c r="D137" i="27"/>
  <c r="D57" i="24"/>
  <c r="D74" i="24" s="1"/>
  <c r="D76" i="24" s="1"/>
  <c r="D97" i="24" s="1"/>
  <c r="D109" i="24" l="1"/>
  <c r="D110" i="24" s="1"/>
  <c r="D117" i="24" s="1"/>
  <c r="D99" i="24"/>
  <c r="D150" i="24"/>
  <c r="D98" i="24"/>
  <c r="D102" i="24"/>
  <c r="D100" i="24"/>
  <c r="D101" i="24"/>
  <c r="E63" i="19"/>
  <c r="F37" i="19"/>
  <c r="G37" i="19" s="1"/>
  <c r="F36" i="19"/>
  <c r="G36" i="19" s="1"/>
  <c r="F28" i="19"/>
  <c r="B28" i="19"/>
  <c r="F27" i="19"/>
  <c r="B27" i="19"/>
  <c r="F30" i="19"/>
  <c r="B30" i="19"/>
  <c r="F26" i="19"/>
  <c r="B26" i="19"/>
  <c r="F25" i="19"/>
  <c r="B25" i="19"/>
  <c r="F24" i="19"/>
  <c r="B24" i="19"/>
  <c r="F23" i="19"/>
  <c r="B23" i="19"/>
  <c r="F22" i="19"/>
  <c r="B22" i="19"/>
  <c r="F21" i="19"/>
  <c r="B21" i="19"/>
  <c r="F20" i="19"/>
  <c r="B20" i="19"/>
  <c r="F19" i="19"/>
  <c r="B19" i="19"/>
  <c r="F18" i="19"/>
  <c r="B18" i="19"/>
  <c r="F17" i="19"/>
  <c r="B17" i="19"/>
  <c r="F16" i="19"/>
  <c r="B16" i="19"/>
  <c r="F15" i="19"/>
  <c r="B15" i="19"/>
  <c r="F14" i="19"/>
  <c r="B14" i="19"/>
  <c r="D128" i="16"/>
  <c r="D153" i="16" s="1"/>
  <c r="C101" i="16"/>
  <c r="C100" i="16"/>
  <c r="C99" i="16"/>
  <c r="C98" i="16"/>
  <c r="C97" i="16"/>
  <c r="C87" i="16"/>
  <c r="C85" i="16"/>
  <c r="C84" i="16"/>
  <c r="C82" i="16"/>
  <c r="D67" i="16"/>
  <c r="D75" i="16" s="1"/>
  <c r="C57" i="16"/>
  <c r="C42" i="16"/>
  <c r="C43" i="16" s="1"/>
  <c r="C41" i="16"/>
  <c r="D33" i="16"/>
  <c r="D128" i="15"/>
  <c r="D153" i="15" s="1"/>
  <c r="C101" i="15"/>
  <c r="C100" i="15"/>
  <c r="C99" i="15"/>
  <c r="C98" i="15"/>
  <c r="C97" i="15"/>
  <c r="C87" i="15"/>
  <c r="C85" i="15"/>
  <c r="C84" i="15"/>
  <c r="C82" i="15"/>
  <c r="D67" i="15"/>
  <c r="D75" i="15" s="1"/>
  <c r="C57" i="15"/>
  <c r="C42" i="15"/>
  <c r="C41" i="15"/>
  <c r="C43" i="15" s="1"/>
  <c r="D33" i="15"/>
  <c r="D128" i="14"/>
  <c r="D153" i="14" s="1"/>
  <c r="C101" i="14"/>
  <c r="C100" i="14"/>
  <c r="C99" i="14"/>
  <c r="C98" i="14"/>
  <c r="C97" i="14"/>
  <c r="C87" i="14"/>
  <c r="C85" i="14"/>
  <c r="C84" i="14"/>
  <c r="C82" i="14"/>
  <c r="D67" i="14"/>
  <c r="D75" i="14" s="1"/>
  <c r="C57" i="14"/>
  <c r="C42" i="14"/>
  <c r="C41" i="14"/>
  <c r="C43" i="14" s="1"/>
  <c r="D33" i="14"/>
  <c r="D128" i="13"/>
  <c r="D153" i="13" s="1"/>
  <c r="C101" i="13"/>
  <c r="C100" i="13"/>
  <c r="C99" i="13"/>
  <c r="C98" i="13"/>
  <c r="C97" i="13"/>
  <c r="C87" i="13"/>
  <c r="C85" i="13"/>
  <c r="C84" i="13"/>
  <c r="C82" i="13"/>
  <c r="C57" i="13"/>
  <c r="C42" i="13"/>
  <c r="C41" i="13"/>
  <c r="C43" i="13" s="1"/>
  <c r="D33" i="13"/>
  <c r="D128" i="12"/>
  <c r="D153" i="12" s="1"/>
  <c r="C101" i="12"/>
  <c r="C100" i="12"/>
  <c r="C99" i="12"/>
  <c r="C98" i="12"/>
  <c r="C97" i="12"/>
  <c r="C87" i="12"/>
  <c r="C86" i="12"/>
  <c r="C85" i="12"/>
  <c r="C84" i="12"/>
  <c r="C82" i="12"/>
  <c r="D67" i="12"/>
  <c r="D75" i="12" s="1"/>
  <c r="C57" i="12"/>
  <c r="C43" i="12"/>
  <c r="C42" i="12"/>
  <c r="C41" i="12"/>
  <c r="D33" i="12"/>
  <c r="D128" i="11"/>
  <c r="D153" i="11" s="1"/>
  <c r="C101" i="11"/>
  <c r="C100" i="11"/>
  <c r="C99" i="11"/>
  <c r="C98" i="11"/>
  <c r="C97" i="11"/>
  <c r="C87" i="11"/>
  <c r="C85" i="11"/>
  <c r="C84" i="11"/>
  <c r="C82" i="11"/>
  <c r="D67" i="11"/>
  <c r="D75" i="11" s="1"/>
  <c r="C57" i="11"/>
  <c r="C86" i="11" s="1"/>
  <c r="C42" i="11"/>
  <c r="C41" i="11"/>
  <c r="C43" i="11" s="1"/>
  <c r="D27" i="11"/>
  <c r="D30" i="11" s="1"/>
  <c r="D128" i="10"/>
  <c r="D153" i="10" s="1"/>
  <c r="C101" i="10"/>
  <c r="C100" i="10"/>
  <c r="C99" i="10"/>
  <c r="C98" i="10"/>
  <c r="C97" i="10"/>
  <c r="C87" i="10"/>
  <c r="C85" i="10"/>
  <c r="C84" i="10"/>
  <c r="C82" i="10"/>
  <c r="D67" i="10"/>
  <c r="D75" i="10" s="1"/>
  <c r="C57" i="10"/>
  <c r="C86" i="10" s="1"/>
  <c r="C42" i="10"/>
  <c r="C41" i="10"/>
  <c r="D27" i="10"/>
  <c r="D33" i="10" s="1"/>
  <c r="D128" i="9"/>
  <c r="D153" i="9" s="1"/>
  <c r="C101" i="9"/>
  <c r="C100" i="9"/>
  <c r="C99" i="9"/>
  <c r="C98" i="9"/>
  <c r="C97" i="9"/>
  <c r="C87" i="9"/>
  <c r="C85" i="9"/>
  <c r="C84" i="9"/>
  <c r="C82" i="9"/>
  <c r="C57" i="9"/>
  <c r="C42" i="9"/>
  <c r="C43" i="9" s="1"/>
  <c r="C41" i="9"/>
  <c r="D27" i="9"/>
  <c r="D33" i="9" s="1"/>
  <c r="Q5" i="25" s="1"/>
  <c r="D128" i="8"/>
  <c r="D153" i="8" s="1"/>
  <c r="C101" i="8"/>
  <c r="C100" i="8"/>
  <c r="C99" i="8"/>
  <c r="C98" i="8"/>
  <c r="C97" i="8"/>
  <c r="C87" i="8"/>
  <c r="C85" i="8"/>
  <c r="C84" i="8"/>
  <c r="C82" i="8"/>
  <c r="D67" i="8"/>
  <c r="D75" i="8" s="1"/>
  <c r="C57" i="8"/>
  <c r="C86" i="8" s="1"/>
  <c r="C42" i="8"/>
  <c r="C41" i="8"/>
  <c r="D33" i="8"/>
  <c r="D128" i="7"/>
  <c r="D153" i="7" s="1"/>
  <c r="C101" i="7"/>
  <c r="C100" i="7"/>
  <c r="C99" i="7"/>
  <c r="C98" i="7"/>
  <c r="C97" i="7"/>
  <c r="C87" i="7"/>
  <c r="C85" i="7"/>
  <c r="C84" i="7"/>
  <c r="C82" i="7"/>
  <c r="D67" i="7"/>
  <c r="D75" i="7" s="1"/>
  <c r="C57" i="7"/>
  <c r="C86" i="7" s="1"/>
  <c r="C42" i="7"/>
  <c r="C43" i="7" s="1"/>
  <c r="C41" i="7"/>
  <c r="D27" i="7"/>
  <c r="D33" i="7" s="1"/>
  <c r="D128" i="6"/>
  <c r="D153" i="6" s="1"/>
  <c r="C101" i="6"/>
  <c r="C100" i="6"/>
  <c r="C99" i="6"/>
  <c r="C98" i="6"/>
  <c r="C97" i="6"/>
  <c r="C87" i="6"/>
  <c r="C86" i="6"/>
  <c r="C85" i="6"/>
  <c r="C84" i="6"/>
  <c r="C82" i="6"/>
  <c r="D67" i="6"/>
  <c r="D75" i="6" s="1"/>
  <c r="C57" i="6"/>
  <c r="C42" i="6"/>
  <c r="C41" i="6"/>
  <c r="C43" i="6" s="1"/>
  <c r="D27" i="6"/>
  <c r="D33" i="6" s="1"/>
  <c r="D128" i="5"/>
  <c r="D153" i="5" s="1"/>
  <c r="C101" i="5"/>
  <c r="C100" i="5"/>
  <c r="C99" i="5"/>
  <c r="C98" i="5"/>
  <c r="C97" i="5"/>
  <c r="C87" i="5"/>
  <c r="C85" i="5"/>
  <c r="C84" i="5"/>
  <c r="C82" i="5"/>
  <c r="D67" i="5"/>
  <c r="D75" i="5" s="1"/>
  <c r="C57" i="5"/>
  <c r="C42" i="5"/>
  <c r="C41" i="5"/>
  <c r="D33" i="5"/>
  <c r="D128" i="4"/>
  <c r="D153" i="4" s="1"/>
  <c r="C101" i="4"/>
  <c r="C100" i="4"/>
  <c r="C99" i="4"/>
  <c r="C98" i="4"/>
  <c r="C97" i="4"/>
  <c r="C87" i="4"/>
  <c r="C86" i="4"/>
  <c r="C85" i="4"/>
  <c r="C84" i="4"/>
  <c r="C82" i="4"/>
  <c r="C57" i="4"/>
  <c r="C42" i="4"/>
  <c r="C41" i="4"/>
  <c r="C43" i="4" s="1"/>
  <c r="D33" i="4"/>
  <c r="D128" i="3"/>
  <c r="D153" i="3" s="1"/>
  <c r="C101" i="3"/>
  <c r="C100" i="3"/>
  <c r="C99" i="3"/>
  <c r="C98" i="3"/>
  <c r="C97" i="3"/>
  <c r="C87" i="3"/>
  <c r="C85" i="3"/>
  <c r="C84" i="3"/>
  <c r="C82" i="3"/>
  <c r="D67" i="3"/>
  <c r="D75" i="3" s="1"/>
  <c r="C57" i="3"/>
  <c r="C42" i="3"/>
  <c r="C41" i="3"/>
  <c r="D27" i="3"/>
  <c r="D33" i="3" s="1"/>
  <c r="G5" i="25" s="1"/>
  <c r="D128" i="2"/>
  <c r="D153" i="2" s="1"/>
  <c r="C101" i="2"/>
  <c r="C100" i="2"/>
  <c r="C99" i="2"/>
  <c r="C98" i="2"/>
  <c r="C97" i="2"/>
  <c r="C87" i="2"/>
  <c r="C85" i="2"/>
  <c r="C84" i="2"/>
  <c r="C82" i="2"/>
  <c r="C57" i="2"/>
  <c r="C86" i="2" s="1"/>
  <c r="C42" i="2"/>
  <c r="C41" i="2"/>
  <c r="C43" i="2" s="1"/>
  <c r="D33" i="2"/>
  <c r="C136" i="1"/>
  <c r="D128" i="1"/>
  <c r="D153" i="1" s="1"/>
  <c r="C101" i="1"/>
  <c r="C100" i="1"/>
  <c r="C99" i="1"/>
  <c r="C98" i="1"/>
  <c r="C97" i="1"/>
  <c r="C87" i="1"/>
  <c r="C86" i="1"/>
  <c r="C85" i="1"/>
  <c r="C84" i="1"/>
  <c r="C82" i="1"/>
  <c r="C57" i="1"/>
  <c r="C42" i="1"/>
  <c r="C43" i="1" s="1"/>
  <c r="C41" i="1"/>
  <c r="D67" i="1"/>
  <c r="D75" i="1" s="1"/>
  <c r="D82" i="6" l="1"/>
  <c r="M5" i="25"/>
  <c r="Q6" i="25"/>
  <c r="Q7" i="25" s="1"/>
  <c r="G6" i="25"/>
  <c r="G7" i="25" s="1"/>
  <c r="D84" i="16"/>
  <c r="AC5" i="25"/>
  <c r="D82" i="12"/>
  <c r="D83" i="12" s="1"/>
  <c r="S5" i="25"/>
  <c r="D82" i="8"/>
  <c r="O5" i="25"/>
  <c r="Y5" i="25"/>
  <c r="AA5" i="25"/>
  <c r="W5" i="25"/>
  <c r="K5" i="25"/>
  <c r="I5" i="25"/>
  <c r="D85" i="2"/>
  <c r="D86" i="2" s="1"/>
  <c r="E5" i="25"/>
  <c r="D103" i="24"/>
  <c r="D116" i="24" s="1"/>
  <c r="D118" i="24" s="1"/>
  <c r="D152" i="24" s="1"/>
  <c r="D154" i="24" s="1"/>
  <c r="D134" i="24" s="1"/>
  <c r="D135" i="24" s="1"/>
  <c r="D29" i="11"/>
  <c r="D33" i="11" s="1"/>
  <c r="D84" i="11" s="1"/>
  <c r="D149" i="7"/>
  <c r="D85" i="7"/>
  <c r="D42" i="7"/>
  <c r="F31" i="19"/>
  <c r="G46" i="19"/>
  <c r="F62" i="19" s="1"/>
  <c r="G38" i="19"/>
  <c r="F61" i="19" s="1"/>
  <c r="D41" i="11"/>
  <c r="D42" i="11"/>
  <c r="D67" i="4"/>
  <c r="D75" i="4" s="1"/>
  <c r="D84" i="2"/>
  <c r="F63" i="19"/>
  <c r="G63" i="19" s="1"/>
  <c r="D84" i="13"/>
  <c r="D41" i="13"/>
  <c r="D42" i="13"/>
  <c r="D67" i="13"/>
  <c r="D75" i="13" s="1"/>
  <c r="C86" i="3"/>
  <c r="D84" i="4"/>
  <c r="D42" i="4"/>
  <c r="D87" i="4"/>
  <c r="D41" i="4"/>
  <c r="D82" i="4"/>
  <c r="D41" i="2"/>
  <c r="D82" i="2"/>
  <c r="D87" i="2"/>
  <c r="D41" i="3"/>
  <c r="D82" i="3"/>
  <c r="D149" i="3"/>
  <c r="D85" i="3"/>
  <c r="D86" i="3" s="1"/>
  <c r="D87" i="3"/>
  <c r="D84" i="3"/>
  <c r="D42" i="3"/>
  <c r="C43" i="3"/>
  <c r="D41" i="5"/>
  <c r="D82" i="5"/>
  <c r="D149" i="5"/>
  <c r="D85" i="5"/>
  <c r="D86" i="5" s="1"/>
  <c r="D87" i="5"/>
  <c r="D84" i="5"/>
  <c r="D42" i="5"/>
  <c r="D42" i="2"/>
  <c r="D67" i="2"/>
  <c r="D75" i="2" s="1"/>
  <c r="D149" i="2"/>
  <c r="D85" i="4"/>
  <c r="D86" i="4" s="1"/>
  <c r="C43" i="5"/>
  <c r="D149" i="4"/>
  <c r="C86" i="5"/>
  <c r="D82" i="9"/>
  <c r="D41" i="9"/>
  <c r="D87" i="14"/>
  <c r="D84" i="14"/>
  <c r="D42" i="14"/>
  <c r="D41" i="14"/>
  <c r="D82" i="14"/>
  <c r="D149" i="14"/>
  <c r="D85" i="14"/>
  <c r="D83" i="6"/>
  <c r="D86" i="7"/>
  <c r="C43" i="10"/>
  <c r="D82" i="10"/>
  <c r="C86" i="16"/>
  <c r="D84" i="9"/>
  <c r="D82" i="11"/>
  <c r="D149" i="11"/>
  <c r="D85" i="11"/>
  <c r="D86" i="11" s="1"/>
  <c r="D82" i="15"/>
  <c r="D87" i="15"/>
  <c r="D84" i="15"/>
  <c r="D42" i="15"/>
  <c r="D41" i="15"/>
  <c r="D149" i="15"/>
  <c r="D85" i="15"/>
  <c r="D87" i="9"/>
  <c r="D87" i="10"/>
  <c r="D84" i="10"/>
  <c r="D42" i="10"/>
  <c r="D41" i="10"/>
  <c r="D149" i="10"/>
  <c r="D85" i="10"/>
  <c r="D86" i="10" s="1"/>
  <c r="D27" i="1"/>
  <c r="D33" i="1" s="1"/>
  <c r="D82" i="7"/>
  <c r="D41" i="7"/>
  <c r="D87" i="7"/>
  <c r="D42" i="9"/>
  <c r="D67" i="9"/>
  <c r="D75" i="9" s="1"/>
  <c r="D149" i="9"/>
  <c r="D41" i="12"/>
  <c r="D149" i="12"/>
  <c r="D85" i="12"/>
  <c r="D86" i="12" s="1"/>
  <c r="D87" i="12"/>
  <c r="D84" i="12"/>
  <c r="D42" i="12"/>
  <c r="D43" i="11"/>
  <c r="D73" i="11" s="1"/>
  <c r="D83" i="8"/>
  <c r="D85" i="9"/>
  <c r="D84" i="7"/>
  <c r="C43" i="8"/>
  <c r="D87" i="11"/>
  <c r="D85" i="13"/>
  <c r="D86" i="13" s="1"/>
  <c r="D85" i="6"/>
  <c r="D86" i="6" s="1"/>
  <c r="D149" i="6"/>
  <c r="D85" i="8"/>
  <c r="D86" i="8" s="1"/>
  <c r="D149" i="8"/>
  <c r="D82" i="13"/>
  <c r="D149" i="13"/>
  <c r="D41" i="6"/>
  <c r="D41" i="8"/>
  <c r="C86" i="13"/>
  <c r="D87" i="13"/>
  <c r="C86" i="14"/>
  <c r="D42" i="16"/>
  <c r="D41" i="16"/>
  <c r="D82" i="16"/>
  <c r="D149" i="16"/>
  <c r="D85" i="16"/>
  <c r="D86" i="16" s="1"/>
  <c r="D87" i="16"/>
  <c r="D42" i="6"/>
  <c r="D84" i="6"/>
  <c r="D87" i="6"/>
  <c r="D42" i="8"/>
  <c r="D84" i="8"/>
  <c r="D87" i="8"/>
  <c r="C86" i="9"/>
  <c r="C86" i="15"/>
  <c r="D88" i="12" l="1"/>
  <c r="D151" i="12" s="1"/>
  <c r="Q8" i="25"/>
  <c r="Q9" i="25" s="1"/>
  <c r="D88" i="8"/>
  <c r="D151" i="8" s="1"/>
  <c r="M6" i="25"/>
  <c r="M7" i="25" s="1"/>
  <c r="G8" i="25"/>
  <c r="G9" i="25" s="1"/>
  <c r="D43" i="16"/>
  <c r="D73" i="16" s="1"/>
  <c r="AC6" i="25"/>
  <c r="AC7" i="25" s="1"/>
  <c r="AC8" i="25" s="1"/>
  <c r="AC9" i="25" s="1"/>
  <c r="S6" i="25"/>
  <c r="S7" i="25" s="1"/>
  <c r="S8" i="25" s="1"/>
  <c r="S9" i="25" s="1"/>
  <c r="O6" i="25"/>
  <c r="O7" i="25" s="1"/>
  <c r="Y6" i="25"/>
  <c r="Y7" i="25" s="1"/>
  <c r="Y8" i="25"/>
  <c r="Y9" i="25" s="1"/>
  <c r="AA6" i="25"/>
  <c r="AA7" i="25" s="1"/>
  <c r="W6" i="25"/>
  <c r="W7" i="25" s="1"/>
  <c r="K6" i="25"/>
  <c r="K7" i="25" s="1"/>
  <c r="I6" i="25"/>
  <c r="I7" i="25" s="1"/>
  <c r="E6" i="25"/>
  <c r="E7" i="25" s="1"/>
  <c r="D43" i="7"/>
  <c r="D49" i="7" s="1"/>
  <c r="C5" i="25"/>
  <c r="C6" i="25" s="1"/>
  <c r="C7" i="25" s="1"/>
  <c r="C8" i="25" s="1"/>
  <c r="C9" i="25" s="1"/>
  <c r="D136" i="24"/>
  <c r="D143" i="24" s="1"/>
  <c r="D155" i="24" s="1"/>
  <c r="D156" i="24" s="1"/>
  <c r="D54" i="16"/>
  <c r="D52" i="16"/>
  <c r="D88" i="6"/>
  <c r="D151" i="6" s="1"/>
  <c r="D43" i="10"/>
  <c r="D53" i="10" s="1"/>
  <c r="D43" i="8"/>
  <c r="D55" i="7"/>
  <c r="D56" i="7"/>
  <c r="D51" i="7"/>
  <c r="E61" i="19"/>
  <c r="G61" i="19" s="1"/>
  <c r="D54" i="11"/>
  <c r="D49" i="11"/>
  <c r="D50" i="11"/>
  <c r="D56" i="11"/>
  <c r="D52" i="11"/>
  <c r="D53" i="11"/>
  <c r="D43" i="15"/>
  <c r="D73" i="15" s="1"/>
  <c r="D43" i="13"/>
  <c r="D73" i="13" s="1"/>
  <c r="D43" i="5"/>
  <c r="D73" i="5" s="1"/>
  <c r="D43" i="3"/>
  <c r="D54" i="3" s="1"/>
  <c r="D49" i="13"/>
  <c r="D53" i="5"/>
  <c r="E62" i="19"/>
  <c r="D83" i="7"/>
  <c r="D88" i="7" s="1"/>
  <c r="D151" i="7" s="1"/>
  <c r="D55" i="16"/>
  <c r="D83" i="13"/>
  <c r="D88" i="13" s="1"/>
  <c r="D73" i="7"/>
  <c r="D52" i="7"/>
  <c r="D53" i="7"/>
  <c r="D51" i="5"/>
  <c r="D83" i="5"/>
  <c r="D88" i="5" s="1"/>
  <c r="D151" i="5" s="1"/>
  <c r="D83" i="2"/>
  <c r="D88" i="2" s="1"/>
  <c r="D151" i="2" s="1"/>
  <c r="D43" i="4"/>
  <c r="D51" i="8"/>
  <c r="D49" i="8"/>
  <c r="D86" i="9"/>
  <c r="D50" i="7"/>
  <c r="D149" i="1"/>
  <c r="D85" i="1"/>
  <c r="D86" i="1" s="1"/>
  <c r="D42" i="1"/>
  <c r="D87" i="1"/>
  <c r="D84" i="1"/>
  <c r="D82" i="1"/>
  <c r="D41" i="1"/>
  <c r="D52" i="10"/>
  <c r="D55" i="11"/>
  <c r="D83" i="10"/>
  <c r="D88" i="10" s="1"/>
  <c r="D151" i="10" s="1"/>
  <c r="D86" i="14"/>
  <c r="D83" i="9"/>
  <c r="D83" i="14"/>
  <c r="D88" i="14" s="1"/>
  <c r="D151" i="14" s="1"/>
  <c r="D43" i="9"/>
  <c r="D43" i="6"/>
  <c r="D53" i="8"/>
  <c r="D86" i="15"/>
  <c r="D83" i="15"/>
  <c r="D43" i="2"/>
  <c r="D83" i="4"/>
  <c r="D88" i="4" s="1"/>
  <c r="D151" i="4" s="1"/>
  <c r="D83" i="16"/>
  <c r="D88" i="16" s="1"/>
  <c r="D151" i="16" s="1"/>
  <c r="D83" i="11"/>
  <c r="D88" i="11" s="1"/>
  <c r="D151" i="11" s="1"/>
  <c r="D49" i="5"/>
  <c r="D56" i="5"/>
  <c r="D43" i="12"/>
  <c r="D54" i="7"/>
  <c r="D53" i="15"/>
  <c r="D51" i="11"/>
  <c r="D43" i="14"/>
  <c r="D83" i="3"/>
  <c r="D88" i="3" s="1"/>
  <c r="D151" i="3" s="1"/>
  <c r="D88" i="9" l="1"/>
  <c r="D151" i="9" s="1"/>
  <c r="M8" i="25"/>
  <c r="M9" i="25" s="1"/>
  <c r="D49" i="10"/>
  <c r="D52" i="5"/>
  <c r="D50" i="10"/>
  <c r="AA8" i="25"/>
  <c r="AA9" i="25" s="1"/>
  <c r="AA12" i="25" s="1"/>
  <c r="AA18" i="25" s="1"/>
  <c r="Q12" i="25"/>
  <c r="Q18" i="25" s="1"/>
  <c r="Q11" i="25"/>
  <c r="Q17" i="25" s="1"/>
  <c r="Q10" i="25"/>
  <c r="Q16" i="25" s="1"/>
  <c r="Q19" i="25" s="1"/>
  <c r="Q21" i="25" s="1"/>
  <c r="G12" i="25"/>
  <c r="G18" i="25" s="1"/>
  <c r="G10" i="25"/>
  <c r="G16" i="25" s="1"/>
  <c r="G19" i="25" s="1"/>
  <c r="G21" i="25" s="1"/>
  <c r="G11" i="25"/>
  <c r="G17" i="25" s="1"/>
  <c r="D56" i="16"/>
  <c r="D51" i="16"/>
  <c r="D49" i="16"/>
  <c r="D57" i="16" s="1"/>
  <c r="D74" i="16" s="1"/>
  <c r="D76" i="16" s="1"/>
  <c r="D101" i="16" s="1"/>
  <c r="D50" i="16"/>
  <c r="D53" i="16"/>
  <c r="AC12" i="25"/>
  <c r="AC18" i="25" s="1"/>
  <c r="AC11" i="25"/>
  <c r="AC17" i="25" s="1"/>
  <c r="AC10" i="25"/>
  <c r="AC16" i="25" s="1"/>
  <c r="AC19" i="25" s="1"/>
  <c r="AC21" i="25" s="1"/>
  <c r="S11" i="25"/>
  <c r="S17" i="25" s="1"/>
  <c r="S10" i="25"/>
  <c r="S16" i="25" s="1"/>
  <c r="S12" i="25"/>
  <c r="S18" i="25" s="1"/>
  <c r="O8" i="25"/>
  <c r="O9" i="25" s="1"/>
  <c r="Y10" i="25"/>
  <c r="Y16" i="25" s="1"/>
  <c r="Y11" i="25"/>
  <c r="Y17" i="25" s="1"/>
  <c r="Y12" i="25"/>
  <c r="Y18" i="25" s="1"/>
  <c r="D49" i="15"/>
  <c r="D52" i="15"/>
  <c r="AA10" i="25"/>
  <c r="AA16" i="25" s="1"/>
  <c r="D55" i="15"/>
  <c r="W8" i="25"/>
  <c r="W9" i="25" s="1"/>
  <c r="D54" i="13"/>
  <c r="K8" i="25"/>
  <c r="K9" i="25" s="1"/>
  <c r="D50" i="5"/>
  <c r="I8" i="25"/>
  <c r="I9" i="25" s="1"/>
  <c r="E8" i="25"/>
  <c r="E9" i="25" s="1"/>
  <c r="D57" i="7"/>
  <c r="D74" i="7" s="1"/>
  <c r="D76" i="7" s="1"/>
  <c r="C11" i="25"/>
  <c r="C17" i="25" s="1"/>
  <c r="C10" i="25"/>
  <c r="C16" i="25" s="1"/>
  <c r="C12" i="25"/>
  <c r="C18" i="25" s="1"/>
  <c r="C29" i="19"/>
  <c r="E29" i="19" s="1"/>
  <c r="G29" i="19" s="1"/>
  <c r="H29" i="19" s="1"/>
  <c r="D140" i="24"/>
  <c r="D139" i="24"/>
  <c r="D138" i="24"/>
  <c r="D137" i="24"/>
  <c r="D141" i="24"/>
  <c r="D142" i="24"/>
  <c r="D56" i="15"/>
  <c r="D54" i="8"/>
  <c r="D56" i="8"/>
  <c r="D73" i="10"/>
  <c r="D51" i="10"/>
  <c r="D55" i="10"/>
  <c r="D56" i="10"/>
  <c r="D51" i="15"/>
  <c r="D57" i="11"/>
  <c r="D74" i="11" s="1"/>
  <c r="D76" i="11" s="1"/>
  <c r="D109" i="11" s="1"/>
  <c r="D110" i="11" s="1"/>
  <c r="D117" i="11" s="1"/>
  <c r="D55" i="8"/>
  <c r="D55" i="5"/>
  <c r="D54" i="10"/>
  <c r="D52" i="8"/>
  <c r="D50" i="8"/>
  <c r="D73" i="8"/>
  <c r="D55" i="13"/>
  <c r="D54" i="15"/>
  <c r="D53" i="13"/>
  <c r="D50" i="13"/>
  <c r="D52" i="13"/>
  <c r="D51" i="13"/>
  <c r="D56" i="13"/>
  <c r="D50" i="15"/>
  <c r="D88" i="15"/>
  <c r="D151" i="15" s="1"/>
  <c r="D54" i="5"/>
  <c r="D56" i="3"/>
  <c r="D73" i="3"/>
  <c r="D55" i="3"/>
  <c r="D51" i="3"/>
  <c r="D50" i="3"/>
  <c r="D53" i="3"/>
  <c r="D52" i="3"/>
  <c r="D49" i="3"/>
  <c r="G62" i="19"/>
  <c r="D150" i="16"/>
  <c r="D98" i="16"/>
  <c r="D99" i="16"/>
  <c r="D97" i="16"/>
  <c r="D151" i="13"/>
  <c r="D73" i="4"/>
  <c r="D54" i="4"/>
  <c r="D53" i="4"/>
  <c r="D51" i="4"/>
  <c r="D56" i="4"/>
  <c r="D55" i="4"/>
  <c r="D50" i="4"/>
  <c r="D49" i="4"/>
  <c r="D52" i="4"/>
  <c r="D73" i="12"/>
  <c r="D53" i="12"/>
  <c r="D49" i="12"/>
  <c r="D51" i="12"/>
  <c r="D55" i="12"/>
  <c r="D52" i="12"/>
  <c r="D56" i="12"/>
  <c r="D54" i="12"/>
  <c r="D50" i="12"/>
  <c r="D73" i="2"/>
  <c r="D56" i="2"/>
  <c r="D55" i="2"/>
  <c r="D50" i="2"/>
  <c r="D49" i="2"/>
  <c r="D54" i="2"/>
  <c r="D52" i="2"/>
  <c r="D53" i="2"/>
  <c r="D51" i="2"/>
  <c r="D73" i="9"/>
  <c r="D49" i="9"/>
  <c r="D51" i="9"/>
  <c r="D52" i="9"/>
  <c r="D53" i="9"/>
  <c r="D50" i="9"/>
  <c r="D55" i="9"/>
  <c r="D54" i="9"/>
  <c r="D56" i="9"/>
  <c r="D83" i="1"/>
  <c r="D88" i="1" s="1"/>
  <c r="D151" i="1" s="1"/>
  <c r="D73" i="14"/>
  <c r="D51" i="14"/>
  <c r="D52" i="14"/>
  <c r="D56" i="14"/>
  <c r="D55" i="14"/>
  <c r="D53" i="14"/>
  <c r="D54" i="14"/>
  <c r="D50" i="14"/>
  <c r="D49" i="14"/>
  <c r="D73" i="6"/>
  <c r="D51" i="6"/>
  <c r="D49" i="6"/>
  <c r="D55" i="6"/>
  <c r="D52" i="6"/>
  <c r="D50" i="6"/>
  <c r="D56" i="6"/>
  <c r="D53" i="6"/>
  <c r="D54" i="6"/>
  <c r="D43" i="1"/>
  <c r="D97" i="11" l="1"/>
  <c r="AA11" i="25"/>
  <c r="AA17" i="25" s="1"/>
  <c r="AA19" i="25" s="1"/>
  <c r="AA21" i="25" s="1"/>
  <c r="M11" i="25"/>
  <c r="M17" i="25" s="1"/>
  <c r="M10" i="25"/>
  <c r="M16" i="25" s="1"/>
  <c r="M12" i="25"/>
  <c r="M18" i="25" s="1"/>
  <c r="D150" i="11"/>
  <c r="D57" i="10"/>
  <c r="D74" i="10" s="1"/>
  <c r="D76" i="10" s="1"/>
  <c r="D109" i="10" s="1"/>
  <c r="D110" i="10" s="1"/>
  <c r="D117" i="10" s="1"/>
  <c r="D57" i="5"/>
  <c r="D74" i="5" s="1"/>
  <c r="D76" i="5" s="1"/>
  <c r="D100" i="16"/>
  <c r="D109" i="16"/>
  <c r="D110" i="16" s="1"/>
  <c r="D117" i="16" s="1"/>
  <c r="D102" i="16"/>
  <c r="D103" i="16" s="1"/>
  <c r="D116" i="16" s="1"/>
  <c r="D118" i="16" s="1"/>
  <c r="D152" i="16" s="1"/>
  <c r="D154" i="16" s="1"/>
  <c r="S19" i="25"/>
  <c r="S21" i="25" s="1"/>
  <c r="O10" i="25"/>
  <c r="O16" i="25" s="1"/>
  <c r="O12" i="25"/>
  <c r="O18" i="25" s="1"/>
  <c r="O11" i="25"/>
  <c r="O17" i="25" s="1"/>
  <c r="D57" i="8"/>
  <c r="D74" i="8" s="1"/>
  <c r="D76" i="8" s="1"/>
  <c r="D98" i="8" s="1"/>
  <c r="Y19" i="25"/>
  <c r="Y21" i="25" s="1"/>
  <c r="D57" i="15"/>
  <c r="D74" i="15" s="1"/>
  <c r="D76" i="15" s="1"/>
  <c r="D97" i="15" s="1"/>
  <c r="W11" i="25"/>
  <c r="W17" i="25" s="1"/>
  <c r="W12" i="25"/>
  <c r="W18" i="25" s="1"/>
  <c r="W10" i="25"/>
  <c r="W16" i="25" s="1"/>
  <c r="W19" i="25" s="1"/>
  <c r="W21" i="25" s="1"/>
  <c r="K10" i="25"/>
  <c r="K16" i="25" s="1"/>
  <c r="K12" i="25"/>
  <c r="K18" i="25" s="1"/>
  <c r="K11" i="25"/>
  <c r="K17" i="25" s="1"/>
  <c r="I10" i="25"/>
  <c r="I16" i="25" s="1"/>
  <c r="I11" i="25"/>
  <c r="I17" i="25" s="1"/>
  <c r="I12" i="25"/>
  <c r="I18" i="25" s="1"/>
  <c r="E11" i="25"/>
  <c r="E17" i="25" s="1"/>
  <c r="E10" i="25"/>
  <c r="E16" i="25" s="1"/>
  <c r="E12" i="25"/>
  <c r="E18" i="25" s="1"/>
  <c r="D98" i="11"/>
  <c r="D101" i="11"/>
  <c r="C19" i="25"/>
  <c r="C21" i="25" s="1"/>
  <c r="D102" i="11"/>
  <c r="D57" i="13"/>
  <c r="D74" i="13" s="1"/>
  <c r="D76" i="13" s="1"/>
  <c r="D150" i="13" s="1"/>
  <c r="D57" i="6"/>
  <c r="D74" i="6" s="1"/>
  <c r="D99" i="11"/>
  <c r="D100" i="11"/>
  <c r="D57" i="3"/>
  <c r="D74" i="3" s="1"/>
  <c r="D76" i="3" s="1"/>
  <c r="D109" i="3" s="1"/>
  <c r="D110" i="3" s="1"/>
  <c r="D117" i="3" s="1"/>
  <c r="D100" i="15"/>
  <c r="D101" i="15"/>
  <c r="D57" i="14"/>
  <c r="D74" i="14" s="1"/>
  <c r="D76" i="14" s="1"/>
  <c r="D73" i="1"/>
  <c r="D52" i="1"/>
  <c r="D56" i="1"/>
  <c r="D53" i="1"/>
  <c r="D54" i="1"/>
  <c r="D55" i="1"/>
  <c r="D51" i="1"/>
  <c r="D50" i="1"/>
  <c r="D49" i="1"/>
  <c r="D98" i="3"/>
  <c r="D102" i="3"/>
  <c r="D76" i="6"/>
  <c r="D57" i="9"/>
  <c r="D74" i="9" s="1"/>
  <c r="D76" i="9" s="1"/>
  <c r="D57" i="12"/>
  <c r="D74" i="12" s="1"/>
  <c r="D76" i="12" s="1"/>
  <c r="D102" i="8"/>
  <c r="D109" i="8"/>
  <c r="D110" i="8" s="1"/>
  <c r="D117" i="8" s="1"/>
  <c r="D100" i="10"/>
  <c r="D150" i="7"/>
  <c r="D109" i="7"/>
  <c r="D110" i="7" s="1"/>
  <c r="D117" i="7" s="1"/>
  <c r="D97" i="7"/>
  <c r="D101" i="7"/>
  <c r="D98" i="7"/>
  <c r="D102" i="7"/>
  <c r="D99" i="7"/>
  <c r="D100" i="7"/>
  <c r="D57" i="2"/>
  <c r="D74" i="2" s="1"/>
  <c r="D76" i="2" s="1"/>
  <c r="D150" i="5"/>
  <c r="D102" i="5"/>
  <c r="D98" i="5"/>
  <c r="D100" i="5"/>
  <c r="D99" i="5"/>
  <c r="D97" i="5"/>
  <c r="D109" i="5"/>
  <c r="D110" i="5" s="1"/>
  <c r="D117" i="5" s="1"/>
  <c r="D101" i="5"/>
  <c r="D57" i="4"/>
  <c r="D74" i="4" s="1"/>
  <c r="D76" i="4" s="1"/>
  <c r="D99" i="3" l="1"/>
  <c r="D109" i="15"/>
  <c r="D110" i="15" s="1"/>
  <c r="D117" i="15" s="1"/>
  <c r="D98" i="10"/>
  <c r="D150" i="3"/>
  <c r="D99" i="15"/>
  <c r="D102" i="15"/>
  <c r="D103" i="15" s="1"/>
  <c r="D116" i="15" s="1"/>
  <c r="D118" i="15" s="1"/>
  <c r="D152" i="15" s="1"/>
  <c r="D154" i="15" s="1"/>
  <c r="D134" i="15" s="1"/>
  <c r="D135" i="15" s="1"/>
  <c r="D101" i="10"/>
  <c r="D102" i="10"/>
  <c r="D98" i="15"/>
  <c r="D99" i="10"/>
  <c r="D97" i="10"/>
  <c r="D150" i="10"/>
  <c r="D100" i="3"/>
  <c r="D150" i="15"/>
  <c r="D97" i="3"/>
  <c r="D103" i="11"/>
  <c r="D116" i="11" s="1"/>
  <c r="D118" i="11" s="1"/>
  <c r="D152" i="11" s="1"/>
  <c r="D154" i="11" s="1"/>
  <c r="M19" i="25"/>
  <c r="M21" i="25" s="1"/>
  <c r="D100" i="8"/>
  <c r="D101" i="8"/>
  <c r="D97" i="8"/>
  <c r="D99" i="8"/>
  <c r="D101" i="3"/>
  <c r="D150" i="8"/>
  <c r="O19" i="25"/>
  <c r="O21" i="25" s="1"/>
  <c r="K19" i="25"/>
  <c r="K21" i="25" s="1"/>
  <c r="I19" i="25"/>
  <c r="I21" i="25" s="1"/>
  <c r="E19" i="25"/>
  <c r="E21" i="25" s="1"/>
  <c r="D97" i="13"/>
  <c r="D102" i="13"/>
  <c r="D98" i="13"/>
  <c r="D99" i="13"/>
  <c r="D100" i="13"/>
  <c r="D109" i="13"/>
  <c r="D110" i="13" s="1"/>
  <c r="D117" i="13" s="1"/>
  <c r="D101" i="13"/>
  <c r="D150" i="4"/>
  <c r="D101" i="4"/>
  <c r="D100" i="4"/>
  <c r="D102" i="4"/>
  <c r="D98" i="4"/>
  <c r="D97" i="4"/>
  <c r="D109" i="4"/>
  <c r="D110" i="4" s="1"/>
  <c r="D117" i="4" s="1"/>
  <c r="D99" i="4"/>
  <c r="D150" i="14"/>
  <c r="D101" i="14"/>
  <c r="D100" i="14"/>
  <c r="D97" i="14"/>
  <c r="D99" i="14"/>
  <c r="D109" i="14"/>
  <c r="D110" i="14" s="1"/>
  <c r="D117" i="14" s="1"/>
  <c r="D102" i="14"/>
  <c r="D98" i="14"/>
  <c r="D150" i="2"/>
  <c r="D99" i="2"/>
  <c r="D109" i="2"/>
  <c r="D110" i="2" s="1"/>
  <c r="D117" i="2" s="1"/>
  <c r="D101" i="2"/>
  <c r="D100" i="2"/>
  <c r="D102" i="2"/>
  <c r="D98" i="2"/>
  <c r="D97" i="2"/>
  <c r="D100" i="12"/>
  <c r="D150" i="12"/>
  <c r="D99" i="12"/>
  <c r="D109" i="12"/>
  <c r="D110" i="12" s="1"/>
  <c r="D117" i="12" s="1"/>
  <c r="D101" i="12"/>
  <c r="D102" i="12"/>
  <c r="D98" i="12"/>
  <c r="D97" i="12"/>
  <c r="D150" i="9"/>
  <c r="D109" i="9"/>
  <c r="D110" i="9" s="1"/>
  <c r="D117" i="9" s="1"/>
  <c r="D99" i="9"/>
  <c r="D100" i="9"/>
  <c r="D101" i="9"/>
  <c r="D102" i="9"/>
  <c r="D97" i="9"/>
  <c r="D98" i="9"/>
  <c r="D134" i="11"/>
  <c r="D57" i="1"/>
  <c r="D74" i="1" s="1"/>
  <c r="D76" i="1" s="1"/>
  <c r="D103" i="5"/>
  <c r="D116" i="5" s="1"/>
  <c r="D118" i="5" s="1"/>
  <c r="D152" i="5" s="1"/>
  <c r="D154" i="5" s="1"/>
  <c r="D103" i="7"/>
  <c r="D116" i="7" s="1"/>
  <c r="D118" i="7" s="1"/>
  <c r="D152" i="7" s="1"/>
  <c r="D154" i="7" s="1"/>
  <c r="D103" i="3"/>
  <c r="D116" i="3" s="1"/>
  <c r="D118" i="3" s="1"/>
  <c r="D152" i="3" s="1"/>
  <c r="D154" i="3" s="1"/>
  <c r="D150" i="6"/>
  <c r="D98" i="6"/>
  <c r="D101" i="6"/>
  <c r="D100" i="6"/>
  <c r="D97" i="6"/>
  <c r="D99" i="6"/>
  <c r="D102" i="6"/>
  <c r="D109" i="6"/>
  <c r="D110" i="6" s="1"/>
  <c r="D117" i="6" s="1"/>
  <c r="D134" i="16"/>
  <c r="D135" i="16" s="1"/>
  <c r="D136" i="16" s="1"/>
  <c r="D103" i="10"/>
  <c r="D116" i="10" s="1"/>
  <c r="D118" i="10" s="1"/>
  <c r="D152" i="10" s="1"/>
  <c r="D154" i="10" s="1"/>
  <c r="D103" i="8" l="1"/>
  <c r="D116" i="8" s="1"/>
  <c r="D118" i="8" s="1"/>
  <c r="D152" i="8" s="1"/>
  <c r="D154" i="8" s="1"/>
  <c r="D134" i="8" s="1"/>
  <c r="D135" i="8" s="1"/>
  <c r="D136" i="8" s="1"/>
  <c r="A45" i="25"/>
  <c r="A51" i="25" s="1"/>
  <c r="F60" i="19" s="1"/>
  <c r="D103" i="13"/>
  <c r="D116" i="13" s="1"/>
  <c r="D118" i="13" s="1"/>
  <c r="D152" i="13" s="1"/>
  <c r="D154" i="13" s="1"/>
  <c r="D134" i="13" s="1"/>
  <c r="D103" i="14"/>
  <c r="D116" i="14" s="1"/>
  <c r="D118" i="14" s="1"/>
  <c r="D152" i="14" s="1"/>
  <c r="D154" i="14" s="1"/>
  <c r="D103" i="2"/>
  <c r="D116" i="2" s="1"/>
  <c r="D118" i="2" s="1"/>
  <c r="D152" i="2" s="1"/>
  <c r="D154" i="2" s="1"/>
  <c r="D134" i="5"/>
  <c r="D134" i="3"/>
  <c r="D135" i="3" s="1"/>
  <c r="D136" i="3" s="1"/>
  <c r="D134" i="10"/>
  <c r="D103" i="12"/>
  <c r="D116" i="12" s="1"/>
  <c r="D118" i="12" s="1"/>
  <c r="D152" i="12" s="1"/>
  <c r="D154" i="12" s="1"/>
  <c r="D103" i="4"/>
  <c r="D116" i="4" s="1"/>
  <c r="D118" i="4" s="1"/>
  <c r="D152" i="4" s="1"/>
  <c r="D154" i="4" s="1"/>
  <c r="D136" i="15"/>
  <c r="D143" i="15" s="1"/>
  <c r="D155" i="15" s="1"/>
  <c r="D156" i="15" s="1"/>
  <c r="D134" i="7"/>
  <c r="D135" i="7" s="1"/>
  <c r="D103" i="6"/>
  <c r="D116" i="6" s="1"/>
  <c r="D118" i="6" s="1"/>
  <c r="D152" i="6" s="1"/>
  <c r="D154" i="6" s="1"/>
  <c r="D150" i="1"/>
  <c r="D109" i="1"/>
  <c r="D110" i="1" s="1"/>
  <c r="D117" i="1" s="1"/>
  <c r="D97" i="1"/>
  <c r="D102" i="1"/>
  <c r="D100" i="1"/>
  <c r="D99" i="1"/>
  <c r="D101" i="1"/>
  <c r="D98" i="1"/>
  <c r="D143" i="16"/>
  <c r="D155" i="16" s="1"/>
  <c r="D156" i="16" s="1"/>
  <c r="D135" i="11"/>
  <c r="D136" i="11" s="1"/>
  <c r="D143" i="11" s="1"/>
  <c r="D155" i="11" s="1"/>
  <c r="D156" i="11" s="1"/>
  <c r="D103" i="9"/>
  <c r="D116" i="9" s="1"/>
  <c r="D118" i="9" s="1"/>
  <c r="D152" i="9" s="1"/>
  <c r="D154" i="9" s="1"/>
  <c r="D135" i="13" l="1"/>
  <c r="D136" i="13" s="1"/>
  <c r="D143" i="13" s="1"/>
  <c r="D155" i="13" s="1"/>
  <c r="D156" i="13" s="1"/>
  <c r="D141" i="13" s="1"/>
  <c r="D135" i="10"/>
  <c r="D136" i="10" s="1"/>
  <c r="D143" i="10" s="1"/>
  <c r="D155" i="10" s="1"/>
  <c r="D156" i="10" s="1"/>
  <c r="D136" i="7"/>
  <c r="D143" i="7" s="1"/>
  <c r="D155" i="7" s="1"/>
  <c r="D156" i="7" s="1"/>
  <c r="D134" i="6"/>
  <c r="D135" i="6" s="1"/>
  <c r="D134" i="9"/>
  <c r="C24" i="19"/>
  <c r="E24" i="19" s="1"/>
  <c r="G24" i="19" s="1"/>
  <c r="H24" i="19" s="1"/>
  <c r="D138" i="11"/>
  <c r="D142" i="11"/>
  <c r="D140" i="11"/>
  <c r="D139" i="11"/>
  <c r="D141" i="11"/>
  <c r="D137" i="11"/>
  <c r="D134" i="12"/>
  <c r="D134" i="4"/>
  <c r="C28" i="19"/>
  <c r="E28" i="19" s="1"/>
  <c r="G28" i="19" s="1"/>
  <c r="H28" i="19" s="1"/>
  <c r="D138" i="16"/>
  <c r="D142" i="16"/>
  <c r="D141" i="16"/>
  <c r="D140" i="16"/>
  <c r="D139" i="16"/>
  <c r="D137" i="16"/>
  <c r="D103" i="1"/>
  <c r="D116" i="1" s="1"/>
  <c r="D118" i="1" s="1"/>
  <c r="D152" i="1" s="1"/>
  <c r="D154" i="1" s="1"/>
  <c r="D143" i="8"/>
  <c r="D155" i="8" s="1"/>
  <c r="D156" i="8" s="1"/>
  <c r="D140" i="15"/>
  <c r="D138" i="15"/>
  <c r="C27" i="19"/>
  <c r="E27" i="19" s="1"/>
  <c r="G27" i="19" s="1"/>
  <c r="D137" i="15"/>
  <c r="D142" i="15"/>
  <c r="D141" i="15"/>
  <c r="D139" i="15"/>
  <c r="D135" i="5"/>
  <c r="D136" i="5" s="1"/>
  <c r="D143" i="5" s="1"/>
  <c r="D155" i="5" s="1"/>
  <c r="D156" i="5" s="1"/>
  <c r="D143" i="3"/>
  <c r="D155" i="3" s="1"/>
  <c r="D156" i="3" s="1"/>
  <c r="D134" i="14"/>
  <c r="D134" i="2"/>
  <c r="D142" i="13" l="1"/>
  <c r="C26" i="19"/>
  <c r="E26" i="19" s="1"/>
  <c r="G26" i="19" s="1"/>
  <c r="H26" i="19" s="1"/>
  <c r="D138" i="13"/>
  <c r="D140" i="13"/>
  <c r="D137" i="13"/>
  <c r="D139" i="13"/>
  <c r="H27" i="19"/>
  <c r="D136" i="6"/>
  <c r="D143" i="6" s="1"/>
  <c r="D155" i="6" s="1"/>
  <c r="D156" i="6" s="1"/>
  <c r="D135" i="2"/>
  <c r="D136" i="2" s="1"/>
  <c r="D143" i="2" s="1"/>
  <c r="D155" i="2" s="1"/>
  <c r="D156" i="2" s="1"/>
  <c r="G60" i="19"/>
  <c r="C18" i="19"/>
  <c r="E18" i="19" s="1"/>
  <c r="G18" i="19" s="1"/>
  <c r="H18" i="19" s="1"/>
  <c r="D140" i="5"/>
  <c r="D138" i="5"/>
  <c r="D141" i="5"/>
  <c r="D137" i="5"/>
  <c r="D139" i="5"/>
  <c r="D142" i="5"/>
  <c r="C16" i="19"/>
  <c r="E16" i="19" s="1"/>
  <c r="G16" i="19" s="1"/>
  <c r="H16" i="19" s="1"/>
  <c r="D141" i="3"/>
  <c r="D140" i="3"/>
  <c r="D139" i="3"/>
  <c r="D138" i="3"/>
  <c r="D137" i="3"/>
  <c r="D142" i="3"/>
  <c r="D134" i="1"/>
  <c r="D135" i="1" s="1"/>
  <c r="D136" i="1" s="1"/>
  <c r="C21" i="19"/>
  <c r="E21" i="19" s="1"/>
  <c r="G21" i="19" s="1"/>
  <c r="H21" i="19" s="1"/>
  <c r="D137" i="8"/>
  <c r="D141" i="8"/>
  <c r="D139" i="8"/>
  <c r="D138" i="8"/>
  <c r="D140" i="8"/>
  <c r="D142" i="8"/>
  <c r="D135" i="4"/>
  <c r="D136" i="4" s="1"/>
  <c r="C20" i="19"/>
  <c r="E20" i="19" s="1"/>
  <c r="G20" i="19" s="1"/>
  <c r="H20" i="19" s="1"/>
  <c r="D140" i="7"/>
  <c r="D138" i="7"/>
  <c r="D142" i="7"/>
  <c r="D141" i="7"/>
  <c r="D139" i="7"/>
  <c r="D137" i="7"/>
  <c r="D135" i="12"/>
  <c r="D136" i="12" s="1"/>
  <c r="D135" i="14"/>
  <c r="D136" i="14" s="1"/>
  <c r="C23" i="19"/>
  <c r="E23" i="19" s="1"/>
  <c r="G23" i="19" s="1"/>
  <c r="H23" i="19" s="1"/>
  <c r="D137" i="10"/>
  <c r="D141" i="10"/>
  <c r="D139" i="10"/>
  <c r="D138" i="10"/>
  <c r="D142" i="10"/>
  <c r="D140" i="10"/>
  <c r="D135" i="9"/>
  <c r="D136" i="9" l="1"/>
  <c r="D143" i="9" s="1"/>
  <c r="D155" i="9" s="1"/>
  <c r="D156" i="9" s="1"/>
  <c r="C15" i="19"/>
  <c r="E15" i="19" s="1"/>
  <c r="G15" i="19" s="1"/>
  <c r="H15" i="19" s="1"/>
  <c r="D138" i="2"/>
  <c r="D142" i="2"/>
  <c r="D141" i="2"/>
  <c r="D140" i="2"/>
  <c r="D139" i="2"/>
  <c r="D137" i="2"/>
  <c r="D143" i="14"/>
  <c r="D155" i="14" s="1"/>
  <c r="D156" i="14" s="1"/>
  <c r="D143" i="12"/>
  <c r="D155" i="12" s="1"/>
  <c r="D156" i="12" s="1"/>
  <c r="D143" i="1"/>
  <c r="D155" i="1" s="1"/>
  <c r="D156" i="1" s="1"/>
  <c r="D143" i="4"/>
  <c r="D155" i="4" s="1"/>
  <c r="D156" i="4" s="1"/>
  <c r="C19" i="19"/>
  <c r="E19" i="19" s="1"/>
  <c r="G19" i="19" s="1"/>
  <c r="H19" i="19" s="1"/>
  <c r="D137" i="6"/>
  <c r="D141" i="6"/>
  <c r="D139" i="6"/>
  <c r="D138" i="6"/>
  <c r="D142" i="6"/>
  <c r="D140" i="6"/>
  <c r="C22" i="19" l="1"/>
  <c r="E22" i="19" s="1"/>
  <c r="G22" i="19" s="1"/>
  <c r="H22" i="19" s="1"/>
  <c r="D140" i="9"/>
  <c r="D138" i="9"/>
  <c r="D142" i="9"/>
  <c r="D141" i="9"/>
  <c r="D137" i="9"/>
  <c r="D139" i="9"/>
  <c r="C14" i="19"/>
  <c r="E14" i="19" s="1"/>
  <c r="G14" i="19" s="1"/>
  <c r="D141" i="1"/>
  <c r="D139" i="1"/>
  <c r="D138" i="1"/>
  <c r="D137" i="1"/>
  <c r="D142" i="1"/>
  <c r="D140" i="1"/>
  <c r="C25" i="19"/>
  <c r="E25" i="19" s="1"/>
  <c r="G25" i="19" s="1"/>
  <c r="H25" i="19" s="1"/>
  <c r="D141" i="12"/>
  <c r="D139" i="12"/>
  <c r="D137" i="12"/>
  <c r="D142" i="12"/>
  <c r="D138" i="12"/>
  <c r="D140" i="12"/>
  <c r="C30" i="19"/>
  <c r="E30" i="19" s="1"/>
  <c r="G30" i="19" s="1"/>
  <c r="D137" i="14"/>
  <c r="D141" i="14"/>
  <c r="D140" i="14"/>
  <c r="D139" i="14"/>
  <c r="D138" i="14"/>
  <c r="D142" i="14"/>
  <c r="C17" i="19"/>
  <c r="E17" i="19" s="1"/>
  <c r="G17" i="19" s="1"/>
  <c r="H17" i="19" s="1"/>
  <c r="D138" i="4"/>
  <c r="D137" i="4"/>
  <c r="D142" i="4"/>
  <c r="D141" i="4"/>
  <c r="D140" i="4"/>
  <c r="D139" i="4"/>
  <c r="H30" i="19" l="1"/>
  <c r="G31" i="19"/>
  <c r="H14" i="19"/>
  <c r="H31" i="19" l="1"/>
  <c r="F59" i="19" s="1"/>
  <c r="F53" i="19"/>
  <c r="G53" i="19" s="1"/>
  <c r="E64" i="19" l="1"/>
  <c r="F64" i="19"/>
  <c r="F65" i="19" s="1"/>
  <c r="E59" i="19"/>
  <c r="G59" i="19" s="1"/>
  <c r="G64" i="19" l="1"/>
  <c r="G65" i="19" s="1"/>
  <c r="E65" i="19"/>
</calcChain>
</file>

<file path=xl/sharedStrings.xml><?xml version="1.0" encoding="utf-8"?>
<sst xmlns="http://schemas.openxmlformats.org/spreadsheetml/2006/main" count="3528" uniqueCount="223">
  <si>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</si>
  <si>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</si>
  <si>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</si>
  <si>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</si>
  <si>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</si>
  <si>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</si>
  <si>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</si>
  <si>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</si>
  <si>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</si>
  <si>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</si>
  <si>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</si>
  <si>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</si>
  <si>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</si>
  <si>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</si>
  <si>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Engenheiro Eletricista (Supervisor)</t>
  </si>
  <si>
    <t>posto de serviço</t>
  </si>
  <si>
    <t>Dados complementares para composição dos custos referente à mão-de-obra</t>
  </si>
  <si>
    <t>Tipo de serviço (mesmo serviço com características distintas)</t>
  </si>
  <si>
    <t>Engenheiro Eletricista 44 horas semanais</t>
  </si>
  <si>
    <t>Classificação Brasileira de Ocupações (CBO)</t>
  </si>
  <si>
    <t>2143-05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</si>
  <si>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</si>
  <si>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</si>
  <si>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</si>
  <si>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</si>
  <si>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</si>
  <si>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</si>
  <si>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</si>
  <si>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</si>
  <si>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</si>
  <si>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</si>
  <si>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</si>
  <si>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</si>
  <si>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</si>
  <si>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</si>
  <si>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</si>
  <si>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</si>
  <si>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</si>
  <si>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</si>
  <si>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</si>
  <si>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</si>
  <si>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</si>
  <si>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</si>
  <si>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</si>
  <si>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</si>
  <si>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</si>
  <si>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</si>
  <si>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</si>
  <si>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</si>
  <si>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</si>
  <si>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</si>
  <si>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</si>
  <si>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</si>
  <si>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</si>
  <si>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</si>
  <si>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</si>
  <si>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</si>
  <si>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</si>
  <si>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</si>
  <si>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</si>
  <si>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</si>
  <si>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</si>
  <si>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Benefício xxx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</si>
  <si>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</si>
  <si>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</si>
  <si>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</si>
  <si>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</si>
  <si>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</si>
  <si>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</si>
  <si>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</si>
  <si>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</si>
  <si>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</si>
  <si>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</si>
  <si>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</si>
  <si>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</si>
  <si>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</si>
  <si>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</si>
  <si>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</si>
  <si>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</si>
  <si>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</si>
  <si>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</si>
  <si>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</si>
  <si>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</si>
  <si>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</si>
  <si>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</si>
  <si>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</si>
  <si>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</si>
  <si>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</si>
  <si>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</si>
  <si>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</si>
  <si>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</si>
  <si>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</si>
  <si>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</si>
  <si>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</si>
  <si>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</si>
  <si>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</si>
  <si>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</si>
  <si>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</si>
  <si>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</si>
  <si>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</si>
  <si>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</si>
  <si>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</si>
  <si>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</si>
  <si>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</si>
  <si>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</si>
  <si>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</si>
  <si>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</si>
  <si>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</si>
  <si>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Encarregado - Refrigeração</t>
  </si>
  <si>
    <t>Encarregado 44 horas semanais</t>
  </si>
  <si>
    <t>7102-05</t>
  </si>
  <si>
    <t xml:space="preserve">Encarregado - Elétrica </t>
  </si>
  <si>
    <t>Encarregado - Civil</t>
  </si>
  <si>
    <t>Auxiliar Técnico 44 horas semanais</t>
  </si>
  <si>
    <t>3131-05</t>
  </si>
  <si>
    <t>Técnico em Eletromecânica</t>
  </si>
  <si>
    <t>Técnico Eletromecânica 44 horas semanais</t>
  </si>
  <si>
    <t>3003-05</t>
  </si>
  <si>
    <t>Bombeiro Civil 12x36</t>
  </si>
  <si>
    <t>5171-10</t>
  </si>
  <si>
    <t>Auxílio Plano de Assistência e Cuidado Pessoal</t>
  </si>
  <si>
    <t>Técnico em Refrigeração</t>
  </si>
  <si>
    <t>Técnico em Refrigeração 44 horas semanais</t>
  </si>
  <si>
    <t>7257-05</t>
  </si>
  <si>
    <t>7156-15</t>
  </si>
  <si>
    <t>Ajudante 44 horas semanais</t>
  </si>
  <si>
    <t>5143-10</t>
  </si>
  <si>
    <t xml:space="preserve">Auxiliar Técnico – Civil (pequenas obras e adequações prediais) </t>
  </si>
  <si>
    <t>3121-05</t>
  </si>
  <si>
    <t>Pintor Industrial 44 horas semanais</t>
  </si>
  <si>
    <t>7233-15</t>
  </si>
  <si>
    <t>Auxiliar Técnico – Telhadista</t>
  </si>
  <si>
    <t>7155-45</t>
  </si>
  <si>
    <t xml:space="preserve">Técnico de Segurança no Trabalho Pleno </t>
  </si>
  <si>
    <t>Técnico Segurança Trabalho 44 horas semanais</t>
  </si>
  <si>
    <t>3516-05</t>
  </si>
  <si>
    <t>posto</t>
  </si>
  <si>
    <t>remuneração</t>
  </si>
  <si>
    <t>encargos</t>
  </si>
  <si>
    <t>subtotal</t>
  </si>
  <si>
    <t>v.u. hora normal</t>
  </si>
  <si>
    <t>v.u. hora extra seg-sex</t>
  </si>
  <si>
    <t>v.u. hora extra sab</t>
  </si>
  <si>
    <t>v.u. hora extra dom-fer</t>
  </si>
  <si>
    <t>HE seg-sex</t>
  </si>
  <si>
    <t>HE sáb</t>
  </si>
  <si>
    <t>HE dom-fer</t>
  </si>
  <si>
    <t>total p/ posto</t>
  </si>
  <si>
    <t>qtde postos</t>
  </si>
  <si>
    <t>quadro resumo - valores estimados</t>
  </si>
  <si>
    <t>postos regulares</t>
  </si>
  <si>
    <t>item</t>
  </si>
  <si>
    <t>profissional</t>
  </si>
  <si>
    <t>valor por profissional</t>
  </si>
  <si>
    <t>profissionais por posto</t>
  </si>
  <si>
    <t>valor do posto</t>
  </si>
  <si>
    <t>quantidade de postos</t>
  </si>
  <si>
    <t>valor mensal</t>
  </si>
  <si>
    <t>valor anual</t>
  </si>
  <si>
    <t>visitas técnicas</t>
  </si>
  <si>
    <t>quantidade</t>
  </si>
  <si>
    <t>valor unitário</t>
  </si>
  <si>
    <t>Engenheiro Civil</t>
  </si>
  <si>
    <t>Engenheiro Mecânico</t>
  </si>
  <si>
    <t>total</t>
  </si>
  <si>
    <t>serviços adicionais</t>
  </si>
  <si>
    <t>quantidade anual</t>
  </si>
  <si>
    <t>Tratamento químico da água</t>
  </si>
  <si>
    <t>Análise da qualidade do ar</t>
  </si>
  <si>
    <t>Inspeção termográfica</t>
  </si>
  <si>
    <t>Fornecimento e manutenção de software de gerenciamento de manutenção</t>
  </si>
  <si>
    <t>valor total do contrato</t>
  </si>
  <si>
    <t>ano não eleitoral</t>
  </si>
  <si>
    <t>serviço extraordinário</t>
  </si>
  <si>
    <t>software de gerenciamento de manutenção</t>
  </si>
  <si>
    <t>equipamentos especiais</t>
  </si>
  <si>
    <t>ano eleitoral</t>
  </si>
  <si>
    <t>total - 24 meses</t>
  </si>
  <si>
    <t>visitas técnicas, serviços adicionais, software de gerenciamento, equipamentos especiais</t>
  </si>
  <si>
    <t>Disponibilização de equipamentos especiais (caminhão munck, plataformas e elevatórias articuladas e andaimes fachadeiros) e fornecimento de materiais / peças / componentes de reposição / equipamentos e prestação de serviços eventuais</t>
  </si>
  <si>
    <t>Eletricista</t>
  </si>
  <si>
    <t>Eletricista - Plantonista Diurno</t>
  </si>
  <si>
    <t>Eletricista - Plantonista Noturno</t>
  </si>
  <si>
    <t>Eletricista 44 horas semanais</t>
  </si>
  <si>
    <t>Eletricista 12x36 diurno</t>
  </si>
  <si>
    <t>Eletricista 12x36 noturno</t>
  </si>
  <si>
    <t>Ajudante de Montagem e Manutenção (Servente Prático) - diurno</t>
  </si>
  <si>
    <t>Ajudante de Montagem e Manutenção (Servente Prático) - noturno</t>
  </si>
  <si>
    <t>Pintor Industrial (Estruturas Metálicas) - noturno</t>
  </si>
  <si>
    <t>Assistência Médica</t>
  </si>
  <si>
    <t>Horas Extras</t>
  </si>
  <si>
    <t>Ano Eleitoral</t>
  </si>
  <si>
    <t>Valores Referenciais</t>
  </si>
  <si>
    <t>custos indiretos, lucro e tributos</t>
  </si>
  <si>
    <t>total c/ HE (sem VT e sem VA)</t>
  </si>
  <si>
    <t>Transporte (VT)</t>
  </si>
  <si>
    <t>VT unitário</t>
  </si>
  <si>
    <t>VT diário</t>
  </si>
  <si>
    <t>VT total nas horas extras</t>
  </si>
  <si>
    <t>VT dom-fer</t>
  </si>
  <si>
    <t>Alimentação (VA)</t>
  </si>
  <si>
    <t>VA diário</t>
  </si>
  <si>
    <t>VA dom-fer</t>
  </si>
  <si>
    <t>VA total nas horas extras</t>
  </si>
  <si>
    <t>VA sab</t>
  </si>
  <si>
    <t>VA nas HE por posto</t>
  </si>
  <si>
    <t>VT sab</t>
  </si>
  <si>
    <t>HE ano eleitoral</t>
  </si>
  <si>
    <t>Transporte c/ HE</t>
  </si>
  <si>
    <t>Alimentação c/ HE</t>
  </si>
  <si>
    <t>Custo total com hora extra</t>
  </si>
  <si>
    <t>Técnico em Redes e Telecomunicações</t>
  </si>
  <si>
    <t>Técnico em Redes e Telecomunicações 44 horas semanais</t>
  </si>
  <si>
    <t>unidade medida</t>
  </si>
  <si>
    <t>unidade</t>
  </si>
  <si>
    <t>Limitado a 17,5% do valor total com postos de trabalho não incluído o valor estimado com hora extra</t>
  </si>
  <si>
    <r>
      <t>Pintor Industrial (Estruturas Metálicas) - labor excepcionalmente diurno</t>
    </r>
    <r>
      <rPr>
        <b/>
        <vertAlign val="superscript"/>
        <sz val="10"/>
        <color rgb="FFFF0000"/>
        <rFont val="Times New Roman"/>
        <family val="1"/>
      </rPr>
      <t>1</t>
    </r>
  </si>
  <si>
    <r>
      <rPr>
        <b/>
        <vertAlign val="superscript"/>
        <sz val="10"/>
        <color rgb="FFFF0000"/>
        <rFont val="Times New Roman"/>
        <family val="1"/>
      </rPr>
      <t>1</t>
    </r>
    <r>
      <rPr>
        <sz val="8"/>
        <color rgb="FF000000"/>
        <rFont val="Times New Roman"/>
        <family val="1"/>
      </rPr>
      <t>cálculo para o caso de labor diurno, conforme tópico 4.1.3 do TR (não se soma ao total estimado)</t>
    </r>
  </si>
  <si>
    <t>BA000180/2024 SINDBOMBEIROS</t>
  </si>
  <si>
    <t>Bombeiro Civil - diurno</t>
  </si>
  <si>
    <t>Multa do FGTS sobre o Aviso Prévio Indenizado</t>
  </si>
  <si>
    <t>Multa do FGTS sobre o Aviso Prévio Trabalhado</t>
  </si>
  <si>
    <t>BA000479/2024 SINTRACOM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</si>
</sst>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\-??_);_(@_)"/>
    <numFmt numFmtId="165" formatCode="_-* #,##0.00_-;\-* #,##0.00_-;_-* \-??_-;_-@_-"/>
    <numFmt numFmtId="166" formatCode="_-&quot;R$ &quot;* #,##0.00_-;&quot;-R$ &quot;* #,##0.00_-;_-&quot;R$ &quot;* \-??_-;_-@_-"/>
    <numFmt numFmtId="167" formatCode="d/m/yyyy"/>
    <numFmt numFmtId="168" formatCode="_-* #,##0_-;\-* #,##0_-;_-* \-??_-;_-@_-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</font>
    <font>
      <b/>
      <sz val="11"/>
      <color theme="0"/>
      <name val="Times New Roman"/>
      <family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sz val="10"/>
      <color rgb="FF000000"/>
      <name val="Times New Roman"/>
      <family val="1"/>
    </font>
    <font>
      <b/>
      <vertAlign val="superscript"/>
      <sz val="10"/>
      <color rgb="FFFF0000"/>
      <name val="Times New Roman"/>
      <family val="1"/>
    </font>
    <font>
      <sz val="8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595959"/>
        <bgColor rgb="FF7F7F7F"/>
      </patternFill>
    </fill>
    <fill>
      <patternFill patternType="solid">
        <fgColor rgb="FF7F7F7F"/>
        <bgColor rgb="FF969696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13">
    <xf numFmtId="0" fontId="0" fillId="0" borderId="0"/>
    <xf numFmtId="165" fontId="8" fillId="0" borderId="0" applyBorder="0" applyProtection="0"/>
    <xf numFmtId="166" fontId="8" fillId="0" borderId="0" applyBorder="0" applyProtection="0"/>
    <xf numFmtId="9" fontId="8" fillId="0" borderId="0" applyBorder="0" applyProtection="0"/>
    <xf numFmtId="0" fontId="8" fillId="0" borderId="0"/>
    <xf numFmtId="164" fontId="1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  <xf numFmtId="165" fontId="8" fillId="0" borderId="0" applyBorder="0" applyProtection="0"/>
  </cellStyleXfs>
  <cellXfs count="14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 applyAlignment="1"/>
    <xf numFmtId="0" fontId="2" fillId="0" borderId="1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1" applyFont="1" applyBorder="1" applyAlignment="1" applyProtection="1">
      <alignment horizontal="center" vertical="center" wrapText="1"/>
    </xf>
    <xf numFmtId="165" fontId="4" fillId="0" borderId="1" xfId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10" fontId="2" fillId="0" borderId="1" xfId="3" applyNumberFormat="1" applyFont="1" applyBorder="1" applyAlignment="1" applyProtection="1">
      <alignment horizontal="center" vertical="center" wrapText="1"/>
    </xf>
    <xf numFmtId="10" fontId="4" fillId="0" borderId="3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3" applyNumberFormat="1" applyFont="1" applyFill="1" applyBorder="1" applyAlignment="1" applyProtection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0" fontId="2" fillId="0" borderId="0" xfId="3" applyNumberFormat="1" applyFont="1" applyBorder="1" applyAlignment="1" applyProtection="1"/>
    <xf numFmtId="165" fontId="2" fillId="0" borderId="0" xfId="0" applyNumberFormat="1" applyFont="1"/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0" fontId="5" fillId="0" borderId="3" xfId="3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5" fontId="2" fillId="0" borderId="1" xfId="1" applyFont="1" applyBorder="1" applyAlignment="1" applyProtection="1">
      <alignment vertical="center" wrapText="1"/>
    </xf>
    <xf numFmtId="0" fontId="6" fillId="0" borderId="0" xfId="0" applyFont="1"/>
    <xf numFmtId="165" fontId="6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165" fontId="6" fillId="0" borderId="3" xfId="0" applyNumberFormat="1" applyFont="1" applyBorder="1"/>
    <xf numFmtId="10" fontId="6" fillId="0" borderId="1" xfId="0" applyNumberFormat="1" applyFont="1" applyBorder="1"/>
    <xf numFmtId="165" fontId="6" fillId="0" borderId="1" xfId="0" applyNumberFormat="1" applyFont="1" applyBorder="1"/>
    <xf numFmtId="9" fontId="6" fillId="0" borderId="1" xfId="0" applyNumberFormat="1" applyFont="1" applyBorder="1"/>
    <xf numFmtId="168" fontId="6" fillId="0" borderId="3" xfId="0" applyNumberFormat="1" applyFont="1" applyBorder="1"/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165" fontId="6" fillId="0" borderId="4" xfId="1" applyFont="1" applyBorder="1" applyAlignment="1" applyProtection="1">
      <alignment vertical="center"/>
    </xf>
    <xf numFmtId="0" fontId="9" fillId="0" borderId="4" xfId="0" applyFont="1" applyBorder="1"/>
    <xf numFmtId="165" fontId="9" fillId="0" borderId="4" xfId="1" applyFont="1" applyBorder="1" applyAlignment="1" applyProtection="1"/>
    <xf numFmtId="165" fontId="9" fillId="0" borderId="4" xfId="1" applyFont="1" applyBorder="1" applyAlignment="1" applyProtection="1">
      <alignment vertical="center"/>
    </xf>
    <xf numFmtId="0" fontId="6" fillId="0" borderId="4" xfId="0" applyFont="1" applyBorder="1"/>
    <xf numFmtId="165" fontId="6" fillId="0" borderId="4" xfId="1" applyFont="1" applyBorder="1" applyAlignment="1" applyProtection="1"/>
    <xf numFmtId="165" fontId="6" fillId="0" borderId="4" xfId="0" applyNumberFormat="1" applyFont="1" applyBorder="1"/>
    <xf numFmtId="0" fontId="9" fillId="0" borderId="4" xfId="0" applyFont="1" applyBorder="1" applyAlignment="1">
      <alignment horizontal="center" vertical="center"/>
    </xf>
    <xf numFmtId="165" fontId="9" fillId="0" borderId="4" xfId="0" applyNumberFormat="1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9" fillId="0" borderId="8" xfId="0" applyFont="1" applyBorder="1"/>
    <xf numFmtId="0" fontId="9" fillId="0" borderId="5" xfId="0" applyFont="1" applyBorder="1"/>
    <xf numFmtId="0" fontId="9" fillId="0" borderId="9" xfId="0" applyFont="1" applyBorder="1"/>
    <xf numFmtId="4" fontId="9" fillId="0" borderId="4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0" xfId="0" applyAlignment="1"/>
    <xf numFmtId="0" fontId="6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4" xfId="0" applyFont="1" applyBorder="1"/>
    <xf numFmtId="9" fontId="6" fillId="0" borderId="14" xfId="0" applyNumberFormat="1" applyFont="1" applyBorder="1"/>
    <xf numFmtId="165" fontId="6" fillId="0" borderId="14" xfId="0" applyNumberFormat="1" applyFont="1" applyBorder="1"/>
    <xf numFmtId="0" fontId="6" fillId="0" borderId="0" xfId="0" applyFont="1" applyBorder="1"/>
    <xf numFmtId="9" fontId="6" fillId="0" borderId="0" xfId="0" applyNumberFormat="1" applyFont="1" applyBorder="1"/>
    <xf numFmtId="165" fontId="6" fillId="0" borderId="0" xfId="0" applyNumberFormat="1" applyFont="1" applyBorder="1"/>
    <xf numFmtId="10" fontId="6" fillId="0" borderId="3" xfId="0" applyNumberFormat="1" applyFont="1" applyBorder="1"/>
    <xf numFmtId="168" fontId="6" fillId="0" borderId="1" xfId="0" applyNumberFormat="1" applyFont="1" applyBorder="1"/>
    <xf numFmtId="168" fontId="6" fillId="0" borderId="2" xfId="0" applyNumberFormat="1" applyFont="1" applyBorder="1"/>
    <xf numFmtId="168" fontId="6" fillId="0" borderId="0" xfId="0" applyNumberFormat="1" applyFont="1" applyBorder="1"/>
    <xf numFmtId="0" fontId="9" fillId="0" borderId="0" xfId="0" applyFont="1"/>
    <xf numFmtId="0" fontId="12" fillId="0" borderId="0" xfId="0" applyFont="1" applyAlignment="1">
      <alignment wrapText="1"/>
    </xf>
    <xf numFmtId="0" fontId="9" fillId="0" borderId="0" xfId="0" applyFont="1" applyBorder="1"/>
    <xf numFmtId="0" fontId="7" fillId="8" borderId="1" xfId="0" applyFont="1" applyFill="1" applyBorder="1" applyAlignment="1">
      <alignment wrapText="1"/>
    </xf>
    <xf numFmtId="165" fontId="7" fillId="0" borderId="1" xfId="0" applyNumberFormat="1" applyFont="1" applyBorder="1"/>
    <xf numFmtId="0" fontId="6" fillId="0" borderId="6" xfId="0" applyFont="1" applyBorder="1" applyAlignment="1"/>
    <xf numFmtId="0" fontId="6" fillId="0" borderId="7" xfId="0" applyFont="1" applyBorder="1" applyAlignment="1"/>
    <xf numFmtId="0" fontId="9" fillId="0" borderId="4" xfId="0" applyFont="1" applyBorder="1" applyAlignment="1">
      <alignment horizontal="center" vertical="center"/>
    </xf>
    <xf numFmtId="0" fontId="6" fillId="0" borderId="4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165" fontId="11" fillId="0" borderId="7" xfId="0" applyNumberFormat="1" applyFont="1" applyBorder="1"/>
    <xf numFmtId="0" fontId="13" fillId="0" borderId="0" xfId="0" applyFont="1"/>
    <xf numFmtId="0" fontId="6" fillId="0" borderId="1" xfId="0" applyFont="1" applyBorder="1" applyAlignment="1">
      <alignment shrinkToFit="1"/>
    </xf>
    <xf numFmtId="0" fontId="6" fillId="0" borderId="2" xfId="0" applyFont="1" applyBorder="1" applyAlignment="1">
      <alignment shrinkToFit="1"/>
    </xf>
    <xf numFmtId="165" fontId="6" fillId="0" borderId="3" xfId="0" applyNumberFormat="1" applyFont="1" applyBorder="1" applyAlignment="1">
      <alignment shrinkToFit="1"/>
    </xf>
    <xf numFmtId="0" fontId="6" fillId="0" borderId="0" xfId="0" applyFont="1" applyAlignment="1">
      <alignment shrinkToFit="1"/>
    </xf>
    <xf numFmtId="0" fontId="0" fillId="0" borderId="0" xfId="0" applyAlignment="1">
      <alignment shrinkToFi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2" fillId="0" borderId="1" xfId="2" applyNumberFormat="1" applyFont="1" applyBorder="1" applyAlignment="1" applyProtection="1">
      <alignment horizontal="center"/>
    </xf>
    <xf numFmtId="167" fontId="2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/>
    <xf numFmtId="0" fontId="6" fillId="0" borderId="13" xfId="0" applyFont="1" applyBorder="1"/>
    <xf numFmtId="0" fontId="6" fillId="0" borderId="7" xfId="0" applyFont="1" applyBorder="1"/>
    <xf numFmtId="0" fontId="9" fillId="0" borderId="6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9" fillId="0" borderId="6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4" xfId="0" applyFont="1" applyBorder="1"/>
    <xf numFmtId="0" fontId="10" fillId="7" borderId="0" xfId="0" applyFont="1" applyFill="1" applyAlignment="1">
      <alignment horizontal="center"/>
    </xf>
    <xf numFmtId="0" fontId="9" fillId="0" borderId="4" xfId="0" applyFont="1" applyBorder="1" applyAlignment="1">
      <alignment horizontal="center" vertical="center"/>
    </xf>
  </cellXfs>
  <cellStyles count="13">
    <cellStyle name="Moeda" xfId="2" builtinId="4"/>
    <cellStyle name="Normal" xfId="0" builtinId="0"/>
    <cellStyle name="Normal 2" xfId="4"/>
    <cellStyle name="Porcentagem" xfId="3" builtinId="5"/>
    <cellStyle name="Vírgula" xfId="1" builtinId="3"/>
    <cellStyle name="Vírgula 2" xfId="5"/>
    <cellStyle name="Vírgula 3" xfId="6"/>
    <cellStyle name="Vírgula 3 2" xfId="7"/>
    <cellStyle name="Vírgula 4" xfId="8"/>
    <cellStyle name="Vírgula 4 2" xfId="9"/>
    <cellStyle name="Vírgula 5" xfId="10"/>
    <cellStyle name="Vírgula 5 2" xfId="11"/>
    <cellStyle name="Vírgula 6" xfId="1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2400300</xdr:colOff>
      <xdr:row>0</xdr:row>
      <xdr:rowOff>0</xdr:rowOff>
    </xdr:from>
    <xdr:to>
      <xdr:col>4</xdr:col>
      <xdr:colOff>1000125</xdr:colOff>
      <xdr:row>7</xdr:row>
      <xdr:rowOff>90445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0"/>
          <a:ext cx="3743325" cy="1423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" zoomScale="115" zoomScaleNormal="115" workbookViewId="0">
      <selection activeCell="D127" sqref="D127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14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18</v>
      </c>
      <c r="D17" s="117"/>
    </row>
    <row r="18" spans="1:4" x14ac:dyDescent="0.25">
      <c r="A18" s="4">
        <v>2</v>
      </c>
      <c r="B18" s="4" t="s">
        <v>19</v>
      </c>
      <c r="C18" s="117" t="s">
        <v>20</v>
      </c>
      <c r="D18" s="117"/>
    </row>
    <row r="19" spans="1:4" x14ac:dyDescent="0.25">
      <c r="A19" s="4">
        <v>3</v>
      </c>
      <c r="B19" s="4" t="s">
        <v>21</v>
      </c>
      <c r="C19" s="118">
        <v>12422.36</v>
      </c>
      <c r="D19" s="118"/>
    </row>
    <row r="20" spans="1:4" x14ac:dyDescent="0.25">
      <c r="A20" s="4">
        <v>4</v>
      </c>
      <c r="B20" s="4" t="s">
        <v>22</v>
      </c>
      <c r="C20" s="117"/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f>C19</f>
        <v>12422.36</v>
      </c>
    </row>
    <row r="27" spans="1:4" ht="12.75" customHeight="1" x14ac:dyDescent="0.25">
      <c r="A27" s="8" t="s">
        <v>4</v>
      </c>
      <c r="B27" s="110" t="s">
        <v>28</v>
      </c>
      <c r="C27" s="110"/>
      <c r="D27" s="14">
        <f>D26*0.3</f>
        <v>3726.7080000000001</v>
      </c>
    </row>
    <row r="28" spans="1:4" ht="12.75" customHeight="1" x14ac:dyDescent="0.25">
      <c r="A28" s="8" t="s">
        <v>6</v>
      </c>
      <c r="B28" s="110" t="s">
        <v>29</v>
      </c>
      <c r="C28" s="110"/>
      <c r="D28" s="14"/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16149.068000000001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1345.21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1794.16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3139.37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3857.68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482.21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578.65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289.32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192.88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115.73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38.57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1543.07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7098.1099999999979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IF((22*2*5.2)&gt;(D26*0.06),(22*2*5.2)-(D26*0.06),0)</f>
        <v>0</v>
      </c>
    </row>
    <row r="64" spans="1:4" ht="12.75" customHeight="1" x14ac:dyDescent="0.25">
      <c r="A64" s="8" t="s">
        <v>4</v>
      </c>
      <c r="B64" s="110" t="s">
        <v>61</v>
      </c>
      <c r="C64" s="110"/>
      <c r="D64" s="14"/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0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3139.37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7098.1099999999979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0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10237.479999999998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66.209999999999994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5.29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25.83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297.14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109.34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490.93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994.74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251.9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150.59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5.47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90.35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30.42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528.73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528.73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528.73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1405.5183999999999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1770.953184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2962.5743010574711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222.62119025287353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1027.4824165517239</v>
      </c>
    </row>
    <row r="140" spans="1:4" x14ac:dyDescent="0.25">
      <c r="A140" s="8"/>
      <c r="B140" s="13" t="s">
        <v>100</v>
      </c>
      <c r="C140" s="8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1712.4706942528735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6139.0458850574705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16149.068000000001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10237.479999999998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994.74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528.73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28110.367999999999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6139.0458850574705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34249.413885057467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181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184</v>
      </c>
      <c r="D17" s="117"/>
    </row>
    <row r="18" spans="1:4" x14ac:dyDescent="0.25">
      <c r="A18" s="4">
        <v>2</v>
      </c>
      <c r="B18" s="4" t="s">
        <v>19</v>
      </c>
      <c r="C18" s="117" t="s">
        <v>124</v>
      </c>
      <c r="D18" s="117"/>
    </row>
    <row r="19" spans="1:4" x14ac:dyDescent="0.25">
      <c r="A19" s="4">
        <v>3</v>
      </c>
      <c r="B19" s="4" t="s">
        <v>21</v>
      </c>
      <c r="C19" s="117">
        <v>2327.6799999999998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2327.6799999999998</v>
      </c>
    </row>
    <row r="27" spans="1:4" ht="12.75" customHeight="1" x14ac:dyDescent="0.25">
      <c r="A27" s="8" t="s">
        <v>4</v>
      </c>
      <c r="B27" s="110" t="s">
        <v>28</v>
      </c>
      <c r="C27" s="110"/>
      <c r="D27" s="14">
        <f>D26*0.3</f>
        <v>698.30399999999997</v>
      </c>
    </row>
    <row r="28" spans="1:4" ht="12.75" customHeight="1" x14ac:dyDescent="0.25">
      <c r="A28" s="8" t="s">
        <v>6</v>
      </c>
      <c r="B28" s="110" t="s">
        <v>29</v>
      </c>
      <c r="C28" s="110"/>
      <c r="D28" s="14"/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3025.9839999999999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252.06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336.18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588.24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722.84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90.35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108.42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54.21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36.14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21.68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7.22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289.13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1329.9900000000002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IF((15*2*5.2)&gt;(D26*0.06),(15*2*5.2)-(D26*0.06),0)</f>
        <v>16.339200000000005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463.39020000000005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588.24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1329.9900000000002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463.39020000000005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2381.6202000000003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12.4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0.99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4.84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55.67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20.48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91.98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186.36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51.46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30.76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1.1100000000000001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18.46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6.21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107.99999999999999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((D33+D76+D88)/220)*15*0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107.99999999999999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107.99999999999999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98.98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232.6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296.72820999999999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373.87754459999996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625.4484959747125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46.999019928735628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216.91855351724135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361.53092252873563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1296.0542505747126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3025.9839999999999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2381.6202000000003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186.36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107.99999999999999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232.6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5934.5641999999998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1296.0542505747126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7230.6184505747124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182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185</v>
      </c>
      <c r="D17" s="117"/>
    </row>
    <row r="18" spans="1:4" x14ac:dyDescent="0.25">
      <c r="A18" s="4">
        <v>2</v>
      </c>
      <c r="B18" s="4" t="s">
        <v>19</v>
      </c>
      <c r="C18" s="117" t="s">
        <v>124</v>
      </c>
      <c r="D18" s="117"/>
    </row>
    <row r="19" spans="1:4" x14ac:dyDescent="0.25">
      <c r="A19" s="4">
        <v>3</v>
      </c>
      <c r="B19" s="4" t="s">
        <v>21</v>
      </c>
      <c r="C19" s="117">
        <v>2327.6799999999998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2327.6799999999998</v>
      </c>
    </row>
    <row r="27" spans="1:4" ht="12.75" customHeight="1" x14ac:dyDescent="0.25">
      <c r="A27" s="8" t="s">
        <v>4</v>
      </c>
      <c r="B27" s="110" t="s">
        <v>28</v>
      </c>
      <c r="C27" s="110"/>
      <c r="D27" s="14">
        <f>D26*0.3</f>
        <v>698.30399999999997</v>
      </c>
    </row>
    <row r="28" spans="1:4" ht="12.75" customHeight="1" x14ac:dyDescent="0.25">
      <c r="A28" s="8" t="s">
        <v>6</v>
      </c>
      <c r="B28" s="110" t="s">
        <v>29</v>
      </c>
      <c r="C28" s="110"/>
      <c r="D28" s="14"/>
    </row>
    <row r="29" spans="1:4" ht="12.75" customHeight="1" x14ac:dyDescent="0.25">
      <c r="A29" s="8" t="s">
        <v>8</v>
      </c>
      <c r="B29" s="110" t="s">
        <v>30</v>
      </c>
      <c r="C29" s="110"/>
      <c r="D29" s="14">
        <f>8*15*((D26+D27)/220)*0.2</f>
        <v>330.10734545454545</v>
      </c>
    </row>
    <row r="30" spans="1:4" ht="12.75" customHeight="1" x14ac:dyDescent="0.25">
      <c r="A30" s="8" t="s">
        <v>31</v>
      </c>
      <c r="B30" s="110" t="s">
        <v>32</v>
      </c>
      <c r="C30" s="110"/>
      <c r="D30" s="14">
        <f>15*((D26+D27)/220)</f>
        <v>206.31709090909089</v>
      </c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3562.4084363636362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296.74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395.78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692.52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850.98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106.37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127.64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63.82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42.54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25.52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8.5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340.39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1565.7599999999998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IF((15*2*5.2)&gt;(D26*0.06),(15*2*5.2)-(D26*0.06),0)</f>
        <v>16.339200000000005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463.39020000000005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692.52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1565.7599999999998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463.39020000000005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2721.6701999999996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14.6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1.1599999999999999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5.69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65.540000000000006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24.11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108.29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219.39000000000001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59.83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35.76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1.3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21.46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7.22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125.57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((D33+D76+D88)/220)*15*0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125.57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125.57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98.98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232.6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343.08193181818183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432.2832340909091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723.15361674503652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54.341023223615458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250.8047225705329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418.00787095088822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1498.5187826541273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3562.4084363636362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2721.6701999999996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219.39000000000001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125.57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232.6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6861.6386363636366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1498.5187826541273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8360.1574190177635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4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186</v>
      </c>
      <c r="B13" s="121"/>
      <c r="C13" s="10" t="s">
        <v>15</v>
      </c>
      <c r="D13" s="10">
        <v>3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125</v>
      </c>
      <c r="D17" s="117"/>
    </row>
    <row r="18" spans="1:4" x14ac:dyDescent="0.25">
      <c r="A18" s="4">
        <v>2</v>
      </c>
      <c r="B18" s="4" t="s">
        <v>19</v>
      </c>
      <c r="C18" s="117" t="s">
        <v>126</v>
      </c>
      <c r="D18" s="117"/>
    </row>
    <row r="19" spans="1:4" x14ac:dyDescent="0.25">
      <c r="A19" s="4">
        <v>3</v>
      </c>
      <c r="B19" s="4" t="s">
        <v>21</v>
      </c>
      <c r="C19" s="117">
        <v>1510.22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1510.22</v>
      </c>
    </row>
    <row r="27" spans="1:4" ht="12.75" customHeight="1" x14ac:dyDescent="0.25">
      <c r="A27" s="8" t="s">
        <v>4</v>
      </c>
      <c r="B27" s="110" t="s">
        <v>28</v>
      </c>
      <c r="C27" s="110"/>
      <c r="D27" s="14"/>
    </row>
    <row r="28" spans="1:4" ht="12.75" customHeight="1" x14ac:dyDescent="0.25">
      <c r="A28" s="8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1792.6200000000001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149.32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199.16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348.48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428.22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53.52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64.23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32.11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21.41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12.84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4.28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171.28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787.89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179.78680000000003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626.83780000000002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348.48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787.89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626.83780000000002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1763.2077999999999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7.34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0.57999999999999996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2.86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32.979999999999997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12.13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54.49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110.38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33.72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20.16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0.73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12.09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4.07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70.769999999999982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70.769999999999982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70.769999999999982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196.86639000000002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248.0516514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414.95814480689654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31.181825910344827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143.91611958620689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239.86019931034485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859.87618620689659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1792.6200000000001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1763.2077999999999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110.38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70.769999999999982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3937.3278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859.87618620689659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4797.2039862068968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127</v>
      </c>
      <c r="B13" s="121"/>
      <c r="C13" s="10" t="s">
        <v>15</v>
      </c>
      <c r="D13" s="10">
        <v>4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113</v>
      </c>
      <c r="D17" s="117"/>
    </row>
    <row r="18" spans="1:4" x14ac:dyDescent="0.25">
      <c r="A18" s="4">
        <v>2</v>
      </c>
      <c r="B18" s="4" t="s">
        <v>19</v>
      </c>
      <c r="C18" s="117" t="s">
        <v>128</v>
      </c>
      <c r="D18" s="117"/>
    </row>
    <row r="19" spans="1:4" x14ac:dyDescent="0.25">
      <c r="A19" s="4">
        <v>3</v>
      </c>
      <c r="B19" s="4" t="s">
        <v>21</v>
      </c>
      <c r="C19" s="117">
        <v>2327.6799999999998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2327.6799999999998</v>
      </c>
    </row>
    <row r="27" spans="1:4" ht="12.75" customHeight="1" x14ac:dyDescent="0.25">
      <c r="A27" s="8" t="s">
        <v>4</v>
      </c>
      <c r="B27" s="110" t="s">
        <v>28</v>
      </c>
      <c r="C27" s="110"/>
      <c r="D27" s="14"/>
    </row>
    <row r="28" spans="1:4" ht="12.75" customHeight="1" x14ac:dyDescent="0.25">
      <c r="A28" s="8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2610.08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217.41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289.97000000000003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507.38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623.49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77.930000000000007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93.52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46.76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31.17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18.7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6.23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249.39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1147.19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130.73920000000004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577.79020000000014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507.38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1147.19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577.79020000000014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2232.3602000000001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10.7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0.85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4.17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48.02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17.670000000000002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79.34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160.75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46.02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27.51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16.510000000000002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5.55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96.59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96.59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96.59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265.00651000000005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333.90820260000004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558.58498625057473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41.974594342528739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193.72889696551724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322.88149494252878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1157.4996988505748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2610.08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2232.3602000000001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160.75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96.59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5300.1302000000005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1157.4996988505748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6457.629898850575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131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113</v>
      </c>
      <c r="D17" s="117"/>
    </row>
    <row r="18" spans="1:4" x14ac:dyDescent="0.25">
      <c r="A18" s="4">
        <v>2</v>
      </c>
      <c r="B18" s="4" t="s">
        <v>19</v>
      </c>
      <c r="C18" s="117" t="s">
        <v>132</v>
      </c>
      <c r="D18" s="117"/>
    </row>
    <row r="19" spans="1:4" x14ac:dyDescent="0.25">
      <c r="A19" s="4">
        <v>3</v>
      </c>
      <c r="B19" s="4" t="s">
        <v>21</v>
      </c>
      <c r="C19" s="117">
        <v>2327.6799999999998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2327.6799999999998</v>
      </c>
    </row>
    <row r="27" spans="1:4" ht="12.75" customHeight="1" x14ac:dyDescent="0.25">
      <c r="A27" s="8" t="s">
        <v>4</v>
      </c>
      <c r="B27" s="110" t="s">
        <v>28</v>
      </c>
      <c r="C27" s="110"/>
      <c r="D27" s="14"/>
    </row>
    <row r="28" spans="1:4" ht="12.75" customHeight="1" x14ac:dyDescent="0.25">
      <c r="A28" s="8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2610.08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217.41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289.97000000000003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507.38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623.49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77.930000000000007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93.52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46.76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31.17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18.7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6.23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249.39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1147.19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130.73920000000004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577.79020000000014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507.38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1147.19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577.79020000000014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2232.3602000000001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10.7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0.85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4.17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48.02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17.670000000000002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79.34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160.75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46.02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27.51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16.510000000000002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5.55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96.59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96.59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96.59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265.00651000000005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333.90820260000004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558.58498625057473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41.974594342528739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193.72889696551724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322.88149494252878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1157.4996988505748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2610.08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2232.3602000000001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160.75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96.59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5300.1302000000005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1157.4996988505748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6457.629898850575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C19" sqref="C19:D19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133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134</v>
      </c>
      <c r="D17" s="117"/>
    </row>
    <row r="18" spans="1:4" x14ac:dyDescent="0.25">
      <c r="A18" s="4">
        <v>2</v>
      </c>
      <c r="B18" s="4" t="s">
        <v>19</v>
      </c>
      <c r="C18" s="117" t="s">
        <v>135</v>
      </c>
      <c r="D18" s="117"/>
    </row>
    <row r="19" spans="1:4" x14ac:dyDescent="0.25">
      <c r="A19" s="4">
        <v>3</v>
      </c>
      <c r="B19" s="4" t="s">
        <v>21</v>
      </c>
      <c r="C19" s="117"/>
      <c r="D19" s="117"/>
    </row>
    <row r="20" spans="1:4" x14ac:dyDescent="0.25">
      <c r="A20" s="4">
        <v>4</v>
      </c>
      <c r="B20" s="4" t="s">
        <v>22</v>
      </c>
      <c r="C20" s="117"/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3303.08</v>
      </c>
    </row>
    <row r="27" spans="1:4" ht="12.75" customHeight="1" x14ac:dyDescent="0.25">
      <c r="A27" s="8" t="s">
        <v>4</v>
      </c>
      <c r="B27" s="110" t="s">
        <v>28</v>
      </c>
      <c r="C27" s="110"/>
      <c r="D27" s="14"/>
    </row>
    <row r="28" spans="1:4" ht="12.75" customHeight="1" x14ac:dyDescent="0.25">
      <c r="A28" s="8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3585.48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298.67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398.34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697.01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856.49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107.06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128.47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64.23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42.82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25.69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8.56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342.59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1575.9099999999999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72.215200000000038</v>
      </c>
    </row>
    <row r="64" spans="1:4" ht="12.75" customHeight="1" x14ac:dyDescent="0.25">
      <c r="A64" s="8" t="s">
        <v>4</v>
      </c>
      <c r="B64" s="110" t="s">
        <v>61</v>
      </c>
      <c r="C64" s="110"/>
      <c r="D64" s="14"/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72.215200000000038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697.01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1575.9099999999999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72.215200000000038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2345.1352000000002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14.7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1.17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5.73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65.97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24.27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108.99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220.82999999999998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56.59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33.83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1.23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20.29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6.83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118.77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118.77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118.77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323.52826000000005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407.64560760000006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681.93807262988514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51.243901411494257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236.5103142068966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394.18385701149435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1413.1119402298852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3585.48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2345.1352000000002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220.82999999999998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118.77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6470.5652000000009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1413.1119402298852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7883.6771402298864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7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73" t="s">
        <v>12</v>
      </c>
      <c r="D12" s="9" t="s">
        <v>13</v>
      </c>
    </row>
    <row r="13" spans="1:4" s="11" customFormat="1" ht="12.75" x14ac:dyDescent="0.2">
      <c r="A13" s="121" t="s">
        <v>187</v>
      </c>
      <c r="B13" s="121"/>
      <c r="C13" s="74" t="s">
        <v>15</v>
      </c>
      <c r="D13" s="74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125</v>
      </c>
      <c r="D17" s="117"/>
    </row>
    <row r="18" spans="1:4" x14ac:dyDescent="0.25">
      <c r="A18" s="4">
        <v>2</v>
      </c>
      <c r="B18" s="4" t="s">
        <v>19</v>
      </c>
      <c r="C18" s="117" t="s">
        <v>126</v>
      </c>
      <c r="D18" s="117"/>
    </row>
    <row r="19" spans="1:4" x14ac:dyDescent="0.25">
      <c r="A19" s="4">
        <v>3</v>
      </c>
      <c r="B19" s="4" t="s">
        <v>21</v>
      </c>
      <c r="C19" s="117">
        <v>1510.22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70">
        <v>1</v>
      </c>
      <c r="B25" s="109" t="s">
        <v>25</v>
      </c>
      <c r="C25" s="109"/>
      <c r="D25" s="70" t="s">
        <v>26</v>
      </c>
    </row>
    <row r="26" spans="1:4" ht="12.75" customHeight="1" x14ac:dyDescent="0.25">
      <c r="A26" s="73" t="s">
        <v>2</v>
      </c>
      <c r="B26" s="110" t="s">
        <v>27</v>
      </c>
      <c r="C26" s="110"/>
      <c r="D26" s="14">
        <v>1510.22</v>
      </c>
    </row>
    <row r="27" spans="1:4" ht="12.75" customHeight="1" x14ac:dyDescent="0.25">
      <c r="A27" s="73" t="s">
        <v>4</v>
      </c>
      <c r="B27" s="110" t="s">
        <v>28</v>
      </c>
      <c r="C27" s="110"/>
      <c r="D27" s="14"/>
    </row>
    <row r="28" spans="1:4" ht="12.75" customHeight="1" x14ac:dyDescent="0.25">
      <c r="A28" s="73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73" t="s">
        <v>8</v>
      </c>
      <c r="B29" s="110" t="s">
        <v>30</v>
      </c>
      <c r="C29" s="110"/>
      <c r="D29" s="14">
        <f>8*22*((D26+D28)/220)*0.4</f>
        <v>573.63840000000005</v>
      </c>
    </row>
    <row r="30" spans="1:4" ht="12.75" customHeight="1" x14ac:dyDescent="0.25">
      <c r="A30" s="73" t="s">
        <v>31</v>
      </c>
      <c r="B30" s="110" t="s">
        <v>32</v>
      </c>
      <c r="C30" s="110"/>
      <c r="D30" s="14">
        <f>22*((D26+D28)/220)</f>
        <v>179.262</v>
      </c>
    </row>
    <row r="31" spans="1:4" x14ac:dyDescent="0.25">
      <c r="A31" s="73"/>
      <c r="B31" s="110"/>
      <c r="C31" s="110"/>
      <c r="D31" s="14"/>
    </row>
    <row r="32" spans="1:4" ht="12.75" customHeight="1" x14ac:dyDescent="0.25">
      <c r="A32" s="73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2545.5204000000003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70" t="s">
        <v>38</v>
      </c>
      <c r="B40" s="109" t="s">
        <v>39</v>
      </c>
      <c r="C40" s="109"/>
      <c r="D40" s="70" t="s">
        <v>26</v>
      </c>
    </row>
    <row r="41" spans="1:4" x14ac:dyDescent="0.25">
      <c r="A41" s="73" t="s">
        <v>2</v>
      </c>
      <c r="B41" s="71" t="s">
        <v>40</v>
      </c>
      <c r="C41" s="17">
        <f>TRUNC(1/12,4)</f>
        <v>8.3299999999999999E-2</v>
      </c>
      <c r="D41" s="14">
        <f>TRUNC($D$33*C41,2)</f>
        <v>212.04</v>
      </c>
    </row>
    <row r="42" spans="1:4" x14ac:dyDescent="0.25">
      <c r="A42" s="73" t="s">
        <v>4</v>
      </c>
      <c r="B42" s="71" t="s">
        <v>41</v>
      </c>
      <c r="C42" s="17">
        <f>TRUNC(((1+1/3)/12),4)</f>
        <v>0.1111</v>
      </c>
      <c r="D42" s="14">
        <f>TRUNC($D$33*C42,2)</f>
        <v>282.8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494.84000000000003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70" t="s">
        <v>43</v>
      </c>
      <c r="B48" s="70" t="s">
        <v>44</v>
      </c>
      <c r="C48" s="70" t="s">
        <v>45</v>
      </c>
      <c r="D48" s="70" t="s">
        <v>26</v>
      </c>
    </row>
    <row r="49" spans="1:4" x14ac:dyDescent="0.25">
      <c r="A49" s="73" t="s">
        <v>2</v>
      </c>
      <c r="B49" s="71" t="s">
        <v>46</v>
      </c>
      <c r="C49" s="20">
        <v>0.2</v>
      </c>
      <c r="D49" s="14">
        <f t="shared" ref="D49:D56" si="0">TRUNC(($D$33+$D$43)*C49,2)</f>
        <v>608.07000000000005</v>
      </c>
    </row>
    <row r="50" spans="1:4" x14ac:dyDescent="0.25">
      <c r="A50" s="73" t="s">
        <v>4</v>
      </c>
      <c r="B50" s="71" t="s">
        <v>47</v>
      </c>
      <c r="C50" s="20">
        <v>2.5000000000000001E-2</v>
      </c>
      <c r="D50" s="14">
        <f t="shared" si="0"/>
        <v>76</v>
      </c>
    </row>
    <row r="51" spans="1:4" x14ac:dyDescent="0.25">
      <c r="A51" s="73" t="s">
        <v>6</v>
      </c>
      <c r="B51" s="71" t="s">
        <v>48</v>
      </c>
      <c r="C51" s="21">
        <v>0.03</v>
      </c>
      <c r="D51" s="14">
        <f t="shared" si="0"/>
        <v>91.21</v>
      </c>
    </row>
    <row r="52" spans="1:4" x14ac:dyDescent="0.25">
      <c r="A52" s="73" t="s">
        <v>8</v>
      </c>
      <c r="B52" s="71" t="s">
        <v>49</v>
      </c>
      <c r="C52" s="20">
        <v>1.4999999999999999E-2</v>
      </c>
      <c r="D52" s="14">
        <f t="shared" si="0"/>
        <v>45.6</v>
      </c>
    </row>
    <row r="53" spans="1:4" x14ac:dyDescent="0.25">
      <c r="A53" s="73" t="s">
        <v>31</v>
      </c>
      <c r="B53" s="71" t="s">
        <v>50</v>
      </c>
      <c r="C53" s="20">
        <v>0.01</v>
      </c>
      <c r="D53" s="14">
        <f t="shared" si="0"/>
        <v>30.4</v>
      </c>
    </row>
    <row r="54" spans="1:4" x14ac:dyDescent="0.25">
      <c r="A54" s="73" t="s">
        <v>51</v>
      </c>
      <c r="B54" s="71" t="s">
        <v>52</v>
      </c>
      <c r="C54" s="20">
        <v>6.0000000000000001E-3</v>
      </c>
      <c r="D54" s="14">
        <f t="shared" si="0"/>
        <v>18.239999999999998</v>
      </c>
    </row>
    <row r="55" spans="1:4" x14ac:dyDescent="0.25">
      <c r="A55" s="73" t="s">
        <v>33</v>
      </c>
      <c r="B55" s="71" t="s">
        <v>53</v>
      </c>
      <c r="C55" s="20">
        <v>2E-3</v>
      </c>
      <c r="D55" s="14">
        <f t="shared" si="0"/>
        <v>6.08</v>
      </c>
    </row>
    <row r="56" spans="1:4" x14ac:dyDescent="0.25">
      <c r="A56" s="73" t="s">
        <v>54</v>
      </c>
      <c r="B56" s="71" t="s">
        <v>55</v>
      </c>
      <c r="C56" s="20">
        <v>0.08</v>
      </c>
      <c r="D56" s="14">
        <f t="shared" si="0"/>
        <v>243.22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1118.8200000000002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70" t="s">
        <v>58</v>
      </c>
      <c r="B62" s="115" t="s">
        <v>59</v>
      </c>
      <c r="C62" s="115"/>
      <c r="D62" s="70" t="s">
        <v>26</v>
      </c>
    </row>
    <row r="63" spans="1:4" ht="12.75" customHeight="1" x14ac:dyDescent="0.25">
      <c r="A63" s="73" t="s">
        <v>2</v>
      </c>
      <c r="B63" s="110" t="s">
        <v>60</v>
      </c>
      <c r="C63" s="110"/>
      <c r="D63" s="14">
        <f>IF((22*2*5.2)&gt;(D26*0.06),(22*2*5.2)-(D26*0.06),0)</f>
        <v>138.18680000000001</v>
      </c>
    </row>
    <row r="64" spans="1:4" ht="12.75" customHeight="1" x14ac:dyDescent="0.25">
      <c r="A64" s="73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73" t="s">
        <v>6</v>
      </c>
      <c r="B65" s="110" t="s">
        <v>62</v>
      </c>
      <c r="C65" s="110"/>
      <c r="D65" s="14"/>
    </row>
    <row r="66" spans="1:5" ht="12.75" customHeight="1" x14ac:dyDescent="0.25">
      <c r="A66" s="73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585.23780000000011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70">
        <v>2</v>
      </c>
      <c r="B72" s="115" t="s">
        <v>64</v>
      </c>
      <c r="C72" s="115"/>
      <c r="D72" s="70" t="s">
        <v>26</v>
      </c>
    </row>
    <row r="73" spans="1:5" ht="12.75" customHeight="1" x14ac:dyDescent="0.25">
      <c r="A73" s="73" t="s">
        <v>38</v>
      </c>
      <c r="B73" s="110" t="s">
        <v>39</v>
      </c>
      <c r="C73" s="110"/>
      <c r="D73" s="23">
        <f>D43</f>
        <v>494.84000000000003</v>
      </c>
    </row>
    <row r="74" spans="1:5" ht="12.75" customHeight="1" x14ac:dyDescent="0.25">
      <c r="A74" s="73" t="s">
        <v>43</v>
      </c>
      <c r="B74" s="110" t="s">
        <v>44</v>
      </c>
      <c r="C74" s="110"/>
      <c r="D74" s="23">
        <f>D57</f>
        <v>1118.8200000000002</v>
      </c>
    </row>
    <row r="75" spans="1:5" ht="12.75" customHeight="1" x14ac:dyDescent="0.25">
      <c r="A75" s="73" t="s">
        <v>58</v>
      </c>
      <c r="B75" s="110" t="s">
        <v>59</v>
      </c>
      <c r="C75" s="110"/>
      <c r="D75" s="23">
        <f>D67</f>
        <v>585.23780000000011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2198.8978000000006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70">
        <v>3</v>
      </c>
      <c r="B81" s="115" t="s">
        <v>66</v>
      </c>
      <c r="C81" s="115"/>
      <c r="D81" s="70" t="s">
        <v>26</v>
      </c>
    </row>
    <row r="82" spans="1:4" x14ac:dyDescent="0.25">
      <c r="A82" s="73" t="s">
        <v>2</v>
      </c>
      <c r="B82" s="27" t="s">
        <v>67</v>
      </c>
      <c r="C82" s="20">
        <f>TRUNC(((1/12)*5%),4)</f>
        <v>4.1000000000000003E-3</v>
      </c>
      <c r="D82" s="14">
        <f>TRUNC($D$33*C82,2)</f>
        <v>10.43</v>
      </c>
    </row>
    <row r="83" spans="1:4" x14ac:dyDescent="0.25">
      <c r="A83" s="73" t="s">
        <v>4</v>
      </c>
      <c r="B83" s="27" t="s">
        <v>68</v>
      </c>
      <c r="C83" s="20">
        <v>0.08</v>
      </c>
      <c r="D83" s="14">
        <f>TRUNC(D82*C83,2)</f>
        <v>0.83</v>
      </c>
    </row>
    <row r="84" spans="1:4" x14ac:dyDescent="0.25">
      <c r="A84" s="73" t="s">
        <v>6</v>
      </c>
      <c r="B84" s="27" t="s">
        <v>220</v>
      </c>
      <c r="C84" s="20">
        <f>TRUNC(8%*5%*40%,4)</f>
        <v>1.6000000000000001E-3</v>
      </c>
      <c r="D84" s="14">
        <f>TRUNC($D$33*C84,2)</f>
        <v>4.07</v>
      </c>
    </row>
    <row r="85" spans="1:4" x14ac:dyDescent="0.25">
      <c r="A85" s="73" t="s">
        <v>8</v>
      </c>
      <c r="B85" s="27" t="s">
        <v>69</v>
      </c>
      <c r="C85" s="20">
        <f>TRUNC(((7/30)/12)*95%,4)</f>
        <v>1.84E-2</v>
      </c>
      <c r="D85" s="14">
        <f>TRUNC($D$33*C85,2)</f>
        <v>46.83</v>
      </c>
    </row>
    <row r="86" spans="1:4" ht="25.5" x14ac:dyDescent="0.25">
      <c r="A86" s="73" t="s">
        <v>31</v>
      </c>
      <c r="B86" s="27" t="s">
        <v>70</v>
      </c>
      <c r="C86" s="20">
        <f>C57</f>
        <v>0.36800000000000005</v>
      </c>
      <c r="D86" s="14">
        <f>TRUNC(D85*C86,2)</f>
        <v>17.23</v>
      </c>
    </row>
    <row r="87" spans="1:4" x14ac:dyDescent="0.25">
      <c r="A87" s="73" t="s">
        <v>51</v>
      </c>
      <c r="B87" s="27" t="s">
        <v>221</v>
      </c>
      <c r="C87" s="20">
        <f>TRUNC(8%*95%*40%,4)</f>
        <v>3.04E-2</v>
      </c>
      <c r="D87" s="14">
        <f>TRUNC($D$33*C87,2)</f>
        <v>77.38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156.76999999999998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70" t="s">
        <v>73</v>
      </c>
      <c r="B96" s="115" t="s">
        <v>74</v>
      </c>
      <c r="C96" s="115"/>
      <c r="D96" s="70" t="s">
        <v>26</v>
      </c>
    </row>
    <row r="97" spans="1:6" x14ac:dyDescent="0.25">
      <c r="A97" s="73" t="s">
        <v>2</v>
      </c>
      <c r="B97" s="71" t="s">
        <v>75</v>
      </c>
      <c r="C97" s="20">
        <f>TRUNC(((1+1/3)/12)/12,4)</f>
        <v>9.1999999999999998E-3</v>
      </c>
      <c r="D97" s="14">
        <f t="shared" ref="D97:D102" si="1">TRUNC(($D$33+$D$76+$D$88)*C97,2)</f>
        <v>45.09</v>
      </c>
    </row>
    <row r="98" spans="1:6" x14ac:dyDescent="0.25">
      <c r="A98" s="73" t="s">
        <v>4</v>
      </c>
      <c r="B98" s="71" t="s">
        <v>76</v>
      </c>
      <c r="C98" s="20">
        <f>TRUNC(((2/30)/12),4)</f>
        <v>5.4999999999999997E-3</v>
      </c>
      <c r="D98" s="14">
        <f t="shared" si="1"/>
        <v>26.95</v>
      </c>
    </row>
    <row r="99" spans="1:6" x14ac:dyDescent="0.25">
      <c r="A99" s="73" t="s">
        <v>6</v>
      </c>
      <c r="B99" s="71" t="s">
        <v>77</v>
      </c>
      <c r="C99" s="20">
        <f>TRUNC(((5/30)/12)*2%,4)</f>
        <v>2.0000000000000001E-4</v>
      </c>
      <c r="D99" s="14">
        <f t="shared" si="1"/>
        <v>0.98</v>
      </c>
    </row>
    <row r="100" spans="1:6" x14ac:dyDescent="0.25">
      <c r="A100" s="73" t="s">
        <v>8</v>
      </c>
      <c r="B100" s="71" t="s">
        <v>78</v>
      </c>
      <c r="C100" s="20">
        <f>TRUNC(((15/30)/12)*8%,4)</f>
        <v>3.3E-3</v>
      </c>
      <c r="D100" s="14">
        <f t="shared" si="1"/>
        <v>16.170000000000002</v>
      </c>
    </row>
    <row r="101" spans="1:6" x14ac:dyDescent="0.25">
      <c r="A101" s="73" t="s">
        <v>31</v>
      </c>
      <c r="B101" s="71" t="s">
        <v>79</v>
      </c>
      <c r="C101" s="20">
        <f>((1+1/3)/12)*3%*(4/12)</f>
        <v>1.1111111111111109E-3</v>
      </c>
      <c r="D101" s="14">
        <f t="shared" si="1"/>
        <v>5.44</v>
      </c>
    </row>
    <row r="102" spans="1:6" x14ac:dyDescent="0.25">
      <c r="A102" s="73" t="s">
        <v>51</v>
      </c>
      <c r="B102" s="71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94.63000000000001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70" t="s">
        <v>82</v>
      </c>
      <c r="B108" s="115" t="s">
        <v>83</v>
      </c>
      <c r="C108" s="115"/>
      <c r="D108" s="70" t="s">
        <v>26</v>
      </c>
    </row>
    <row r="109" spans="1:6" ht="12.75" customHeight="1" x14ac:dyDescent="0.25">
      <c r="A109" s="73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70">
        <v>4</v>
      </c>
      <c r="B115" s="109" t="s">
        <v>86</v>
      </c>
      <c r="C115" s="109"/>
      <c r="D115" s="70" t="s">
        <v>26</v>
      </c>
    </row>
    <row r="116" spans="1:4" ht="12.75" customHeight="1" x14ac:dyDescent="0.25">
      <c r="A116" s="73" t="s">
        <v>73</v>
      </c>
      <c r="B116" s="110" t="s">
        <v>74</v>
      </c>
      <c r="C116" s="110"/>
      <c r="D116" s="23">
        <f>D103</f>
        <v>94.63000000000001</v>
      </c>
    </row>
    <row r="117" spans="1:4" ht="12.75" customHeight="1" x14ac:dyDescent="0.25">
      <c r="A117" s="73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94.63000000000001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70">
        <v>5</v>
      </c>
      <c r="B123" s="113" t="s">
        <v>88</v>
      </c>
      <c r="C123" s="113"/>
      <c r="D123" s="70" t="s">
        <v>26</v>
      </c>
    </row>
    <row r="124" spans="1:4" x14ac:dyDescent="0.25">
      <c r="A124" s="73" t="s">
        <v>2</v>
      </c>
      <c r="B124" s="71" t="s">
        <v>89</v>
      </c>
      <c r="C124" s="71"/>
      <c r="D124" s="14">
        <v>66.73</v>
      </c>
    </row>
    <row r="125" spans="1:4" x14ac:dyDescent="0.25">
      <c r="A125" s="73" t="s">
        <v>4</v>
      </c>
      <c r="B125" s="71" t="s">
        <v>90</v>
      </c>
      <c r="C125" s="71"/>
      <c r="D125" s="14">
        <v>58.59</v>
      </c>
    </row>
    <row r="126" spans="1:4" x14ac:dyDescent="0.25">
      <c r="A126" s="73" t="s">
        <v>6</v>
      </c>
      <c r="B126" s="71" t="s">
        <v>91</v>
      </c>
      <c r="C126" s="71"/>
      <c r="D126" s="14">
        <v>75.03</v>
      </c>
    </row>
    <row r="127" spans="1:4" x14ac:dyDescent="0.25">
      <c r="A127" s="73" t="s">
        <v>8</v>
      </c>
      <c r="B127" s="71" t="s">
        <v>34</v>
      </c>
      <c r="C127" s="71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70">
        <v>6</v>
      </c>
      <c r="B133" s="72" t="s">
        <v>93</v>
      </c>
      <c r="C133" s="70" t="s">
        <v>45</v>
      </c>
      <c r="D133" s="70" t="s">
        <v>26</v>
      </c>
    </row>
    <row r="134" spans="1:4" x14ac:dyDescent="0.25">
      <c r="A134" s="73" t="s">
        <v>2</v>
      </c>
      <c r="B134" s="71" t="s">
        <v>94</v>
      </c>
      <c r="C134" s="20">
        <v>0.05</v>
      </c>
      <c r="D134" s="23">
        <f>D154*C134</f>
        <v>259.80841000000004</v>
      </c>
    </row>
    <row r="135" spans="1:4" x14ac:dyDescent="0.25">
      <c r="A135" s="73" t="s">
        <v>4</v>
      </c>
      <c r="B135" s="71" t="s">
        <v>95</v>
      </c>
      <c r="C135" s="20">
        <v>0.06</v>
      </c>
      <c r="D135" s="14">
        <f>(D154+D134)*C135</f>
        <v>327.3585966</v>
      </c>
    </row>
    <row r="136" spans="1:4" x14ac:dyDescent="0.25">
      <c r="A136" s="73" t="s">
        <v>6</v>
      </c>
      <c r="B136" s="71" t="s">
        <v>96</v>
      </c>
      <c r="C136" s="17">
        <f>SUM(C137:C142)</f>
        <v>8.6499999999999994E-2</v>
      </c>
      <c r="D136" s="14">
        <f>(D154+D134+D135)*C136/(1-C136)</f>
        <v>547.62834742298855</v>
      </c>
    </row>
    <row r="137" spans="1:4" x14ac:dyDescent="0.25">
      <c r="A137" s="73"/>
      <c r="B137" s="71" t="s">
        <v>97</v>
      </c>
      <c r="C137" s="20"/>
      <c r="D137" s="23">
        <f t="shared" ref="D137:D142" si="2">$D$156*C137</f>
        <v>0</v>
      </c>
    </row>
    <row r="138" spans="1:4" x14ac:dyDescent="0.25">
      <c r="A138" s="73"/>
      <c r="B138" s="71" t="s">
        <v>98</v>
      </c>
      <c r="C138" s="20">
        <v>6.4999999999999997E-3</v>
      </c>
      <c r="D138" s="23">
        <f t="shared" si="2"/>
        <v>41.151263101149432</v>
      </c>
    </row>
    <row r="139" spans="1:4" x14ac:dyDescent="0.25">
      <c r="A139" s="73"/>
      <c r="B139" s="71" t="s">
        <v>99</v>
      </c>
      <c r="C139" s="20">
        <v>0.03</v>
      </c>
      <c r="D139" s="23">
        <f t="shared" si="2"/>
        <v>189.9289066206897</v>
      </c>
    </row>
    <row r="140" spans="1:4" x14ac:dyDescent="0.25">
      <c r="A140" s="73"/>
      <c r="B140" s="71" t="s">
        <v>100</v>
      </c>
      <c r="C140" s="73"/>
      <c r="D140" s="23">
        <f t="shared" si="2"/>
        <v>0</v>
      </c>
    </row>
    <row r="141" spans="1:4" x14ac:dyDescent="0.25">
      <c r="A141" s="73"/>
      <c r="B141" s="71" t="s">
        <v>101</v>
      </c>
      <c r="C141" s="20"/>
      <c r="D141" s="23">
        <f t="shared" si="2"/>
        <v>0</v>
      </c>
    </row>
    <row r="142" spans="1:4" x14ac:dyDescent="0.25">
      <c r="A142" s="73"/>
      <c r="B142" s="71" t="s">
        <v>102</v>
      </c>
      <c r="C142" s="20">
        <v>0.05</v>
      </c>
      <c r="D142" s="23">
        <f t="shared" si="2"/>
        <v>316.54817770114954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1134.7953540229887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70"/>
      <c r="B148" s="109" t="s">
        <v>104</v>
      </c>
      <c r="C148" s="109"/>
      <c r="D148" s="70" t="s">
        <v>26</v>
      </c>
    </row>
    <row r="149" spans="1:4" ht="12.75" customHeight="1" x14ac:dyDescent="0.25">
      <c r="A149" s="70" t="s">
        <v>2</v>
      </c>
      <c r="B149" s="110" t="s">
        <v>24</v>
      </c>
      <c r="C149" s="110"/>
      <c r="D149" s="30">
        <f>D33</f>
        <v>2545.5204000000003</v>
      </c>
    </row>
    <row r="150" spans="1:4" ht="12.75" customHeight="1" x14ac:dyDescent="0.25">
      <c r="A150" s="70" t="s">
        <v>4</v>
      </c>
      <c r="B150" s="110" t="s">
        <v>36</v>
      </c>
      <c r="C150" s="110"/>
      <c r="D150" s="30">
        <f>D76</f>
        <v>2198.8978000000006</v>
      </c>
    </row>
    <row r="151" spans="1:4" ht="12.75" customHeight="1" x14ac:dyDescent="0.25">
      <c r="A151" s="70" t="s">
        <v>6</v>
      </c>
      <c r="B151" s="110" t="s">
        <v>65</v>
      </c>
      <c r="C151" s="110"/>
      <c r="D151" s="30">
        <f>D88</f>
        <v>156.76999999999998</v>
      </c>
    </row>
    <row r="152" spans="1:4" ht="12.75" customHeight="1" x14ac:dyDescent="0.25">
      <c r="A152" s="70" t="s">
        <v>8</v>
      </c>
      <c r="B152" s="110" t="s">
        <v>71</v>
      </c>
      <c r="C152" s="110"/>
      <c r="D152" s="30">
        <f>D118</f>
        <v>94.63000000000001</v>
      </c>
    </row>
    <row r="153" spans="1:4" ht="12.75" customHeight="1" x14ac:dyDescent="0.25">
      <c r="A153" s="70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5196.168200000001</v>
      </c>
    </row>
    <row r="155" spans="1:4" ht="12.75" customHeight="1" x14ac:dyDescent="0.25">
      <c r="A155" s="70" t="s">
        <v>51</v>
      </c>
      <c r="B155" s="110" t="s">
        <v>106</v>
      </c>
      <c r="C155" s="110"/>
      <c r="D155" s="32">
        <f>D143</f>
        <v>1134.7953540229887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6330.9635540229901</v>
      </c>
    </row>
  </sheetData>
  <mergeCells count="71">
    <mergeCell ref="A15:D15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81:C81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116:C116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2:C152"/>
    <mergeCell ref="B153:C153"/>
    <mergeCell ref="A154:C154"/>
    <mergeCell ref="B155:C155"/>
    <mergeCell ref="A156:C156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7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188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129</v>
      </c>
      <c r="D17" s="117"/>
    </row>
    <row r="18" spans="1:4" x14ac:dyDescent="0.25">
      <c r="A18" s="4">
        <v>2</v>
      </c>
      <c r="B18" s="4" t="s">
        <v>19</v>
      </c>
      <c r="C18" s="117" t="s">
        <v>130</v>
      </c>
      <c r="D18" s="117"/>
    </row>
    <row r="19" spans="1:4" x14ac:dyDescent="0.25">
      <c r="A19" s="4">
        <v>3</v>
      </c>
      <c r="B19" s="4" t="s">
        <v>21</v>
      </c>
      <c r="C19" s="117">
        <v>2327.6799999999998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2327.6799999999998</v>
      </c>
    </row>
    <row r="27" spans="1:4" ht="12.75" customHeight="1" x14ac:dyDescent="0.25">
      <c r="A27" s="8" t="s">
        <v>4</v>
      </c>
      <c r="B27" s="110" t="s">
        <v>28</v>
      </c>
      <c r="C27" s="110"/>
      <c r="D27" s="14"/>
    </row>
    <row r="28" spans="1:4" ht="12.75" customHeight="1" x14ac:dyDescent="0.25">
      <c r="A28" s="8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8" t="s">
        <v>8</v>
      </c>
      <c r="B29" s="110" t="s">
        <v>30</v>
      </c>
      <c r="C29" s="110"/>
      <c r="D29" s="14">
        <f>8*22*((D26+D28)/220)*0.4</f>
        <v>835.22559999999999</v>
      </c>
    </row>
    <row r="30" spans="1:4" ht="12.75" customHeight="1" x14ac:dyDescent="0.25">
      <c r="A30" s="8" t="s">
        <v>31</v>
      </c>
      <c r="B30" s="110" t="s">
        <v>32</v>
      </c>
      <c r="C30" s="110"/>
      <c r="D30" s="14">
        <f>22*((D26+D28)/220)</f>
        <v>261.00799999999998</v>
      </c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3706.3135999999995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308.73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411.77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720.5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885.36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110.67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132.80000000000001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66.400000000000006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44.26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26.56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8.85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354.14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1629.04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IF((22*2*5.2)&gt;(D26*0.06),(22*2*5.2)-(D26*0.06),0)</f>
        <v>89.139200000000017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536.1902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720.5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1629.04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536.1902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2885.7302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15.19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1.21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5.93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68.19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25.09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112.67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228.28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62.74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37.51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1.36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22.5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7.57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131.68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131.68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131.68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357.61769000000004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450.5982894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753.79232174942524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56.643353657471259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261.43086303448274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435.71810505747129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1562.0083011494253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3706.3135999999995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2885.7302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228.28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131.68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7152.3537999999999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1562.0083011494253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8714.3621011494251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3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s="1" customFormat="1" ht="15.75" x14ac:dyDescent="0.25">
      <c r="A1" s="119" t="s">
        <v>0</v>
      </c>
      <c r="B1" s="119"/>
      <c r="C1" s="119"/>
      <c r="D1" s="119"/>
    </row>
    <row r="2" spans="1:4" s="1" customFormat="1" ht="15.75" x14ac:dyDescent="0.25">
      <c r="A2" s="2"/>
      <c r="B2" s="2"/>
      <c r="C2" s="2"/>
      <c r="D2" s="2"/>
    </row>
    <row r="3" spans="1:4" s="1" customFormat="1" ht="12.75" x14ac:dyDescent="0.2">
      <c r="A3" s="112" t="s">
        <v>1</v>
      </c>
      <c r="B3" s="112"/>
      <c r="C3" s="112"/>
      <c r="D3" s="112"/>
    </row>
    <row r="4" spans="1:4" s="1" customFormat="1" ht="12.75" x14ac:dyDescent="0.2">
      <c r="A4" s="3"/>
      <c r="B4" s="3"/>
      <c r="C4" s="3"/>
      <c r="D4" s="3"/>
    </row>
    <row r="5" spans="1:4" s="1" customFormat="1" ht="12.75" x14ac:dyDescent="0.2">
      <c r="A5" s="4" t="s">
        <v>2</v>
      </c>
      <c r="B5" s="5" t="s">
        <v>3</v>
      </c>
      <c r="C5" s="6"/>
      <c r="D5" s="7"/>
    </row>
    <row r="6" spans="1:4" s="1" customFormat="1" ht="12.75" x14ac:dyDescent="0.2">
      <c r="A6" s="4" t="s">
        <v>4</v>
      </c>
      <c r="B6" s="5" t="s">
        <v>5</v>
      </c>
      <c r="C6" s="6"/>
      <c r="D6" s="7"/>
    </row>
    <row r="7" spans="1:4" s="1" customFormat="1" ht="12.75" x14ac:dyDescent="0.2">
      <c r="A7" s="4" t="s">
        <v>6</v>
      </c>
      <c r="B7" s="5" t="s">
        <v>7</v>
      </c>
      <c r="C7" s="6"/>
      <c r="D7" s="7"/>
    </row>
    <row r="8" spans="1:4" s="1" customFormat="1" ht="12.75" x14ac:dyDescent="0.2">
      <c r="A8" s="4" t="s">
        <v>8</v>
      </c>
      <c r="B8" s="5" t="s">
        <v>9</v>
      </c>
      <c r="C8" s="6"/>
      <c r="D8" s="7">
        <v>24</v>
      </c>
    </row>
    <row r="10" spans="1:4" s="1" customFormat="1" ht="12.75" x14ac:dyDescent="0.2">
      <c r="A10" s="112" t="s">
        <v>10</v>
      </c>
      <c r="B10" s="112"/>
      <c r="C10" s="112"/>
      <c r="D10" s="112"/>
    </row>
    <row r="11" spans="1:4" s="1" customFormat="1" ht="12.75" x14ac:dyDescent="0.2">
      <c r="A11" s="3"/>
      <c r="B11" s="3"/>
      <c r="C11" s="3"/>
      <c r="D11" s="3"/>
    </row>
    <row r="12" spans="1:4" s="1" customFormat="1" ht="38.25" customHeight="1" x14ac:dyDescent="0.2">
      <c r="A12" s="120" t="s">
        <v>11</v>
      </c>
      <c r="B12" s="120"/>
      <c r="C12" s="94" t="s">
        <v>12</v>
      </c>
      <c r="D12" s="9" t="s">
        <v>13</v>
      </c>
    </row>
    <row r="13" spans="1:4" s="11" customFormat="1" ht="15.75" x14ac:dyDescent="0.2">
      <c r="A13" s="121" t="s">
        <v>216</v>
      </c>
      <c r="B13" s="121"/>
      <c r="C13" s="95" t="s">
        <v>15</v>
      </c>
      <c r="D13" s="95">
        <v>1</v>
      </c>
    </row>
    <row r="14" spans="1:4" ht="16.5" x14ac:dyDescent="0.25">
      <c r="B14" s="103" t="s">
        <v>217</v>
      </c>
    </row>
    <row r="15" spans="1:4" s="1" customFormat="1" ht="12.75" x14ac:dyDescent="0.2">
      <c r="A15" s="112" t="s">
        <v>16</v>
      </c>
      <c r="B15" s="112"/>
      <c r="C15" s="112"/>
      <c r="D15" s="112"/>
    </row>
    <row r="16" spans="1:4" s="1" customFormat="1" ht="12.75" x14ac:dyDescent="0.2">
      <c r="A16" s="3"/>
      <c r="B16" s="3"/>
      <c r="C16" s="3"/>
      <c r="D16" s="3"/>
    </row>
    <row r="17" spans="1:4" s="1" customFormat="1" ht="12.75" x14ac:dyDescent="0.2">
      <c r="A17" s="4">
        <v>1</v>
      </c>
      <c r="B17" s="4" t="s">
        <v>17</v>
      </c>
      <c r="C17" s="117" t="s">
        <v>129</v>
      </c>
      <c r="D17" s="117"/>
    </row>
    <row r="18" spans="1:4" s="1" customFormat="1" ht="12.75" x14ac:dyDescent="0.2">
      <c r="A18" s="4">
        <v>2</v>
      </c>
      <c r="B18" s="4" t="s">
        <v>19</v>
      </c>
      <c r="C18" s="117" t="s">
        <v>130</v>
      </c>
      <c r="D18" s="117"/>
    </row>
    <row r="19" spans="1:4" s="1" customFormat="1" ht="12.75" x14ac:dyDescent="0.2">
      <c r="A19" s="4">
        <v>3</v>
      </c>
      <c r="B19" s="4" t="s">
        <v>21</v>
      </c>
      <c r="C19" s="117">
        <v>2327.6799999999998</v>
      </c>
      <c r="D19" s="117"/>
    </row>
    <row r="20" spans="1:4" s="1" customFormat="1" ht="12.75" x14ac:dyDescent="0.2">
      <c r="A20" s="4">
        <v>4</v>
      </c>
      <c r="B20" s="4" t="s">
        <v>22</v>
      </c>
      <c r="C20" s="117" t="s">
        <v>222</v>
      </c>
      <c r="D20" s="117"/>
    </row>
    <row r="21" spans="1:4" s="1" customFormat="1" ht="12.75" x14ac:dyDescent="0.2">
      <c r="A21" s="4">
        <v>5</v>
      </c>
      <c r="B21" s="4" t="s">
        <v>23</v>
      </c>
      <c r="C21" s="117"/>
      <c r="D21" s="117"/>
    </row>
    <row r="23" spans="1:4" s="1" customFormat="1" ht="12.75" x14ac:dyDescent="0.2">
      <c r="A23" s="112" t="s">
        <v>24</v>
      </c>
      <c r="B23" s="112"/>
      <c r="C23" s="112"/>
      <c r="D23" s="112"/>
    </row>
    <row r="25" spans="1:4" s="1" customFormat="1" ht="12.75" customHeight="1" x14ac:dyDescent="0.2">
      <c r="A25" s="96">
        <v>1</v>
      </c>
      <c r="B25" s="109" t="s">
        <v>25</v>
      </c>
      <c r="C25" s="109"/>
      <c r="D25" s="96" t="s">
        <v>26</v>
      </c>
    </row>
    <row r="26" spans="1:4" s="1" customFormat="1" ht="12.75" customHeight="1" x14ac:dyDescent="0.2">
      <c r="A26" s="94" t="s">
        <v>2</v>
      </c>
      <c r="B26" s="110" t="s">
        <v>27</v>
      </c>
      <c r="C26" s="110"/>
      <c r="D26" s="14">
        <v>2327.6799999999998</v>
      </c>
    </row>
    <row r="27" spans="1:4" s="1" customFormat="1" ht="12.75" customHeight="1" x14ac:dyDescent="0.2">
      <c r="A27" s="94" t="s">
        <v>4</v>
      </c>
      <c r="B27" s="110" t="s">
        <v>28</v>
      </c>
      <c r="C27" s="110"/>
      <c r="D27" s="14"/>
    </row>
    <row r="28" spans="1:4" s="1" customFormat="1" ht="12.75" customHeight="1" x14ac:dyDescent="0.2">
      <c r="A28" s="94" t="s">
        <v>6</v>
      </c>
      <c r="B28" s="110" t="s">
        <v>29</v>
      </c>
      <c r="C28" s="110"/>
      <c r="D28" s="14">
        <f>1412*0.2</f>
        <v>282.40000000000003</v>
      </c>
    </row>
    <row r="29" spans="1:4" s="1" customFormat="1" ht="12.75" customHeight="1" x14ac:dyDescent="0.2">
      <c r="A29" s="94" t="s">
        <v>8</v>
      </c>
      <c r="B29" s="110" t="s">
        <v>30</v>
      </c>
      <c r="C29" s="110"/>
      <c r="D29" s="14"/>
    </row>
    <row r="30" spans="1:4" s="1" customFormat="1" ht="12.75" customHeight="1" x14ac:dyDescent="0.2">
      <c r="A30" s="94" t="s">
        <v>31</v>
      </c>
      <c r="B30" s="110" t="s">
        <v>32</v>
      </c>
      <c r="C30" s="110"/>
      <c r="D30" s="14"/>
    </row>
    <row r="31" spans="1:4" s="1" customFormat="1" ht="12.75" x14ac:dyDescent="0.2">
      <c r="A31" s="94"/>
      <c r="B31" s="110"/>
      <c r="C31" s="110"/>
      <c r="D31" s="14"/>
    </row>
    <row r="32" spans="1:4" s="1" customFormat="1" ht="12.75" customHeight="1" x14ac:dyDescent="0.2">
      <c r="A32" s="94" t="s">
        <v>33</v>
      </c>
      <c r="B32" s="110" t="s">
        <v>34</v>
      </c>
      <c r="C32" s="110"/>
      <c r="D32" s="14"/>
    </row>
    <row r="33" spans="1:4" s="1" customFormat="1" ht="12.75" customHeight="1" x14ac:dyDescent="0.2">
      <c r="A33" s="109" t="s">
        <v>35</v>
      </c>
      <c r="B33" s="109"/>
      <c r="C33" s="109"/>
      <c r="D33" s="15">
        <f>SUM(D26:D32)</f>
        <v>2610.08</v>
      </c>
    </row>
    <row r="36" spans="1:4" s="1" customFormat="1" ht="12.75" x14ac:dyDescent="0.2">
      <c r="A36" s="112" t="s">
        <v>36</v>
      </c>
      <c r="B36" s="112"/>
      <c r="C36" s="112"/>
      <c r="D36" s="112"/>
    </row>
    <row r="37" spans="1:4" s="1" customFormat="1" ht="12.75" x14ac:dyDescent="0.2">
      <c r="A37" s="16"/>
    </row>
    <row r="38" spans="1:4" s="1" customFormat="1" ht="12.75" x14ac:dyDescent="0.2">
      <c r="A38" s="114" t="s">
        <v>37</v>
      </c>
      <c r="B38" s="114"/>
      <c r="C38" s="114"/>
      <c r="D38" s="114"/>
    </row>
    <row r="40" spans="1:4" s="1" customFormat="1" ht="12.75" customHeight="1" x14ac:dyDescent="0.2">
      <c r="A40" s="96" t="s">
        <v>38</v>
      </c>
      <c r="B40" s="109" t="s">
        <v>39</v>
      </c>
      <c r="C40" s="109"/>
      <c r="D40" s="96" t="s">
        <v>26</v>
      </c>
    </row>
    <row r="41" spans="1:4" s="1" customFormat="1" ht="12.75" x14ac:dyDescent="0.2">
      <c r="A41" s="94" t="s">
        <v>2</v>
      </c>
      <c r="B41" s="97" t="s">
        <v>40</v>
      </c>
      <c r="C41" s="17">
        <f>TRUNC(1/12,4)</f>
        <v>8.3299999999999999E-2</v>
      </c>
      <c r="D41" s="14">
        <f>TRUNC($D$33*C41,2)</f>
        <v>217.41</v>
      </c>
    </row>
    <row r="42" spans="1:4" s="1" customFormat="1" ht="12.75" x14ac:dyDescent="0.2">
      <c r="A42" s="94" t="s">
        <v>4</v>
      </c>
      <c r="B42" s="97" t="s">
        <v>41</v>
      </c>
      <c r="C42" s="17">
        <f>TRUNC(((1+1/3)/12),4)</f>
        <v>0.1111</v>
      </c>
      <c r="D42" s="14">
        <f>TRUNC($D$33*C42,2)</f>
        <v>289.97000000000003</v>
      </c>
    </row>
    <row r="43" spans="1:4" s="1" customFormat="1" ht="12.75" customHeight="1" x14ac:dyDescent="0.2">
      <c r="A43" s="109" t="s">
        <v>35</v>
      </c>
      <c r="B43" s="109"/>
      <c r="C43" s="18">
        <f>SUM(C41:C42)</f>
        <v>0.19440000000000002</v>
      </c>
      <c r="D43" s="19">
        <f>SUM(D41:D42)</f>
        <v>507.38</v>
      </c>
    </row>
    <row r="46" spans="1:4" s="1" customFormat="1" ht="12.75" customHeight="1" x14ac:dyDescent="0.2">
      <c r="A46" s="116" t="s">
        <v>42</v>
      </c>
      <c r="B46" s="116"/>
      <c r="C46" s="116"/>
      <c r="D46" s="116"/>
    </row>
    <row r="48" spans="1:4" s="1" customFormat="1" ht="12.75" x14ac:dyDescent="0.2">
      <c r="A48" s="96" t="s">
        <v>43</v>
      </c>
      <c r="B48" s="96" t="s">
        <v>44</v>
      </c>
      <c r="C48" s="96" t="s">
        <v>45</v>
      </c>
      <c r="D48" s="96" t="s">
        <v>26</v>
      </c>
    </row>
    <row r="49" spans="1:4" s="1" customFormat="1" ht="12.75" x14ac:dyDescent="0.2">
      <c r="A49" s="94" t="s">
        <v>2</v>
      </c>
      <c r="B49" s="97" t="s">
        <v>46</v>
      </c>
      <c r="C49" s="20">
        <v>0.2</v>
      </c>
      <c r="D49" s="14">
        <f t="shared" ref="D49:D56" si="0">TRUNC(($D$33+$D$43)*C49,2)</f>
        <v>623.49</v>
      </c>
    </row>
    <row r="50" spans="1:4" s="1" customFormat="1" ht="12.75" x14ac:dyDescent="0.2">
      <c r="A50" s="94" t="s">
        <v>4</v>
      </c>
      <c r="B50" s="97" t="s">
        <v>47</v>
      </c>
      <c r="C50" s="20">
        <v>2.5000000000000001E-2</v>
      </c>
      <c r="D50" s="14">
        <f t="shared" si="0"/>
        <v>77.930000000000007</v>
      </c>
    </row>
    <row r="51" spans="1:4" s="1" customFormat="1" ht="12.75" x14ac:dyDescent="0.2">
      <c r="A51" s="94" t="s">
        <v>6</v>
      </c>
      <c r="B51" s="97" t="s">
        <v>48</v>
      </c>
      <c r="C51" s="21">
        <v>0.03</v>
      </c>
      <c r="D51" s="14">
        <f t="shared" si="0"/>
        <v>93.52</v>
      </c>
    </row>
    <row r="52" spans="1:4" s="1" customFormat="1" ht="12.75" x14ac:dyDescent="0.2">
      <c r="A52" s="94" t="s">
        <v>8</v>
      </c>
      <c r="B52" s="97" t="s">
        <v>49</v>
      </c>
      <c r="C52" s="20">
        <v>1.4999999999999999E-2</v>
      </c>
      <c r="D52" s="14">
        <f t="shared" si="0"/>
        <v>46.76</v>
      </c>
    </row>
    <row r="53" spans="1:4" s="1" customFormat="1" ht="12.75" x14ac:dyDescent="0.2">
      <c r="A53" s="94" t="s">
        <v>31</v>
      </c>
      <c r="B53" s="97" t="s">
        <v>50</v>
      </c>
      <c r="C53" s="20">
        <v>0.01</v>
      </c>
      <c r="D53" s="14">
        <f t="shared" si="0"/>
        <v>31.17</v>
      </c>
    </row>
    <row r="54" spans="1:4" s="1" customFormat="1" ht="12.75" x14ac:dyDescent="0.2">
      <c r="A54" s="94" t="s">
        <v>51</v>
      </c>
      <c r="B54" s="97" t="s">
        <v>52</v>
      </c>
      <c r="C54" s="20">
        <v>6.0000000000000001E-3</v>
      </c>
      <c r="D54" s="14">
        <f t="shared" si="0"/>
        <v>18.7</v>
      </c>
    </row>
    <row r="55" spans="1:4" s="1" customFormat="1" ht="12.75" x14ac:dyDescent="0.2">
      <c r="A55" s="94" t="s">
        <v>33</v>
      </c>
      <c r="B55" s="97" t="s">
        <v>53</v>
      </c>
      <c r="C55" s="20">
        <v>2E-3</v>
      </c>
      <c r="D55" s="14">
        <f t="shared" si="0"/>
        <v>6.23</v>
      </c>
    </row>
    <row r="56" spans="1:4" s="1" customFormat="1" ht="12.75" x14ac:dyDescent="0.2">
      <c r="A56" s="94" t="s">
        <v>54</v>
      </c>
      <c r="B56" s="97" t="s">
        <v>55</v>
      </c>
      <c r="C56" s="20">
        <v>0.08</v>
      </c>
      <c r="D56" s="14">
        <f t="shared" si="0"/>
        <v>249.39</v>
      </c>
    </row>
    <row r="57" spans="1:4" s="1" customFormat="1" ht="12.75" customHeight="1" x14ac:dyDescent="0.2">
      <c r="A57" s="109" t="s">
        <v>56</v>
      </c>
      <c r="B57" s="109"/>
      <c r="C57" s="22">
        <f>SUM(C49:C56)</f>
        <v>0.36800000000000005</v>
      </c>
      <c r="D57" s="19">
        <f>SUM(D49:D56)</f>
        <v>1147.19</v>
      </c>
    </row>
    <row r="60" spans="1:4" s="1" customFormat="1" ht="12.75" x14ac:dyDescent="0.2">
      <c r="A60" s="114" t="s">
        <v>57</v>
      </c>
      <c r="B60" s="114"/>
      <c r="C60" s="114"/>
      <c r="D60" s="114"/>
    </row>
    <row r="62" spans="1:4" s="1" customFormat="1" ht="12.75" customHeight="1" x14ac:dyDescent="0.2">
      <c r="A62" s="96" t="s">
        <v>58</v>
      </c>
      <c r="B62" s="115" t="s">
        <v>59</v>
      </c>
      <c r="C62" s="115"/>
      <c r="D62" s="96" t="s">
        <v>26</v>
      </c>
    </row>
    <row r="63" spans="1:4" s="1" customFormat="1" ht="12.75" customHeight="1" x14ac:dyDescent="0.2">
      <c r="A63" s="94" t="s">
        <v>2</v>
      </c>
      <c r="B63" s="110" t="s">
        <v>60</v>
      </c>
      <c r="C63" s="110"/>
      <c r="D63" s="14">
        <f>IF((22*2*5.2)&gt;(D26*0.06),(22*2*5.2)-(D26*0.06),0)</f>
        <v>89.139200000000017</v>
      </c>
    </row>
    <row r="64" spans="1:4" s="1" customFormat="1" ht="12.75" customHeight="1" x14ac:dyDescent="0.2">
      <c r="A64" s="94" t="s">
        <v>4</v>
      </c>
      <c r="B64" s="110" t="s">
        <v>61</v>
      </c>
      <c r="C64" s="110"/>
      <c r="D64" s="14">
        <f>22*21.39*0.95</f>
        <v>447.05100000000004</v>
      </c>
    </row>
    <row r="65" spans="1:5" s="1" customFormat="1" ht="12.75" customHeight="1" x14ac:dyDescent="0.2">
      <c r="A65" s="94" t="s">
        <v>6</v>
      </c>
      <c r="B65" s="110" t="s">
        <v>62</v>
      </c>
      <c r="C65" s="110"/>
      <c r="D65" s="14"/>
    </row>
    <row r="66" spans="1:5" s="1" customFormat="1" ht="12.75" customHeight="1" x14ac:dyDescent="0.2">
      <c r="A66" s="94" t="s">
        <v>8</v>
      </c>
      <c r="B66" s="110" t="s">
        <v>34</v>
      </c>
      <c r="C66" s="110"/>
      <c r="D66" s="14"/>
    </row>
    <row r="67" spans="1:5" s="1" customFormat="1" ht="12.75" customHeight="1" x14ac:dyDescent="0.2">
      <c r="A67" s="109" t="s">
        <v>35</v>
      </c>
      <c r="B67" s="109"/>
      <c r="C67" s="109"/>
      <c r="D67" s="19">
        <f>SUM(D63:D66)</f>
        <v>536.1902</v>
      </c>
    </row>
    <row r="70" spans="1:5" s="1" customFormat="1" ht="12.75" x14ac:dyDescent="0.2">
      <c r="A70" s="114" t="s">
        <v>63</v>
      </c>
      <c r="B70" s="114"/>
      <c r="C70" s="114"/>
      <c r="D70" s="114"/>
    </row>
    <row r="72" spans="1:5" s="1" customFormat="1" ht="12.75" customHeight="1" x14ac:dyDescent="0.2">
      <c r="A72" s="96">
        <v>2</v>
      </c>
      <c r="B72" s="115" t="s">
        <v>64</v>
      </c>
      <c r="C72" s="115"/>
      <c r="D72" s="96" t="s">
        <v>26</v>
      </c>
    </row>
    <row r="73" spans="1:5" s="1" customFormat="1" ht="12.75" customHeight="1" x14ac:dyDescent="0.2">
      <c r="A73" s="94" t="s">
        <v>38</v>
      </c>
      <c r="B73" s="110" t="s">
        <v>39</v>
      </c>
      <c r="C73" s="110"/>
      <c r="D73" s="23">
        <f>D43</f>
        <v>507.38</v>
      </c>
    </row>
    <row r="74" spans="1:5" s="1" customFormat="1" ht="12.75" customHeight="1" x14ac:dyDescent="0.2">
      <c r="A74" s="94" t="s">
        <v>43</v>
      </c>
      <c r="B74" s="110" t="s">
        <v>44</v>
      </c>
      <c r="C74" s="110"/>
      <c r="D74" s="23">
        <f>D57</f>
        <v>1147.19</v>
      </c>
    </row>
    <row r="75" spans="1:5" s="1" customFormat="1" ht="12.75" customHeight="1" x14ac:dyDescent="0.2">
      <c r="A75" s="94" t="s">
        <v>58</v>
      </c>
      <c r="B75" s="110" t="s">
        <v>59</v>
      </c>
      <c r="C75" s="110"/>
      <c r="D75" s="23">
        <f>D67</f>
        <v>536.1902</v>
      </c>
    </row>
    <row r="76" spans="1:5" s="1" customFormat="1" ht="12.75" customHeight="1" x14ac:dyDescent="0.2">
      <c r="A76" s="109" t="s">
        <v>35</v>
      </c>
      <c r="B76" s="109"/>
      <c r="C76" s="109"/>
      <c r="D76" s="19">
        <f>SUM(D73:D75)</f>
        <v>2190.7602000000002</v>
      </c>
    </row>
    <row r="77" spans="1:5" s="1" customFormat="1" ht="12.75" x14ac:dyDescent="0.2">
      <c r="A77" s="24"/>
      <c r="E77" s="25"/>
    </row>
    <row r="79" spans="1:5" s="1" customFormat="1" ht="12.75" x14ac:dyDescent="0.2">
      <c r="A79" s="112" t="s">
        <v>65</v>
      </c>
      <c r="B79" s="112"/>
      <c r="C79" s="112"/>
      <c r="D79" s="112"/>
      <c r="E79" s="26"/>
    </row>
    <row r="80" spans="1:5" s="1" customFormat="1" ht="12.75" customHeight="1" x14ac:dyDescent="0.2">
      <c r="E80" s="25"/>
    </row>
    <row r="81" spans="1:4" s="1" customFormat="1" ht="12.75" customHeight="1" x14ac:dyDescent="0.2">
      <c r="A81" s="96">
        <v>3</v>
      </c>
      <c r="B81" s="115" t="s">
        <v>66</v>
      </c>
      <c r="C81" s="115"/>
      <c r="D81" s="96" t="s">
        <v>26</v>
      </c>
    </row>
    <row r="82" spans="1:4" s="1" customFormat="1" ht="12.75" x14ac:dyDescent="0.2">
      <c r="A82" s="94" t="s">
        <v>2</v>
      </c>
      <c r="B82" s="27" t="s">
        <v>67</v>
      </c>
      <c r="C82" s="20">
        <f>TRUNC(((1/12)*5%),4)</f>
        <v>4.1000000000000003E-3</v>
      </c>
      <c r="D82" s="14">
        <f>TRUNC($D$33*C82,2)</f>
        <v>10.7</v>
      </c>
    </row>
    <row r="83" spans="1:4" s="1" customFormat="1" ht="12.75" x14ac:dyDescent="0.2">
      <c r="A83" s="94" t="s">
        <v>4</v>
      </c>
      <c r="B83" s="27" t="s">
        <v>68</v>
      </c>
      <c r="C83" s="20">
        <v>0.08</v>
      </c>
      <c r="D83" s="14">
        <f>TRUNC(D82*C83,2)</f>
        <v>0.85</v>
      </c>
    </row>
    <row r="84" spans="1:4" s="1" customFormat="1" ht="12.75" x14ac:dyDescent="0.2">
      <c r="A84" s="94" t="s">
        <v>6</v>
      </c>
      <c r="B84" s="27" t="s">
        <v>220</v>
      </c>
      <c r="C84" s="20">
        <f>TRUNC(8%*5%*40%,4)</f>
        <v>1.6000000000000001E-3</v>
      </c>
      <c r="D84" s="14">
        <f>TRUNC($D$33*C84,2)</f>
        <v>4.17</v>
      </c>
    </row>
    <row r="85" spans="1:4" s="1" customFormat="1" ht="12.75" x14ac:dyDescent="0.2">
      <c r="A85" s="94" t="s">
        <v>8</v>
      </c>
      <c r="B85" s="27" t="s">
        <v>69</v>
      </c>
      <c r="C85" s="20">
        <f>TRUNC(((7/30)/12)*95%,4)</f>
        <v>1.84E-2</v>
      </c>
      <c r="D85" s="14">
        <f>TRUNC($D$33*C85,2)</f>
        <v>48.02</v>
      </c>
    </row>
    <row r="86" spans="1:4" s="1" customFormat="1" ht="25.5" x14ac:dyDescent="0.2">
      <c r="A86" s="94" t="s">
        <v>31</v>
      </c>
      <c r="B86" s="27" t="s">
        <v>70</v>
      </c>
      <c r="C86" s="20">
        <f>C57</f>
        <v>0.36800000000000005</v>
      </c>
      <c r="D86" s="14">
        <f>TRUNC(D85*C86,2)</f>
        <v>17.670000000000002</v>
      </c>
    </row>
    <row r="87" spans="1:4" s="1" customFormat="1" ht="12.75" x14ac:dyDescent="0.2">
      <c r="A87" s="94" t="s">
        <v>51</v>
      </c>
      <c r="B87" s="27" t="s">
        <v>221</v>
      </c>
      <c r="C87" s="20">
        <f>TRUNC(8%*95%*40%,4)</f>
        <v>3.04E-2</v>
      </c>
      <c r="D87" s="14">
        <f>TRUNC($D$33*C87,2)</f>
        <v>79.34</v>
      </c>
    </row>
    <row r="88" spans="1:4" s="1" customFormat="1" ht="12.75" customHeight="1" x14ac:dyDescent="0.2">
      <c r="A88" s="109" t="s">
        <v>35</v>
      </c>
      <c r="B88" s="109"/>
      <c r="C88" s="109"/>
      <c r="D88" s="19">
        <f>SUM(D82:D87)</f>
        <v>160.75</v>
      </c>
    </row>
    <row r="91" spans="1:4" s="1" customFormat="1" ht="12.75" x14ac:dyDescent="0.2">
      <c r="A91" s="112" t="s">
        <v>71</v>
      </c>
      <c r="B91" s="112"/>
      <c r="C91" s="112"/>
      <c r="D91" s="112"/>
    </row>
    <row r="94" spans="1:4" s="1" customFormat="1" ht="12.75" x14ac:dyDescent="0.2">
      <c r="A94" s="114" t="s">
        <v>72</v>
      </c>
      <c r="B94" s="114"/>
      <c r="C94" s="114"/>
      <c r="D94" s="114"/>
    </row>
    <row r="95" spans="1:4" s="1" customFormat="1" ht="12.75" x14ac:dyDescent="0.2">
      <c r="A95" s="16"/>
    </row>
    <row r="96" spans="1:4" s="1" customFormat="1" ht="12.75" customHeight="1" x14ac:dyDescent="0.2">
      <c r="A96" s="96" t="s">
        <v>73</v>
      </c>
      <c r="B96" s="115" t="s">
        <v>74</v>
      </c>
      <c r="C96" s="115"/>
      <c r="D96" s="96" t="s">
        <v>26</v>
      </c>
    </row>
    <row r="97" spans="1:6" s="1" customFormat="1" ht="12.75" x14ac:dyDescent="0.2">
      <c r="A97" s="94" t="s">
        <v>2</v>
      </c>
      <c r="B97" s="97" t="s">
        <v>75</v>
      </c>
      <c r="C97" s="20">
        <f>TRUNC(((1+1/3)/12)/12,4)</f>
        <v>9.1999999999999998E-3</v>
      </c>
      <c r="D97" s="14">
        <f t="shared" ref="D97:D102" si="1">TRUNC(($D$33+$D$76+$D$88)*C97,2)</f>
        <v>45.64</v>
      </c>
    </row>
    <row r="98" spans="1:6" s="1" customFormat="1" ht="12.75" x14ac:dyDescent="0.2">
      <c r="A98" s="94" t="s">
        <v>4</v>
      </c>
      <c r="B98" s="97" t="s">
        <v>76</v>
      </c>
      <c r="C98" s="20">
        <f>TRUNC(((2/30)/12),4)</f>
        <v>5.4999999999999997E-3</v>
      </c>
      <c r="D98" s="14">
        <f t="shared" si="1"/>
        <v>27.28</v>
      </c>
    </row>
    <row r="99" spans="1:6" s="1" customFormat="1" ht="12.75" x14ac:dyDescent="0.2">
      <c r="A99" s="94" t="s">
        <v>6</v>
      </c>
      <c r="B99" s="97" t="s">
        <v>77</v>
      </c>
      <c r="C99" s="20">
        <f>TRUNC(((5/30)/12)*2%,4)</f>
        <v>2.0000000000000001E-4</v>
      </c>
      <c r="D99" s="14">
        <f t="shared" si="1"/>
        <v>0.99</v>
      </c>
    </row>
    <row r="100" spans="1:6" s="1" customFormat="1" ht="12.75" x14ac:dyDescent="0.2">
      <c r="A100" s="94" t="s">
        <v>8</v>
      </c>
      <c r="B100" s="97" t="s">
        <v>78</v>
      </c>
      <c r="C100" s="20">
        <f>TRUNC(((15/30)/12)*8%,4)</f>
        <v>3.3E-3</v>
      </c>
      <c r="D100" s="14">
        <f t="shared" si="1"/>
        <v>16.37</v>
      </c>
    </row>
    <row r="101" spans="1:6" s="1" customFormat="1" ht="12.75" x14ac:dyDescent="0.2">
      <c r="A101" s="94" t="s">
        <v>31</v>
      </c>
      <c r="B101" s="97" t="s">
        <v>79</v>
      </c>
      <c r="C101" s="20">
        <f>((1+1/3)/12)*3%*(4/12)</f>
        <v>1.1111111111111109E-3</v>
      </c>
      <c r="D101" s="14">
        <f t="shared" si="1"/>
        <v>5.51</v>
      </c>
    </row>
    <row r="102" spans="1:6" s="1" customFormat="1" ht="12.75" x14ac:dyDescent="0.2">
      <c r="A102" s="94" t="s">
        <v>51</v>
      </c>
      <c r="B102" s="97" t="s">
        <v>80</v>
      </c>
      <c r="C102" s="20"/>
      <c r="D102" s="14">
        <f t="shared" si="1"/>
        <v>0</v>
      </c>
    </row>
    <row r="103" spans="1:6" s="1" customFormat="1" ht="12.75" customHeight="1" x14ac:dyDescent="0.2">
      <c r="A103" s="109" t="s">
        <v>56</v>
      </c>
      <c r="B103" s="109"/>
      <c r="C103" s="109"/>
      <c r="D103" s="19">
        <f>SUM(D97:D102)</f>
        <v>95.79</v>
      </c>
      <c r="E103" s="26"/>
      <c r="F103" s="26"/>
    </row>
    <row r="106" spans="1:6" s="1" customFormat="1" ht="12.75" x14ac:dyDescent="0.2">
      <c r="A106" s="114" t="s">
        <v>81</v>
      </c>
      <c r="B106" s="114"/>
      <c r="C106" s="114"/>
      <c r="D106" s="114"/>
    </row>
    <row r="107" spans="1:6" s="1" customFormat="1" ht="12.75" x14ac:dyDescent="0.2">
      <c r="A107" s="16"/>
    </row>
    <row r="108" spans="1:6" s="1" customFormat="1" ht="12.75" customHeight="1" x14ac:dyDescent="0.2">
      <c r="A108" s="96" t="s">
        <v>82</v>
      </c>
      <c r="B108" s="115" t="s">
        <v>83</v>
      </c>
      <c r="C108" s="115"/>
      <c r="D108" s="96" t="s">
        <v>26</v>
      </c>
    </row>
    <row r="109" spans="1:6" s="1" customFormat="1" ht="12.75" customHeight="1" x14ac:dyDescent="0.2">
      <c r="A109" s="94" t="s">
        <v>2</v>
      </c>
      <c r="B109" s="110" t="s">
        <v>84</v>
      </c>
      <c r="C109" s="110"/>
      <c r="D109" s="14">
        <f>((D33+D76+D88)/220)*22*0</f>
        <v>0</v>
      </c>
    </row>
    <row r="110" spans="1:6" s="1" customFormat="1" ht="12.75" customHeight="1" x14ac:dyDescent="0.2">
      <c r="A110" s="109" t="s">
        <v>35</v>
      </c>
      <c r="B110" s="109"/>
      <c r="C110" s="109"/>
      <c r="D110" s="19">
        <f>SUM(D109)</f>
        <v>0</v>
      </c>
    </row>
    <row r="113" spans="1:4" s="1" customFormat="1" ht="12.75" x14ac:dyDescent="0.2">
      <c r="A113" s="114" t="s">
        <v>85</v>
      </c>
      <c r="B113" s="114"/>
      <c r="C113" s="114"/>
      <c r="D113" s="114"/>
    </row>
    <row r="114" spans="1:4" s="1" customFormat="1" ht="12.75" x14ac:dyDescent="0.2">
      <c r="A114" s="16"/>
    </row>
    <row r="115" spans="1:4" s="1" customFormat="1" ht="12.75" customHeight="1" x14ac:dyDescent="0.2">
      <c r="A115" s="96">
        <v>4</v>
      </c>
      <c r="B115" s="109" t="s">
        <v>86</v>
      </c>
      <c r="C115" s="109"/>
      <c r="D115" s="96" t="s">
        <v>26</v>
      </c>
    </row>
    <row r="116" spans="1:4" s="1" customFormat="1" ht="12.75" customHeight="1" x14ac:dyDescent="0.2">
      <c r="A116" s="94" t="s">
        <v>73</v>
      </c>
      <c r="B116" s="110" t="s">
        <v>74</v>
      </c>
      <c r="C116" s="110"/>
      <c r="D116" s="23">
        <f>D103</f>
        <v>95.79</v>
      </c>
    </row>
    <row r="117" spans="1:4" s="1" customFormat="1" ht="12.75" customHeight="1" x14ac:dyDescent="0.2">
      <c r="A117" s="94" t="s">
        <v>82</v>
      </c>
      <c r="B117" s="110" t="s">
        <v>83</v>
      </c>
      <c r="C117" s="110"/>
      <c r="D117" s="23">
        <f>D110</f>
        <v>0</v>
      </c>
    </row>
    <row r="118" spans="1:4" s="1" customFormat="1" ht="12.75" customHeight="1" x14ac:dyDescent="0.2">
      <c r="A118" s="109" t="s">
        <v>35</v>
      </c>
      <c r="B118" s="109"/>
      <c r="C118" s="109"/>
      <c r="D118" s="19">
        <f>SUM(D116:D117)</f>
        <v>95.79</v>
      </c>
    </row>
    <row r="121" spans="1:4" s="1" customFormat="1" ht="12.75" x14ac:dyDescent="0.2">
      <c r="A121" s="112" t="s">
        <v>87</v>
      </c>
      <c r="B121" s="112"/>
      <c r="C121" s="112"/>
      <c r="D121" s="112"/>
    </row>
    <row r="123" spans="1:4" s="1" customFormat="1" ht="12.75" customHeight="1" x14ac:dyDescent="0.2">
      <c r="A123" s="96">
        <v>5</v>
      </c>
      <c r="B123" s="113" t="s">
        <v>88</v>
      </c>
      <c r="C123" s="113"/>
      <c r="D123" s="96" t="s">
        <v>26</v>
      </c>
    </row>
    <row r="124" spans="1:4" s="1" customFormat="1" ht="12.75" x14ac:dyDescent="0.2">
      <c r="A124" s="94" t="s">
        <v>2</v>
      </c>
      <c r="B124" s="97" t="s">
        <v>89</v>
      </c>
      <c r="C124" s="97"/>
      <c r="D124" s="14">
        <v>66.73</v>
      </c>
    </row>
    <row r="125" spans="1:4" s="1" customFormat="1" ht="12.75" x14ac:dyDescent="0.2">
      <c r="A125" s="94" t="s">
        <v>4</v>
      </c>
      <c r="B125" s="97" t="s">
        <v>90</v>
      </c>
      <c r="C125" s="97"/>
      <c r="D125" s="14">
        <v>58.59</v>
      </c>
    </row>
    <row r="126" spans="1:4" s="1" customFormat="1" ht="12.75" x14ac:dyDescent="0.2">
      <c r="A126" s="94" t="s">
        <v>6</v>
      </c>
      <c r="B126" s="97" t="s">
        <v>91</v>
      </c>
      <c r="C126" s="97"/>
      <c r="D126" s="14">
        <v>75.03</v>
      </c>
    </row>
    <row r="127" spans="1:4" s="1" customFormat="1" ht="12.75" x14ac:dyDescent="0.2">
      <c r="A127" s="94" t="s">
        <v>8</v>
      </c>
      <c r="B127" s="97" t="s">
        <v>34</v>
      </c>
      <c r="C127" s="97"/>
      <c r="D127" s="14"/>
    </row>
    <row r="128" spans="1:4" s="1" customFormat="1" ht="12.75" customHeight="1" x14ac:dyDescent="0.2">
      <c r="A128" s="109" t="s">
        <v>56</v>
      </c>
      <c r="B128" s="109"/>
      <c r="C128" s="109"/>
      <c r="D128" s="15">
        <f>SUM(D124:D127)</f>
        <v>200.35000000000002</v>
      </c>
    </row>
    <row r="131" spans="1:4" s="1" customFormat="1" ht="12.75" x14ac:dyDescent="0.2">
      <c r="A131" s="112" t="s">
        <v>92</v>
      </c>
      <c r="B131" s="112"/>
      <c r="C131" s="112"/>
      <c r="D131" s="112"/>
    </row>
    <row r="133" spans="1:4" s="1" customFormat="1" ht="12.75" x14ac:dyDescent="0.2">
      <c r="A133" s="96">
        <v>6</v>
      </c>
      <c r="B133" s="98" t="s">
        <v>93</v>
      </c>
      <c r="C133" s="96" t="s">
        <v>45</v>
      </c>
      <c r="D133" s="96" t="s">
        <v>26</v>
      </c>
    </row>
    <row r="134" spans="1:4" s="1" customFormat="1" ht="12.75" x14ac:dyDescent="0.2">
      <c r="A134" s="94" t="s">
        <v>2</v>
      </c>
      <c r="B134" s="97" t="s">
        <v>94</v>
      </c>
      <c r="C134" s="20">
        <v>0.05</v>
      </c>
      <c r="D134" s="23">
        <f>D154*C134</f>
        <v>262.88651000000004</v>
      </c>
    </row>
    <row r="135" spans="1:4" s="1" customFormat="1" ht="12.75" x14ac:dyDescent="0.2">
      <c r="A135" s="94" t="s">
        <v>4</v>
      </c>
      <c r="B135" s="97" t="s">
        <v>95</v>
      </c>
      <c r="C135" s="20">
        <v>0.06</v>
      </c>
      <c r="D135" s="14">
        <f>(D154+D134)*C135</f>
        <v>331.23700260000004</v>
      </c>
    </row>
    <row r="136" spans="1:4" s="1" customFormat="1" ht="12.75" x14ac:dyDescent="0.2">
      <c r="A136" s="94" t="s">
        <v>6</v>
      </c>
      <c r="B136" s="97" t="s">
        <v>96</v>
      </c>
      <c r="C136" s="17">
        <f>SUM(C137:C142)</f>
        <v>8.6499999999999994E-2</v>
      </c>
      <c r="D136" s="14">
        <f>(D154+D134+D135)*C136/(1-C136)</f>
        <v>554.11641613563222</v>
      </c>
    </row>
    <row r="137" spans="1:4" s="1" customFormat="1" ht="12.75" x14ac:dyDescent="0.2">
      <c r="A137" s="94"/>
      <c r="B137" s="97" t="s">
        <v>97</v>
      </c>
      <c r="C137" s="20"/>
      <c r="D137" s="23">
        <f t="shared" ref="D137:D142" si="2">$D$156*C137</f>
        <v>0</v>
      </c>
    </row>
    <row r="138" spans="1:4" s="1" customFormat="1" ht="12.75" x14ac:dyDescent="0.2">
      <c r="A138" s="94"/>
      <c r="B138" s="97" t="s">
        <v>98</v>
      </c>
      <c r="C138" s="20">
        <v>6.4999999999999997E-3</v>
      </c>
      <c r="D138" s="23">
        <f t="shared" si="2"/>
        <v>41.638805836781614</v>
      </c>
    </row>
    <row r="139" spans="1:4" s="1" customFormat="1" ht="12.75" x14ac:dyDescent="0.2">
      <c r="A139" s="94"/>
      <c r="B139" s="97" t="s">
        <v>99</v>
      </c>
      <c r="C139" s="20">
        <v>0.03</v>
      </c>
      <c r="D139" s="23">
        <f t="shared" si="2"/>
        <v>192.17910386206898</v>
      </c>
    </row>
    <row r="140" spans="1:4" s="1" customFormat="1" ht="12.75" x14ac:dyDescent="0.2">
      <c r="A140" s="94"/>
      <c r="B140" s="97" t="s">
        <v>100</v>
      </c>
      <c r="C140" s="94"/>
      <c r="D140" s="23">
        <f t="shared" si="2"/>
        <v>0</v>
      </c>
    </row>
    <row r="141" spans="1:4" s="1" customFormat="1" ht="12.75" x14ac:dyDescent="0.2">
      <c r="A141" s="94"/>
      <c r="B141" s="97" t="s">
        <v>101</v>
      </c>
      <c r="C141" s="20"/>
      <c r="D141" s="23">
        <f t="shared" si="2"/>
        <v>0</v>
      </c>
    </row>
    <row r="142" spans="1:4" s="1" customFormat="1" ht="12.75" x14ac:dyDescent="0.2">
      <c r="A142" s="94"/>
      <c r="B142" s="97" t="s">
        <v>102</v>
      </c>
      <c r="C142" s="20">
        <v>0.05</v>
      </c>
      <c r="D142" s="23">
        <f t="shared" si="2"/>
        <v>320.29850643678168</v>
      </c>
    </row>
    <row r="143" spans="1:4" s="1" customFormat="1" ht="13.5" customHeight="1" x14ac:dyDescent="0.2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1148.2399287356325</v>
      </c>
    </row>
    <row r="146" spans="1:4" s="1" customFormat="1" ht="12.75" x14ac:dyDescent="0.2">
      <c r="A146" s="112" t="s">
        <v>103</v>
      </c>
      <c r="B146" s="112"/>
      <c r="C146" s="112"/>
      <c r="D146" s="112"/>
    </row>
    <row r="148" spans="1:4" s="1" customFormat="1" ht="12.75" customHeight="1" x14ac:dyDescent="0.2">
      <c r="A148" s="96"/>
      <c r="B148" s="109" t="s">
        <v>104</v>
      </c>
      <c r="C148" s="109"/>
      <c r="D148" s="96" t="s">
        <v>26</v>
      </c>
    </row>
    <row r="149" spans="1:4" s="1" customFormat="1" ht="12.75" customHeight="1" x14ac:dyDescent="0.2">
      <c r="A149" s="96" t="s">
        <v>2</v>
      </c>
      <c r="B149" s="110" t="s">
        <v>24</v>
      </c>
      <c r="C149" s="110"/>
      <c r="D149" s="30">
        <f>D33</f>
        <v>2610.08</v>
      </c>
    </row>
    <row r="150" spans="1:4" s="1" customFormat="1" ht="12.75" customHeight="1" x14ac:dyDescent="0.2">
      <c r="A150" s="96" t="s">
        <v>4</v>
      </c>
      <c r="B150" s="110" t="s">
        <v>36</v>
      </c>
      <c r="C150" s="110"/>
      <c r="D150" s="30">
        <f>D76</f>
        <v>2190.7602000000002</v>
      </c>
    </row>
    <row r="151" spans="1:4" s="1" customFormat="1" ht="12.75" customHeight="1" x14ac:dyDescent="0.2">
      <c r="A151" s="96" t="s">
        <v>6</v>
      </c>
      <c r="B151" s="110" t="s">
        <v>65</v>
      </c>
      <c r="C151" s="110"/>
      <c r="D151" s="30">
        <f>D88</f>
        <v>160.75</v>
      </c>
    </row>
    <row r="152" spans="1:4" s="1" customFormat="1" ht="12.75" customHeight="1" x14ac:dyDescent="0.2">
      <c r="A152" s="96" t="s">
        <v>8</v>
      </c>
      <c r="B152" s="110" t="s">
        <v>71</v>
      </c>
      <c r="C152" s="110"/>
      <c r="D152" s="30">
        <f>D118</f>
        <v>95.79</v>
      </c>
    </row>
    <row r="153" spans="1:4" s="1" customFormat="1" ht="12.75" customHeight="1" x14ac:dyDescent="0.2">
      <c r="A153" s="96" t="s">
        <v>31</v>
      </c>
      <c r="B153" s="110" t="s">
        <v>87</v>
      </c>
      <c r="C153" s="110"/>
      <c r="D153" s="30">
        <f>D128</f>
        <v>200.35000000000002</v>
      </c>
    </row>
    <row r="154" spans="1:4" s="1" customFormat="1" ht="12.75" customHeight="1" x14ac:dyDescent="0.2">
      <c r="A154" s="109" t="s">
        <v>105</v>
      </c>
      <c r="B154" s="109"/>
      <c r="C154" s="109"/>
      <c r="D154" s="31">
        <f>SUM(D149:D153)</f>
        <v>5257.7302000000009</v>
      </c>
    </row>
    <row r="155" spans="1:4" s="1" customFormat="1" ht="12.75" customHeight="1" x14ac:dyDescent="0.2">
      <c r="A155" s="96" t="s">
        <v>51</v>
      </c>
      <c r="B155" s="110" t="s">
        <v>106</v>
      </c>
      <c r="C155" s="110"/>
      <c r="D155" s="32">
        <f>D143</f>
        <v>1148.2399287356325</v>
      </c>
    </row>
    <row r="156" spans="1:4" s="1" customFormat="1" ht="12.75" customHeight="1" x14ac:dyDescent="0.2">
      <c r="A156" s="109" t="s">
        <v>107</v>
      </c>
      <c r="B156" s="109"/>
      <c r="C156" s="109"/>
      <c r="D156" s="31">
        <f>SUM(D154:D155)</f>
        <v>6405.9701287356329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51:C151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B152:C152"/>
    <mergeCell ref="B153:C153"/>
    <mergeCell ref="A154:C154"/>
    <mergeCell ref="B155:C155"/>
    <mergeCell ref="A156:C156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51"/>
  <sheetViews>
    <sheetView zoomScaleNormal="100" workbookViewId="0">
      <pane xSplit="1" topLeftCell="B1" activePane="topRight" state="frozen"/>
      <selection activeCell="K15" sqref="K15"/>
      <selection pane="topRight" activeCell="S20" sqref="S20"/>
    </sheetView>
  </sheetViews>
  <sheetFormatPr defaultColWidth="9.140625" defaultRowHeight="15" x14ac:dyDescent="0.25"/>
  <cols>
    <col min="1" max="1" width="27.85546875" style="33" bestFit="1" customWidth="1"/>
    <col min="2" max="29" width="10.7109375" style="33" customWidth="1"/>
    <col min="30" max="1024" width="9.140625" style="33"/>
  </cols>
  <sheetData>
    <row r="1" spans="1:1026" ht="18.75" x14ac:dyDescent="0.3">
      <c r="A1" s="86" t="s">
        <v>190</v>
      </c>
    </row>
    <row r="3" spans="1:1026" x14ac:dyDescent="0.25">
      <c r="A3" s="85" t="s">
        <v>192</v>
      </c>
      <c r="B3" s="34"/>
    </row>
    <row r="4" spans="1:1026" s="64" customFormat="1" ht="89.25" customHeight="1" x14ac:dyDescent="0.25">
      <c r="A4" s="62" t="s">
        <v>136</v>
      </c>
      <c r="B4" s="124" t="str">
        <f>engeletr!A13</f>
        <v>Engenheiro Eletricista (Supervisor)</v>
      </c>
      <c r="C4" s="125"/>
      <c r="D4" s="124" t="str">
        <f>encrefig!A13</f>
        <v>Encarregado - Refrigeração</v>
      </c>
      <c r="E4" s="125"/>
      <c r="F4" s="124" t="str">
        <f>enceletr!A13</f>
        <v xml:space="preserve">Encarregado - Elétrica </v>
      </c>
      <c r="G4" s="125"/>
      <c r="H4" s="124" t="str">
        <f>enccivil!A13</f>
        <v>Encarregado - Civil</v>
      </c>
      <c r="I4" s="125"/>
      <c r="J4" s="124" t="str">
        <f>tectele!A13</f>
        <v>Técnico em Redes e Telecomunicações</v>
      </c>
      <c r="K4" s="125"/>
      <c r="L4" s="124" t="str">
        <f>teceletro!A13</f>
        <v>Técnico em Eletromecânica</v>
      </c>
      <c r="M4" s="125"/>
      <c r="N4" s="124" t="str">
        <f>tecrefrig!A13</f>
        <v>Técnico em Refrigeração</v>
      </c>
      <c r="O4" s="125"/>
      <c r="P4" s="124" t="str">
        <f>eletric!A13</f>
        <v>Eletricista</v>
      </c>
      <c r="Q4" s="125"/>
      <c r="R4" s="124" t="str">
        <f>ajmontD!A13</f>
        <v>Ajudante de Montagem e Manutenção (Servente Prático) - diurno</v>
      </c>
      <c r="S4" s="125"/>
      <c r="T4" s="124" t="str">
        <f>ajmontN!A13</f>
        <v>Ajudante de Montagem e Manutenção (Servente Prático) - noturno</v>
      </c>
      <c r="U4" s="125"/>
      <c r="V4" s="124" t="str">
        <f>auxcivil!A13</f>
        <v xml:space="preserve">Auxiliar Técnico – Civil (pequenas obras e adequações prediais) </v>
      </c>
      <c r="W4" s="125"/>
      <c r="X4" s="124" t="str">
        <f>pintorN!A13</f>
        <v>Pintor Industrial (Estruturas Metálicas) - noturno</v>
      </c>
      <c r="Y4" s="125"/>
      <c r="Z4" s="124" t="str">
        <f>auxtelha!A13</f>
        <v>Auxiliar Técnico – Telhadista</v>
      </c>
      <c r="AA4" s="125"/>
      <c r="AB4" s="124" t="str">
        <f>tecseg!A13</f>
        <v xml:space="preserve">Técnico de Segurança no Trabalho Pleno </v>
      </c>
      <c r="AC4" s="125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/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63"/>
      <c r="DS4" s="63"/>
      <c r="DT4" s="63"/>
      <c r="DU4" s="63"/>
      <c r="DV4" s="63"/>
      <c r="DW4" s="63"/>
      <c r="DX4" s="63"/>
      <c r="DY4" s="63"/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3"/>
      <c r="HZ4" s="63"/>
      <c r="IA4" s="63"/>
      <c r="IB4" s="63"/>
      <c r="IC4" s="63"/>
      <c r="ID4" s="63"/>
      <c r="IE4" s="63"/>
      <c r="IF4" s="63"/>
      <c r="IG4" s="63"/>
      <c r="IH4" s="63"/>
      <c r="II4" s="63"/>
      <c r="IJ4" s="63"/>
      <c r="IK4" s="63"/>
      <c r="IL4" s="63"/>
      <c r="IM4" s="63"/>
      <c r="IN4" s="63"/>
      <c r="IO4" s="63"/>
      <c r="IP4" s="63"/>
      <c r="IQ4" s="63"/>
      <c r="IR4" s="63"/>
      <c r="IS4" s="63"/>
      <c r="IT4" s="63"/>
      <c r="IU4" s="63"/>
      <c r="IV4" s="63"/>
      <c r="IW4" s="63"/>
      <c r="IX4" s="63"/>
      <c r="IY4" s="63"/>
      <c r="IZ4" s="63"/>
      <c r="JA4" s="63"/>
      <c r="JB4" s="63"/>
      <c r="JC4" s="63"/>
      <c r="JD4" s="63"/>
      <c r="JE4" s="63"/>
      <c r="JF4" s="63"/>
      <c r="JG4" s="63"/>
      <c r="JH4" s="63"/>
      <c r="JI4" s="63"/>
      <c r="JJ4" s="63"/>
      <c r="JK4" s="63"/>
      <c r="JL4" s="63"/>
      <c r="JM4" s="63"/>
      <c r="JN4" s="63"/>
      <c r="JO4" s="63"/>
      <c r="JP4" s="63"/>
      <c r="JQ4" s="63"/>
      <c r="JR4" s="63"/>
      <c r="JS4" s="63"/>
      <c r="JT4" s="63"/>
      <c r="JU4" s="63"/>
      <c r="JV4" s="63"/>
      <c r="JW4" s="63"/>
      <c r="JX4" s="63"/>
      <c r="JY4" s="63"/>
      <c r="JZ4" s="63"/>
      <c r="KA4" s="63"/>
      <c r="KB4" s="63"/>
      <c r="KC4" s="63"/>
      <c r="KD4" s="63"/>
      <c r="KE4" s="63"/>
      <c r="KF4" s="63"/>
      <c r="KG4" s="63"/>
      <c r="KH4" s="63"/>
      <c r="KI4" s="63"/>
      <c r="KJ4" s="63"/>
      <c r="KK4" s="63"/>
      <c r="KL4" s="63"/>
      <c r="KM4" s="63"/>
      <c r="KN4" s="63"/>
      <c r="KO4" s="63"/>
      <c r="KP4" s="63"/>
      <c r="KQ4" s="63"/>
      <c r="KR4" s="63"/>
      <c r="KS4" s="63"/>
      <c r="KT4" s="63"/>
      <c r="KU4" s="63"/>
      <c r="KV4" s="63"/>
      <c r="KW4" s="63"/>
      <c r="KX4" s="63"/>
      <c r="KY4" s="63"/>
      <c r="KZ4" s="63"/>
      <c r="LA4" s="63"/>
      <c r="LB4" s="63"/>
      <c r="LC4" s="63"/>
      <c r="LD4" s="63"/>
      <c r="LE4" s="63"/>
      <c r="LF4" s="63"/>
      <c r="LG4" s="63"/>
      <c r="LH4" s="63"/>
      <c r="LI4" s="63"/>
      <c r="LJ4" s="63"/>
      <c r="LK4" s="63"/>
      <c r="LL4" s="63"/>
      <c r="LM4" s="63"/>
      <c r="LN4" s="63"/>
      <c r="LO4" s="63"/>
      <c r="LP4" s="63"/>
      <c r="LQ4" s="63"/>
      <c r="LR4" s="63"/>
      <c r="LS4" s="63"/>
      <c r="LT4" s="63"/>
      <c r="LU4" s="63"/>
      <c r="LV4" s="63"/>
      <c r="LW4" s="63"/>
      <c r="LX4" s="63"/>
      <c r="LY4" s="63"/>
      <c r="LZ4" s="63"/>
      <c r="MA4" s="63"/>
      <c r="MB4" s="63"/>
      <c r="MC4" s="63"/>
      <c r="MD4" s="63"/>
      <c r="ME4" s="63"/>
      <c r="MF4" s="63"/>
      <c r="MG4" s="63"/>
      <c r="MH4" s="63"/>
      <c r="MI4" s="63"/>
      <c r="MJ4" s="63"/>
      <c r="MK4" s="63"/>
      <c r="ML4" s="63"/>
      <c r="MM4" s="63"/>
      <c r="MN4" s="63"/>
      <c r="MO4" s="63"/>
      <c r="MP4" s="63"/>
      <c r="MQ4" s="63"/>
      <c r="MR4" s="63"/>
      <c r="MS4" s="63"/>
      <c r="MT4" s="63"/>
      <c r="MU4" s="63"/>
      <c r="MV4" s="63"/>
      <c r="MW4" s="63"/>
      <c r="MX4" s="63"/>
      <c r="MY4" s="63"/>
      <c r="MZ4" s="63"/>
      <c r="NA4" s="63"/>
      <c r="NB4" s="63"/>
      <c r="NC4" s="63"/>
      <c r="ND4" s="63"/>
      <c r="NE4" s="63"/>
      <c r="NF4" s="63"/>
      <c r="NG4" s="63"/>
      <c r="NH4" s="63"/>
      <c r="NI4" s="63"/>
      <c r="NJ4" s="63"/>
      <c r="NK4" s="63"/>
      <c r="NL4" s="63"/>
      <c r="NM4" s="63"/>
      <c r="NN4" s="63"/>
      <c r="NO4" s="63"/>
      <c r="NP4" s="63"/>
      <c r="NQ4" s="63"/>
      <c r="NR4" s="63"/>
      <c r="NS4" s="63"/>
      <c r="NT4" s="63"/>
      <c r="NU4" s="63"/>
      <c r="NV4" s="63"/>
      <c r="NW4" s="63"/>
      <c r="NX4" s="63"/>
      <c r="NY4" s="63"/>
      <c r="NZ4" s="63"/>
      <c r="OA4" s="63"/>
      <c r="OB4" s="63"/>
      <c r="OC4" s="63"/>
      <c r="OD4" s="63"/>
      <c r="OE4" s="63"/>
      <c r="OF4" s="63"/>
      <c r="OG4" s="63"/>
      <c r="OH4" s="63"/>
      <c r="OI4" s="63"/>
      <c r="OJ4" s="63"/>
      <c r="OK4" s="63"/>
      <c r="OL4" s="63"/>
      <c r="OM4" s="63"/>
      <c r="ON4" s="63"/>
      <c r="OO4" s="63"/>
      <c r="OP4" s="63"/>
      <c r="OQ4" s="63"/>
      <c r="OR4" s="63"/>
      <c r="OS4" s="63"/>
      <c r="OT4" s="63"/>
      <c r="OU4" s="63"/>
      <c r="OV4" s="63"/>
      <c r="OW4" s="63"/>
      <c r="OX4" s="63"/>
      <c r="OY4" s="63"/>
      <c r="OZ4" s="63"/>
      <c r="PA4" s="63"/>
      <c r="PB4" s="63"/>
      <c r="PC4" s="63"/>
      <c r="PD4" s="63"/>
      <c r="PE4" s="63"/>
      <c r="PF4" s="63"/>
      <c r="PG4" s="63"/>
      <c r="PH4" s="63"/>
      <c r="PI4" s="63"/>
      <c r="PJ4" s="63"/>
      <c r="PK4" s="63"/>
      <c r="PL4" s="63"/>
      <c r="PM4" s="63"/>
      <c r="PN4" s="63"/>
      <c r="PO4" s="63"/>
      <c r="PP4" s="63"/>
      <c r="PQ4" s="63"/>
      <c r="PR4" s="63"/>
      <c r="PS4" s="63"/>
      <c r="PT4" s="63"/>
      <c r="PU4" s="63"/>
      <c r="PV4" s="63"/>
      <c r="PW4" s="63"/>
      <c r="PX4" s="63"/>
      <c r="PY4" s="63"/>
      <c r="PZ4" s="63"/>
      <c r="QA4" s="63"/>
      <c r="QB4" s="63"/>
      <c r="QC4" s="63"/>
      <c r="QD4" s="63"/>
      <c r="QE4" s="63"/>
      <c r="QF4" s="63"/>
      <c r="QG4" s="63"/>
      <c r="QH4" s="63"/>
      <c r="QI4" s="63"/>
      <c r="QJ4" s="63"/>
      <c r="QK4" s="63"/>
      <c r="QL4" s="63"/>
      <c r="QM4" s="63"/>
      <c r="QN4" s="63"/>
      <c r="QO4" s="63"/>
      <c r="QP4" s="63"/>
      <c r="QQ4" s="63"/>
      <c r="QR4" s="63"/>
      <c r="QS4" s="63"/>
      <c r="QT4" s="63"/>
      <c r="QU4" s="63"/>
      <c r="QV4" s="63"/>
      <c r="QW4" s="63"/>
      <c r="QX4" s="63"/>
      <c r="QY4" s="63"/>
      <c r="QZ4" s="63"/>
      <c r="RA4" s="63"/>
      <c r="RB4" s="63"/>
      <c r="RC4" s="63"/>
      <c r="RD4" s="63"/>
      <c r="RE4" s="63"/>
      <c r="RF4" s="63"/>
      <c r="RG4" s="63"/>
      <c r="RH4" s="63"/>
      <c r="RI4" s="63"/>
      <c r="RJ4" s="63"/>
      <c r="RK4" s="63"/>
      <c r="RL4" s="63"/>
      <c r="RM4" s="63"/>
      <c r="RN4" s="63"/>
      <c r="RO4" s="63"/>
      <c r="RP4" s="63"/>
      <c r="RQ4" s="63"/>
      <c r="RR4" s="63"/>
      <c r="RS4" s="63"/>
      <c r="RT4" s="63"/>
      <c r="RU4" s="63"/>
      <c r="RV4" s="63"/>
      <c r="RW4" s="63"/>
      <c r="RX4" s="63"/>
      <c r="RY4" s="63"/>
      <c r="RZ4" s="63"/>
      <c r="SA4" s="63"/>
      <c r="SB4" s="63"/>
      <c r="SC4" s="63"/>
      <c r="SD4" s="63"/>
      <c r="SE4" s="63"/>
      <c r="SF4" s="63"/>
      <c r="SG4" s="63"/>
      <c r="SH4" s="63"/>
      <c r="SI4" s="63"/>
      <c r="SJ4" s="63"/>
      <c r="SK4" s="63"/>
      <c r="SL4" s="63"/>
      <c r="SM4" s="63"/>
      <c r="SN4" s="63"/>
      <c r="SO4" s="63"/>
      <c r="SP4" s="63"/>
      <c r="SQ4" s="63"/>
      <c r="SR4" s="63"/>
      <c r="SS4" s="63"/>
      <c r="ST4" s="63"/>
      <c r="SU4" s="63"/>
      <c r="SV4" s="63"/>
      <c r="SW4" s="63"/>
      <c r="SX4" s="63"/>
      <c r="SY4" s="63"/>
      <c r="SZ4" s="63"/>
      <c r="TA4" s="63"/>
      <c r="TB4" s="63"/>
      <c r="TC4" s="63"/>
      <c r="TD4" s="63"/>
      <c r="TE4" s="63"/>
      <c r="TF4" s="63"/>
      <c r="TG4" s="63"/>
      <c r="TH4" s="63"/>
      <c r="TI4" s="63"/>
      <c r="TJ4" s="63"/>
      <c r="TK4" s="63"/>
      <c r="TL4" s="63"/>
      <c r="TM4" s="63"/>
      <c r="TN4" s="63"/>
      <c r="TO4" s="63"/>
      <c r="TP4" s="63"/>
      <c r="TQ4" s="63"/>
      <c r="TR4" s="63"/>
      <c r="TS4" s="63"/>
      <c r="TT4" s="63"/>
      <c r="TU4" s="63"/>
      <c r="TV4" s="63"/>
      <c r="TW4" s="63"/>
      <c r="TX4" s="63"/>
      <c r="TY4" s="63"/>
      <c r="TZ4" s="63"/>
      <c r="UA4" s="63"/>
      <c r="UB4" s="63"/>
      <c r="UC4" s="63"/>
      <c r="UD4" s="63"/>
      <c r="UE4" s="63"/>
      <c r="UF4" s="63"/>
      <c r="UG4" s="63"/>
      <c r="UH4" s="63"/>
      <c r="UI4" s="63"/>
      <c r="UJ4" s="63"/>
      <c r="UK4" s="63"/>
      <c r="UL4" s="63"/>
      <c r="UM4" s="63"/>
      <c r="UN4" s="63"/>
      <c r="UO4" s="63"/>
      <c r="UP4" s="63"/>
      <c r="UQ4" s="63"/>
      <c r="UR4" s="63"/>
      <c r="US4" s="63"/>
      <c r="UT4" s="63"/>
      <c r="UU4" s="63"/>
      <c r="UV4" s="63"/>
      <c r="UW4" s="63"/>
      <c r="UX4" s="63"/>
      <c r="UY4" s="63"/>
      <c r="UZ4" s="63"/>
      <c r="VA4" s="63"/>
      <c r="VB4" s="63"/>
      <c r="VC4" s="63"/>
      <c r="VD4" s="63"/>
      <c r="VE4" s="63"/>
      <c r="VF4" s="63"/>
      <c r="VG4" s="63"/>
      <c r="VH4" s="63"/>
      <c r="VI4" s="63"/>
      <c r="VJ4" s="63"/>
      <c r="VK4" s="63"/>
      <c r="VL4" s="63"/>
      <c r="VM4" s="63"/>
      <c r="VN4" s="63"/>
      <c r="VO4" s="63"/>
      <c r="VP4" s="63"/>
      <c r="VQ4" s="63"/>
      <c r="VR4" s="63"/>
      <c r="VS4" s="63"/>
      <c r="VT4" s="63"/>
      <c r="VU4" s="63"/>
      <c r="VV4" s="63"/>
      <c r="VW4" s="63"/>
      <c r="VX4" s="63"/>
      <c r="VY4" s="63"/>
      <c r="VZ4" s="63"/>
      <c r="WA4" s="63"/>
      <c r="WB4" s="63"/>
      <c r="WC4" s="63"/>
      <c r="WD4" s="63"/>
      <c r="WE4" s="63"/>
      <c r="WF4" s="63"/>
      <c r="WG4" s="63"/>
      <c r="WH4" s="63"/>
      <c r="WI4" s="63"/>
      <c r="WJ4" s="63"/>
      <c r="WK4" s="63"/>
      <c r="WL4" s="63"/>
      <c r="WM4" s="63"/>
      <c r="WN4" s="63"/>
      <c r="WO4" s="63"/>
      <c r="WP4" s="63"/>
      <c r="WQ4" s="63"/>
      <c r="WR4" s="63"/>
      <c r="WS4" s="63"/>
      <c r="WT4" s="63"/>
      <c r="WU4" s="63"/>
      <c r="WV4" s="63"/>
      <c r="WW4" s="63"/>
      <c r="WX4" s="63"/>
      <c r="WY4" s="63"/>
      <c r="WZ4" s="63"/>
      <c r="XA4" s="63"/>
      <c r="XB4" s="63"/>
      <c r="XC4" s="63"/>
      <c r="XD4" s="63"/>
      <c r="XE4" s="63"/>
      <c r="XF4" s="63"/>
      <c r="XG4" s="63"/>
      <c r="XH4" s="63"/>
      <c r="XI4" s="63"/>
      <c r="XJ4" s="63"/>
      <c r="XK4" s="63"/>
      <c r="XL4" s="63"/>
      <c r="XM4" s="63"/>
      <c r="XN4" s="63"/>
      <c r="XO4" s="63"/>
      <c r="XP4" s="63"/>
      <c r="XQ4" s="63"/>
      <c r="XR4" s="63"/>
      <c r="XS4" s="63"/>
      <c r="XT4" s="63"/>
      <c r="XU4" s="63"/>
      <c r="XV4" s="63"/>
      <c r="XW4" s="63"/>
      <c r="XX4" s="63"/>
      <c r="XY4" s="63"/>
      <c r="XZ4" s="63"/>
      <c r="YA4" s="63"/>
      <c r="YB4" s="63"/>
      <c r="YC4" s="63"/>
      <c r="YD4" s="63"/>
      <c r="YE4" s="63"/>
      <c r="YF4" s="63"/>
      <c r="YG4" s="63"/>
      <c r="YH4" s="63"/>
      <c r="YI4" s="63"/>
      <c r="YJ4" s="63"/>
      <c r="YK4" s="63"/>
      <c r="YL4" s="63"/>
      <c r="YM4" s="63"/>
      <c r="YN4" s="63"/>
      <c r="YO4" s="63"/>
      <c r="YP4" s="63"/>
      <c r="YQ4" s="63"/>
      <c r="YR4" s="63"/>
      <c r="YS4" s="63"/>
      <c r="YT4" s="63"/>
      <c r="YU4" s="63"/>
      <c r="YV4" s="63"/>
      <c r="YW4" s="63"/>
      <c r="YX4" s="63"/>
      <c r="YY4" s="63"/>
      <c r="YZ4" s="63"/>
      <c r="ZA4" s="63"/>
      <c r="ZB4" s="63"/>
      <c r="ZC4" s="63"/>
      <c r="ZD4" s="63"/>
      <c r="ZE4" s="63"/>
      <c r="ZF4" s="63"/>
      <c r="ZG4" s="63"/>
      <c r="ZH4" s="63"/>
      <c r="ZI4" s="63"/>
      <c r="ZJ4" s="63"/>
      <c r="ZK4" s="63"/>
      <c r="ZL4" s="63"/>
      <c r="ZM4" s="63"/>
      <c r="ZN4" s="63"/>
      <c r="ZO4" s="63"/>
      <c r="ZP4" s="63"/>
      <c r="ZQ4" s="63"/>
      <c r="ZR4" s="63"/>
      <c r="ZS4" s="63"/>
      <c r="ZT4" s="63"/>
      <c r="ZU4" s="63"/>
      <c r="ZV4" s="63"/>
      <c r="ZW4" s="63"/>
      <c r="ZX4" s="63"/>
      <c r="ZY4" s="63"/>
      <c r="ZZ4" s="63"/>
      <c r="AAA4" s="63"/>
      <c r="AAB4" s="63"/>
      <c r="AAC4" s="63"/>
      <c r="AAD4" s="63"/>
      <c r="AAE4" s="63"/>
      <c r="AAF4" s="63"/>
      <c r="AAG4" s="63"/>
      <c r="AAH4" s="63"/>
      <c r="AAI4" s="63"/>
      <c r="AAJ4" s="63"/>
      <c r="AAK4" s="63"/>
      <c r="AAL4" s="63"/>
      <c r="AAM4" s="63"/>
      <c r="AAN4" s="63"/>
      <c r="AAO4" s="63"/>
      <c r="AAP4" s="63"/>
      <c r="AAQ4" s="63"/>
      <c r="AAR4" s="63"/>
      <c r="AAS4" s="63"/>
      <c r="AAT4" s="63"/>
      <c r="AAU4" s="63"/>
      <c r="AAV4" s="63"/>
      <c r="AAW4" s="63"/>
      <c r="AAX4" s="63"/>
      <c r="AAY4" s="63"/>
      <c r="AAZ4" s="63"/>
      <c r="ABA4" s="63"/>
      <c r="ABB4" s="63"/>
      <c r="ABC4" s="63"/>
      <c r="ABD4" s="63"/>
      <c r="ABE4" s="63"/>
      <c r="ABF4" s="63"/>
      <c r="ABG4" s="63"/>
      <c r="ABH4" s="63"/>
      <c r="ABI4" s="63"/>
      <c r="ABJ4" s="63"/>
      <c r="ABK4" s="63"/>
      <c r="ABL4" s="63"/>
      <c r="ABM4" s="63"/>
      <c r="ABN4" s="63"/>
      <c r="ABO4" s="63"/>
      <c r="ABP4" s="63"/>
      <c r="ABQ4" s="63"/>
      <c r="ABR4" s="63"/>
      <c r="ABS4" s="63"/>
      <c r="ABT4" s="63"/>
      <c r="ABU4" s="63"/>
      <c r="ABV4" s="63"/>
      <c r="ABW4" s="63"/>
      <c r="ABX4" s="63"/>
      <c r="ABY4" s="63"/>
      <c r="ABZ4" s="63"/>
      <c r="ACA4" s="63"/>
      <c r="ACB4" s="63"/>
      <c r="ACC4" s="63"/>
      <c r="ACD4" s="63"/>
      <c r="ACE4" s="63"/>
      <c r="ACF4" s="63"/>
      <c r="ACG4" s="63"/>
      <c r="ACH4" s="63"/>
      <c r="ACI4" s="63"/>
      <c r="ACJ4" s="63"/>
      <c r="ACK4" s="63"/>
      <c r="ACL4" s="63"/>
      <c r="ACM4" s="63"/>
      <c r="ACN4" s="63"/>
      <c r="ACO4" s="63"/>
      <c r="ACP4" s="63"/>
      <c r="ACQ4" s="63"/>
      <c r="ACR4" s="63"/>
      <c r="ACS4" s="63"/>
      <c r="ACT4" s="63"/>
      <c r="ACU4" s="63"/>
      <c r="ACV4" s="63"/>
      <c r="ACW4" s="63"/>
      <c r="ACX4" s="63"/>
      <c r="ACY4" s="63"/>
      <c r="ACZ4" s="63"/>
      <c r="ADA4" s="63"/>
      <c r="ADB4" s="63"/>
      <c r="ADC4" s="63"/>
      <c r="ADD4" s="63"/>
      <c r="ADE4" s="63"/>
      <c r="ADF4" s="63"/>
      <c r="ADG4" s="63"/>
      <c r="ADH4" s="63"/>
      <c r="ADI4" s="63"/>
      <c r="ADJ4" s="63"/>
      <c r="ADK4" s="63"/>
      <c r="ADL4" s="63"/>
      <c r="ADM4" s="63"/>
      <c r="ADN4" s="63"/>
      <c r="ADO4" s="63"/>
      <c r="ADP4" s="63"/>
      <c r="ADQ4" s="63"/>
      <c r="ADR4" s="63"/>
      <c r="ADS4" s="63"/>
      <c r="ADT4" s="63"/>
      <c r="ADU4" s="63"/>
      <c r="ADV4" s="63"/>
      <c r="ADW4" s="63"/>
      <c r="ADX4" s="63"/>
      <c r="ADY4" s="63"/>
      <c r="ADZ4" s="63"/>
      <c r="AEA4" s="63"/>
      <c r="AEB4" s="63"/>
      <c r="AEC4" s="63"/>
      <c r="AED4" s="63"/>
      <c r="AEE4" s="63"/>
      <c r="AEF4" s="63"/>
      <c r="AEG4" s="63"/>
      <c r="AEH4" s="63"/>
      <c r="AEI4" s="63"/>
      <c r="AEJ4" s="63"/>
      <c r="AEK4" s="63"/>
      <c r="AEL4" s="63"/>
      <c r="AEM4" s="63"/>
      <c r="AEN4" s="63"/>
      <c r="AEO4" s="63"/>
      <c r="AEP4" s="63"/>
      <c r="AEQ4" s="63"/>
      <c r="AER4" s="63"/>
      <c r="AES4" s="63"/>
      <c r="AET4" s="63"/>
      <c r="AEU4" s="63"/>
      <c r="AEV4" s="63"/>
      <c r="AEW4" s="63"/>
      <c r="AEX4" s="63"/>
      <c r="AEY4" s="63"/>
      <c r="AEZ4" s="63"/>
      <c r="AFA4" s="63"/>
      <c r="AFB4" s="63"/>
      <c r="AFC4" s="63"/>
      <c r="AFD4" s="63"/>
      <c r="AFE4" s="63"/>
      <c r="AFF4" s="63"/>
      <c r="AFG4" s="63"/>
      <c r="AFH4" s="63"/>
      <c r="AFI4" s="63"/>
      <c r="AFJ4" s="63"/>
      <c r="AFK4" s="63"/>
      <c r="AFL4" s="63"/>
      <c r="AFM4" s="63"/>
      <c r="AFN4" s="63"/>
      <c r="AFO4" s="63"/>
      <c r="AFP4" s="63"/>
      <c r="AFQ4" s="63"/>
      <c r="AFR4" s="63"/>
      <c r="AFS4" s="63"/>
      <c r="AFT4" s="63"/>
      <c r="AFU4" s="63"/>
      <c r="AFV4" s="63"/>
      <c r="AFW4" s="63"/>
      <c r="AFX4" s="63"/>
      <c r="AFY4" s="63"/>
      <c r="AFZ4" s="63"/>
      <c r="AGA4" s="63"/>
      <c r="AGB4" s="63"/>
      <c r="AGC4" s="63"/>
      <c r="AGD4" s="63"/>
      <c r="AGE4" s="63"/>
      <c r="AGF4" s="63"/>
      <c r="AGG4" s="63"/>
      <c r="AGH4" s="63"/>
      <c r="AGI4" s="63"/>
      <c r="AGJ4" s="63"/>
      <c r="AGK4" s="63"/>
      <c r="AGL4" s="63"/>
      <c r="AGM4" s="63"/>
      <c r="AGN4" s="63"/>
      <c r="AGO4" s="63"/>
      <c r="AGP4" s="63"/>
      <c r="AGQ4" s="63"/>
      <c r="AGR4" s="63"/>
      <c r="AGS4" s="63"/>
      <c r="AGT4" s="63"/>
      <c r="AGU4" s="63"/>
      <c r="AGV4" s="63"/>
      <c r="AGW4" s="63"/>
      <c r="AGX4" s="63"/>
      <c r="AGY4" s="63"/>
      <c r="AGZ4" s="63"/>
      <c r="AHA4" s="63"/>
      <c r="AHB4" s="63"/>
      <c r="AHC4" s="63"/>
      <c r="AHD4" s="63"/>
      <c r="AHE4" s="63"/>
      <c r="AHF4" s="63"/>
      <c r="AHG4" s="63"/>
      <c r="AHH4" s="63"/>
      <c r="AHI4" s="63"/>
      <c r="AHJ4" s="63"/>
      <c r="AHK4" s="63"/>
      <c r="AHL4" s="63"/>
      <c r="AHM4" s="63"/>
      <c r="AHN4" s="63"/>
      <c r="AHO4" s="63"/>
      <c r="AHP4" s="63"/>
      <c r="AHQ4" s="63"/>
      <c r="AHR4" s="63"/>
      <c r="AHS4" s="63"/>
      <c r="AHT4" s="63"/>
      <c r="AHU4" s="63"/>
      <c r="AHV4" s="63"/>
      <c r="AHW4" s="63"/>
      <c r="AHX4" s="63"/>
      <c r="AHY4" s="63"/>
      <c r="AHZ4" s="63"/>
      <c r="AIA4" s="63"/>
      <c r="AIB4" s="63"/>
      <c r="AIC4" s="63"/>
      <c r="AID4" s="63"/>
      <c r="AIE4" s="63"/>
      <c r="AIF4" s="63"/>
      <c r="AIG4" s="63"/>
      <c r="AIH4" s="63"/>
      <c r="AII4" s="63"/>
      <c r="AIJ4" s="63"/>
      <c r="AIK4" s="63"/>
      <c r="AIL4" s="63"/>
      <c r="AIM4" s="63"/>
      <c r="AIN4" s="63"/>
      <c r="AIO4" s="63"/>
      <c r="AIP4" s="63"/>
      <c r="AIQ4" s="63"/>
      <c r="AIR4" s="63"/>
      <c r="AIS4" s="63"/>
      <c r="AIT4" s="63"/>
      <c r="AIU4" s="63"/>
      <c r="AIV4" s="63"/>
      <c r="AIW4" s="63"/>
      <c r="AIX4" s="63"/>
      <c r="AIY4" s="63"/>
      <c r="AIZ4" s="63"/>
      <c r="AJA4" s="63"/>
      <c r="AJB4" s="63"/>
      <c r="AJC4" s="63"/>
      <c r="AJD4" s="63"/>
      <c r="AJE4" s="63"/>
      <c r="AJF4" s="63"/>
      <c r="AJG4" s="63"/>
      <c r="AJH4" s="63"/>
      <c r="AJI4" s="63"/>
      <c r="AJJ4" s="63"/>
      <c r="AJK4" s="63"/>
      <c r="AJL4" s="63"/>
      <c r="AJM4" s="63"/>
      <c r="AJN4" s="63"/>
      <c r="AJO4" s="63"/>
      <c r="AJP4" s="63"/>
      <c r="AJQ4" s="63"/>
      <c r="AJR4" s="63"/>
      <c r="AJS4" s="63"/>
      <c r="AJT4" s="63"/>
      <c r="AJU4" s="63"/>
      <c r="AJV4" s="63"/>
      <c r="AJW4" s="63"/>
      <c r="AJX4" s="63"/>
      <c r="AJY4" s="63"/>
      <c r="AJZ4" s="63"/>
      <c r="AKA4" s="63"/>
      <c r="AKB4" s="63"/>
      <c r="AKC4" s="63"/>
      <c r="AKD4" s="63"/>
      <c r="AKE4" s="63"/>
      <c r="AKF4" s="63"/>
      <c r="AKG4" s="63"/>
      <c r="AKH4" s="63"/>
      <c r="AKI4" s="63"/>
      <c r="AKJ4" s="63"/>
      <c r="AKK4" s="63"/>
      <c r="AKL4" s="63"/>
      <c r="AKM4" s="63"/>
      <c r="AKN4" s="63"/>
      <c r="AKO4" s="63"/>
      <c r="AKP4" s="63"/>
      <c r="AKQ4" s="63"/>
      <c r="AKR4" s="63"/>
      <c r="AKS4" s="63"/>
      <c r="AKT4" s="63"/>
      <c r="AKU4" s="63"/>
      <c r="AKV4" s="63"/>
      <c r="AKW4" s="63"/>
      <c r="AKX4" s="63"/>
      <c r="AKY4" s="63"/>
      <c r="AKZ4" s="63"/>
      <c r="ALA4" s="63"/>
      <c r="ALB4" s="63"/>
      <c r="ALC4" s="63"/>
      <c r="ALD4" s="63"/>
      <c r="ALE4" s="63"/>
      <c r="ALF4" s="63"/>
      <c r="ALG4" s="63"/>
      <c r="ALH4" s="63"/>
      <c r="ALI4" s="63"/>
      <c r="ALJ4" s="63"/>
      <c r="ALK4" s="63"/>
      <c r="ALL4" s="63"/>
      <c r="ALM4" s="63"/>
      <c r="ALN4" s="63"/>
      <c r="ALO4" s="63"/>
      <c r="ALP4" s="63"/>
      <c r="ALQ4" s="63"/>
      <c r="ALR4" s="63"/>
      <c r="ALS4" s="63"/>
      <c r="ALT4" s="63"/>
      <c r="ALU4" s="63"/>
      <c r="ALV4" s="63"/>
      <c r="ALW4" s="63"/>
      <c r="ALX4" s="63"/>
      <c r="ALY4" s="63"/>
      <c r="ALZ4" s="63"/>
      <c r="AMA4" s="63"/>
      <c r="AMB4" s="63"/>
      <c r="AMC4" s="63"/>
      <c r="AMD4" s="63"/>
      <c r="AME4" s="63"/>
      <c r="AMF4" s="63"/>
      <c r="AMG4" s="63"/>
      <c r="AMH4" s="63"/>
      <c r="AMI4" s="63"/>
      <c r="AMJ4" s="63"/>
      <c r="AMK4" s="63"/>
      <c r="AML4" s="63"/>
    </row>
    <row r="5" spans="1:1026" x14ac:dyDescent="0.25">
      <c r="A5" s="35" t="s">
        <v>137</v>
      </c>
      <c r="B5" s="36"/>
      <c r="C5" s="37">
        <f>engeletr!D33</f>
        <v>16149.068000000001</v>
      </c>
      <c r="D5" s="36"/>
      <c r="E5" s="37">
        <f>encrefig!D33</f>
        <v>3864.4300000000003</v>
      </c>
      <c r="F5" s="36"/>
      <c r="G5" s="37">
        <f>enceletr!D33</f>
        <v>4656.6390000000001</v>
      </c>
      <c r="H5" s="36"/>
      <c r="I5" s="37">
        <f>enccivil!D33</f>
        <v>3864.4300000000003</v>
      </c>
      <c r="J5" s="36"/>
      <c r="K5" s="37">
        <f>tectele!D33</f>
        <v>2610.08</v>
      </c>
      <c r="L5" s="36"/>
      <c r="M5" s="37">
        <f>teceletro!D33</f>
        <v>3025.9839999999999</v>
      </c>
      <c r="N5" s="36"/>
      <c r="O5" s="37">
        <f>tecrefrig!D33</f>
        <v>2610.08</v>
      </c>
      <c r="P5" s="36"/>
      <c r="Q5" s="37">
        <f>eletric!D33</f>
        <v>3025.9839999999999</v>
      </c>
      <c r="R5" s="36"/>
      <c r="S5" s="37">
        <f>ajmontD!D33</f>
        <v>1792.6200000000001</v>
      </c>
      <c r="T5" s="36"/>
      <c r="U5" s="37">
        <f>ajmontN!D33</f>
        <v>2545.5204000000003</v>
      </c>
      <c r="V5" s="36"/>
      <c r="W5" s="37">
        <f>auxcivil!D33</f>
        <v>2610.08</v>
      </c>
      <c r="X5" s="36"/>
      <c r="Y5" s="37">
        <f>pintorN!D33</f>
        <v>3706.3135999999995</v>
      </c>
      <c r="Z5" s="36"/>
      <c r="AA5" s="37">
        <f>auxtelha!D33</f>
        <v>2610.08</v>
      </c>
      <c r="AB5" s="36"/>
      <c r="AC5" s="37">
        <f>tecseg!D33</f>
        <v>3585.48</v>
      </c>
      <c r="AMK5" s="33"/>
      <c r="AML5" s="33"/>
    </row>
    <row r="6" spans="1:1026" x14ac:dyDescent="0.25">
      <c r="A6" s="35" t="s">
        <v>138</v>
      </c>
      <c r="B6" s="38">
        <f>engeletr!C57</f>
        <v>0.36800000000000005</v>
      </c>
      <c r="C6" s="39">
        <f>TRUNC(B6*C5,2)</f>
        <v>5942.85</v>
      </c>
      <c r="D6" s="38">
        <f>encrefig!C57</f>
        <v>0.36800000000000005</v>
      </c>
      <c r="E6" s="39">
        <f>TRUNC(D6*E5,2)</f>
        <v>1422.11</v>
      </c>
      <c r="F6" s="38">
        <f>enceletr!C57</f>
        <v>0.36800000000000005</v>
      </c>
      <c r="G6" s="39">
        <f>TRUNC(F6*G5,2)</f>
        <v>1713.64</v>
      </c>
      <c r="H6" s="38">
        <f>enccivil!C57</f>
        <v>0.36800000000000005</v>
      </c>
      <c r="I6" s="39">
        <f>TRUNC(H6*I5,2)</f>
        <v>1422.11</v>
      </c>
      <c r="J6" s="38">
        <f>tectele!C57</f>
        <v>0.36800000000000005</v>
      </c>
      <c r="K6" s="39">
        <f>TRUNC(J6*K5,2)</f>
        <v>960.5</v>
      </c>
      <c r="L6" s="38">
        <f>teceletro!C57</f>
        <v>0.36800000000000005</v>
      </c>
      <c r="M6" s="39">
        <f>TRUNC(L6*M5,2)</f>
        <v>1113.56</v>
      </c>
      <c r="N6" s="38">
        <f>tecrefrig!C57</f>
        <v>0.36800000000000005</v>
      </c>
      <c r="O6" s="39">
        <f>TRUNC(N6*O5,2)</f>
        <v>960.5</v>
      </c>
      <c r="P6" s="38">
        <f>eletric!C57</f>
        <v>0.36800000000000005</v>
      </c>
      <c r="Q6" s="39">
        <f>TRUNC(P6*Q5,2)</f>
        <v>1113.56</v>
      </c>
      <c r="R6" s="38">
        <f>ajmontD!C57</f>
        <v>0.36800000000000005</v>
      </c>
      <c r="S6" s="39">
        <f>TRUNC(R6*S5,2)</f>
        <v>659.68</v>
      </c>
      <c r="T6" s="38">
        <f>ajmontN!C57</f>
        <v>0.36800000000000005</v>
      </c>
      <c r="U6" s="39">
        <f>TRUNC(T6*U5,2)</f>
        <v>936.75</v>
      </c>
      <c r="V6" s="38">
        <f>auxcivil!C57</f>
        <v>0.36800000000000005</v>
      </c>
      <c r="W6" s="39">
        <f>TRUNC(V6*W5,2)</f>
        <v>960.5</v>
      </c>
      <c r="X6" s="38">
        <f>pintorN!C57</f>
        <v>0.36800000000000005</v>
      </c>
      <c r="Y6" s="39">
        <f>TRUNC(X6*Y5,2)</f>
        <v>1363.92</v>
      </c>
      <c r="Z6" s="38">
        <f>auxtelha!C57</f>
        <v>0.36800000000000005</v>
      </c>
      <c r="AA6" s="39">
        <f>TRUNC(Z6*AA5,2)</f>
        <v>960.5</v>
      </c>
      <c r="AB6" s="38">
        <f>tecseg!C57</f>
        <v>0.36800000000000005</v>
      </c>
      <c r="AC6" s="39">
        <f>TRUNC(AB6*AC5,2)</f>
        <v>1319.45</v>
      </c>
      <c r="AMK6" s="33"/>
      <c r="AML6" s="33"/>
    </row>
    <row r="7" spans="1:1026" x14ac:dyDescent="0.25">
      <c r="A7" s="35" t="s">
        <v>193</v>
      </c>
      <c r="B7" s="38">
        <f>engeletr!C143</f>
        <v>0.21840000000000001</v>
      </c>
      <c r="C7" s="39">
        <f>TRUNC((C5+C6)*B7,2)</f>
        <v>4824.87</v>
      </c>
      <c r="D7" s="38">
        <f>encrefig!C143</f>
        <v>0.21840000000000001</v>
      </c>
      <c r="E7" s="39">
        <f>TRUNC((E5+E6)*D7,2)</f>
        <v>1154.58</v>
      </c>
      <c r="F7" s="38">
        <f>enceletr!C143</f>
        <v>0.21840000000000001</v>
      </c>
      <c r="G7" s="39">
        <f>TRUNC((G5+G6)*F7,2)</f>
        <v>1391.26</v>
      </c>
      <c r="H7" s="38">
        <f>enccivil!C143</f>
        <v>0.21840000000000001</v>
      </c>
      <c r="I7" s="39">
        <f>TRUNC((I5+I6)*H7,2)</f>
        <v>1154.58</v>
      </c>
      <c r="J7" s="38">
        <f>tectele!C143</f>
        <v>0.21840000000000001</v>
      </c>
      <c r="K7" s="39">
        <f>TRUNC((K5+K6)*J7,2)</f>
        <v>779.81</v>
      </c>
      <c r="L7" s="38">
        <f>teceletro!C143</f>
        <v>0.21840000000000001</v>
      </c>
      <c r="M7" s="39">
        <f>TRUNC((M5+M6)*L7,2)</f>
        <v>904.07</v>
      </c>
      <c r="N7" s="38">
        <f>tecrefrig!C143</f>
        <v>0.21840000000000001</v>
      </c>
      <c r="O7" s="39">
        <f>TRUNC((O5+O6)*N7,2)</f>
        <v>779.81</v>
      </c>
      <c r="P7" s="38">
        <f>eletric!C143</f>
        <v>0.21840000000000001</v>
      </c>
      <c r="Q7" s="39">
        <f>TRUNC((Q5+Q6)*P7,2)</f>
        <v>904.07</v>
      </c>
      <c r="R7" s="38">
        <f>ajmontD!C143</f>
        <v>0.21840000000000001</v>
      </c>
      <c r="S7" s="39">
        <f>TRUNC((S5+S6)*R7,2)</f>
        <v>535.58000000000004</v>
      </c>
      <c r="T7" s="38">
        <f>ajmontN!C143</f>
        <v>0.21840000000000001</v>
      </c>
      <c r="U7" s="39">
        <f>TRUNC((U5+U6)*T7,2)</f>
        <v>760.52</v>
      </c>
      <c r="V7" s="38">
        <f>auxcivil!C143</f>
        <v>0.21840000000000001</v>
      </c>
      <c r="W7" s="39">
        <f>TRUNC((W5+W6)*V7,2)</f>
        <v>779.81</v>
      </c>
      <c r="X7" s="38">
        <f>pintorN!C143</f>
        <v>0.21840000000000001</v>
      </c>
      <c r="Y7" s="39">
        <f>TRUNC((Y5+Y6)*X7,2)</f>
        <v>1107.33</v>
      </c>
      <c r="Z7" s="38">
        <f>auxtelha!C143</f>
        <v>0.21840000000000001</v>
      </c>
      <c r="AA7" s="39">
        <f>TRUNC((AA5+AA6)*Z7,2)</f>
        <v>779.81</v>
      </c>
      <c r="AB7" s="38">
        <f>tecseg!C143</f>
        <v>0.21840000000000001</v>
      </c>
      <c r="AC7" s="39">
        <f>TRUNC((AC5+AC6)*AB7,2)</f>
        <v>1071.23</v>
      </c>
      <c r="AMK7" s="33"/>
      <c r="AML7" s="33"/>
    </row>
    <row r="8" spans="1:1026" x14ac:dyDescent="0.25">
      <c r="A8" s="35" t="s">
        <v>139</v>
      </c>
      <c r="B8" s="36"/>
      <c r="C8" s="37">
        <f>SUM(C5:C7)</f>
        <v>26916.788</v>
      </c>
      <c r="D8" s="36"/>
      <c r="E8" s="37">
        <f>SUM(E5:E7)</f>
        <v>6441.12</v>
      </c>
      <c r="F8" s="36"/>
      <c r="G8" s="37">
        <f>SUM(G5:G7)</f>
        <v>7761.5390000000007</v>
      </c>
      <c r="H8" s="36"/>
      <c r="I8" s="37">
        <f>SUM(I5:I7)</f>
        <v>6441.12</v>
      </c>
      <c r="J8" s="36"/>
      <c r="K8" s="37">
        <f>SUM(K5:K7)</f>
        <v>4350.3899999999994</v>
      </c>
      <c r="L8" s="36"/>
      <c r="M8" s="37">
        <f>SUM(M5:M7)</f>
        <v>5043.6139999999996</v>
      </c>
      <c r="N8" s="36"/>
      <c r="O8" s="37">
        <f>SUM(O5:O7)</f>
        <v>4350.3899999999994</v>
      </c>
      <c r="P8" s="36"/>
      <c r="Q8" s="37">
        <f>SUM(Q5:Q7)</f>
        <v>5043.6139999999996</v>
      </c>
      <c r="R8" s="36"/>
      <c r="S8" s="37">
        <f>SUM(S5:S7)</f>
        <v>2987.88</v>
      </c>
      <c r="T8" s="36"/>
      <c r="U8" s="37">
        <f>SUM(U5:U7)</f>
        <v>4242.7903999999999</v>
      </c>
      <c r="V8" s="36"/>
      <c r="W8" s="37">
        <f>SUM(W5:W7)</f>
        <v>4350.3899999999994</v>
      </c>
      <c r="X8" s="36"/>
      <c r="Y8" s="37">
        <f>SUM(Y5:Y7)</f>
        <v>6177.5635999999995</v>
      </c>
      <c r="Z8" s="36"/>
      <c r="AA8" s="37">
        <f>SUM(AA5:AA7)</f>
        <v>4350.3899999999994</v>
      </c>
      <c r="AB8" s="36"/>
      <c r="AC8" s="37">
        <f>SUM(AC5:AC7)</f>
        <v>5976.16</v>
      </c>
      <c r="AMK8" s="33"/>
      <c r="AML8" s="33"/>
    </row>
    <row r="9" spans="1:1026" x14ac:dyDescent="0.25">
      <c r="A9" s="35" t="s">
        <v>140</v>
      </c>
      <c r="B9" s="36"/>
      <c r="C9" s="37">
        <f>TRUNC(C8/220,2)</f>
        <v>122.34</v>
      </c>
      <c r="D9" s="36"/>
      <c r="E9" s="37">
        <f>TRUNC(E8/220,2)</f>
        <v>29.27</v>
      </c>
      <c r="F9" s="36"/>
      <c r="G9" s="37">
        <f>TRUNC(G8/220,2)</f>
        <v>35.270000000000003</v>
      </c>
      <c r="H9" s="36"/>
      <c r="I9" s="37">
        <f>TRUNC(I8/220,2)</f>
        <v>29.27</v>
      </c>
      <c r="J9" s="36"/>
      <c r="K9" s="37">
        <f>TRUNC(K8/220,2)</f>
        <v>19.77</v>
      </c>
      <c r="L9" s="36"/>
      <c r="M9" s="37">
        <f>TRUNC(M8/220,2)</f>
        <v>22.92</v>
      </c>
      <c r="N9" s="36"/>
      <c r="O9" s="37">
        <f>TRUNC(O8/220,2)</f>
        <v>19.77</v>
      </c>
      <c r="P9" s="36"/>
      <c r="Q9" s="37">
        <f>TRUNC(Q8/220,2)</f>
        <v>22.92</v>
      </c>
      <c r="R9" s="36"/>
      <c r="S9" s="37">
        <f>TRUNC(S8/220,2)</f>
        <v>13.58</v>
      </c>
      <c r="T9" s="36"/>
      <c r="U9" s="37">
        <f>TRUNC(U8/220,2)</f>
        <v>19.28</v>
      </c>
      <c r="V9" s="36"/>
      <c r="W9" s="37">
        <f>TRUNC(W8/220,2)</f>
        <v>19.77</v>
      </c>
      <c r="X9" s="36"/>
      <c r="Y9" s="37">
        <f>TRUNC(Y8/220,2)</f>
        <v>28.07</v>
      </c>
      <c r="Z9" s="36"/>
      <c r="AA9" s="37">
        <f>TRUNC(AA8/220,2)</f>
        <v>19.77</v>
      </c>
      <c r="AB9" s="36"/>
      <c r="AC9" s="37">
        <f>TRUNC(AC8/220,2)</f>
        <v>27.16</v>
      </c>
      <c r="AMK9" s="33"/>
      <c r="AML9" s="33"/>
    </row>
    <row r="10" spans="1:1026" x14ac:dyDescent="0.25">
      <c r="A10" s="35" t="s">
        <v>141</v>
      </c>
      <c r="B10" s="40">
        <v>0.5</v>
      </c>
      <c r="C10" s="39">
        <f>TRUNC(C9*(1+B10),2)</f>
        <v>183.51</v>
      </c>
      <c r="D10" s="40">
        <v>0.5</v>
      </c>
      <c r="E10" s="39">
        <f>TRUNC(E9*(1+D10),2)</f>
        <v>43.9</v>
      </c>
      <c r="F10" s="40">
        <v>0.5</v>
      </c>
      <c r="G10" s="39">
        <f>TRUNC(G9*(1+F10),2)</f>
        <v>52.9</v>
      </c>
      <c r="H10" s="40">
        <v>0.5</v>
      </c>
      <c r="I10" s="39">
        <f>TRUNC(I9*(1+H10),2)</f>
        <v>43.9</v>
      </c>
      <c r="J10" s="40">
        <v>0.5</v>
      </c>
      <c r="K10" s="39">
        <f>TRUNC(K9*(1+J10),2)</f>
        <v>29.65</v>
      </c>
      <c r="L10" s="40">
        <v>0.5</v>
      </c>
      <c r="M10" s="39">
        <f>TRUNC(M9*(1+L10),2)</f>
        <v>34.380000000000003</v>
      </c>
      <c r="N10" s="40">
        <v>0.5</v>
      </c>
      <c r="O10" s="39">
        <f>TRUNC(O9*(1+N10),2)</f>
        <v>29.65</v>
      </c>
      <c r="P10" s="40">
        <v>0.5</v>
      </c>
      <c r="Q10" s="39">
        <f>TRUNC(Q9*(1+P10),2)</f>
        <v>34.380000000000003</v>
      </c>
      <c r="R10" s="40">
        <v>0.5</v>
      </c>
      <c r="S10" s="39">
        <f>TRUNC(S9*(1+R10),2)</f>
        <v>20.37</v>
      </c>
      <c r="T10" s="40">
        <v>0.5</v>
      </c>
      <c r="U10" s="39">
        <f>TRUNC(U9*(1+T10),2)</f>
        <v>28.92</v>
      </c>
      <c r="V10" s="40">
        <v>0.5</v>
      </c>
      <c r="W10" s="39">
        <f>TRUNC(W9*(1+V10),2)</f>
        <v>29.65</v>
      </c>
      <c r="X10" s="40">
        <v>0.5</v>
      </c>
      <c r="Y10" s="39">
        <f>TRUNC(Y9*(1+X10),2)</f>
        <v>42.1</v>
      </c>
      <c r="Z10" s="40">
        <v>0.5</v>
      </c>
      <c r="AA10" s="39">
        <f>TRUNC(AA9*(1+Z10),2)</f>
        <v>29.65</v>
      </c>
      <c r="AB10" s="40">
        <v>0.5</v>
      </c>
      <c r="AC10" s="39">
        <f>TRUNC(AC9*(1+AB10),2)</f>
        <v>40.74</v>
      </c>
      <c r="AMK10" s="33"/>
      <c r="AML10" s="33"/>
    </row>
    <row r="11" spans="1:1026" x14ac:dyDescent="0.25">
      <c r="A11" s="35" t="s">
        <v>142</v>
      </c>
      <c r="B11" s="40">
        <v>0.5</v>
      </c>
      <c r="C11" s="39">
        <f>TRUNC(C9*(1+B11),2)</f>
        <v>183.51</v>
      </c>
      <c r="D11" s="40">
        <v>0.7</v>
      </c>
      <c r="E11" s="39">
        <f>TRUNC(E9*(1+D11),2)</f>
        <v>49.75</v>
      </c>
      <c r="F11" s="40">
        <v>0.7</v>
      </c>
      <c r="G11" s="39">
        <f>TRUNC(G9*(1+F11),2)</f>
        <v>59.95</v>
      </c>
      <c r="H11" s="40">
        <v>0.7</v>
      </c>
      <c r="I11" s="39">
        <f>TRUNC(I9*(1+H11),2)</f>
        <v>49.75</v>
      </c>
      <c r="J11" s="40">
        <v>0.7</v>
      </c>
      <c r="K11" s="39">
        <f>TRUNC(K9*(1+J11),2)</f>
        <v>33.6</v>
      </c>
      <c r="L11" s="40">
        <v>0.7</v>
      </c>
      <c r="M11" s="39">
        <f>TRUNC(M9*(1+L11),2)</f>
        <v>38.96</v>
      </c>
      <c r="N11" s="40">
        <v>0.7</v>
      </c>
      <c r="O11" s="39">
        <f>TRUNC(O9*(1+N11),2)</f>
        <v>33.6</v>
      </c>
      <c r="P11" s="40">
        <v>0.7</v>
      </c>
      <c r="Q11" s="39">
        <f>TRUNC(Q9*(1+P11),2)</f>
        <v>38.96</v>
      </c>
      <c r="R11" s="40">
        <v>0.7</v>
      </c>
      <c r="S11" s="39">
        <f>TRUNC(S9*(1+R11),2)</f>
        <v>23.08</v>
      </c>
      <c r="T11" s="40">
        <v>0.7</v>
      </c>
      <c r="U11" s="39">
        <f>TRUNC(U9*(1+T11),2)</f>
        <v>32.770000000000003</v>
      </c>
      <c r="V11" s="40">
        <v>0.7</v>
      </c>
      <c r="W11" s="39">
        <f>TRUNC(W9*(1+V11),2)</f>
        <v>33.6</v>
      </c>
      <c r="X11" s="40">
        <v>0.7</v>
      </c>
      <c r="Y11" s="39">
        <f>TRUNC(Y9*(1+X11),2)</f>
        <v>47.71</v>
      </c>
      <c r="Z11" s="40">
        <v>0.7</v>
      </c>
      <c r="AA11" s="39">
        <f>TRUNC(AA9*(1+Z11),2)</f>
        <v>33.6</v>
      </c>
      <c r="AB11" s="40">
        <v>0.5</v>
      </c>
      <c r="AC11" s="39">
        <f>TRUNC(AC9*(1+AB11),2)</f>
        <v>40.74</v>
      </c>
      <c r="AMK11" s="33"/>
      <c r="AML11" s="33"/>
    </row>
    <row r="12" spans="1:1026" x14ac:dyDescent="0.25">
      <c r="A12" s="35" t="s">
        <v>143</v>
      </c>
      <c r="B12" s="40">
        <v>1</v>
      </c>
      <c r="C12" s="39">
        <f>TRUNC(C9*(1+B12),2)</f>
        <v>244.68</v>
      </c>
      <c r="D12" s="40">
        <v>1.1000000000000001</v>
      </c>
      <c r="E12" s="39">
        <f>TRUNC(E9*(1+D12),2)</f>
        <v>61.46</v>
      </c>
      <c r="F12" s="40">
        <v>1.1000000000000001</v>
      </c>
      <c r="G12" s="39">
        <f>TRUNC(G9*(1+F12),2)</f>
        <v>74.06</v>
      </c>
      <c r="H12" s="40">
        <v>1.1000000000000001</v>
      </c>
      <c r="I12" s="39">
        <f>TRUNC(I9*(1+H12),2)</f>
        <v>61.46</v>
      </c>
      <c r="J12" s="40">
        <v>1.1000000000000001</v>
      </c>
      <c r="K12" s="39">
        <f>TRUNC(K9*(1+J12),2)</f>
        <v>41.51</v>
      </c>
      <c r="L12" s="40">
        <v>1.1000000000000001</v>
      </c>
      <c r="M12" s="39">
        <f>TRUNC(M9*(1+L12),2)</f>
        <v>48.13</v>
      </c>
      <c r="N12" s="40">
        <v>1.1000000000000001</v>
      </c>
      <c r="O12" s="39">
        <f>TRUNC(O9*(1+N12),2)</f>
        <v>41.51</v>
      </c>
      <c r="P12" s="40">
        <v>1.1000000000000001</v>
      </c>
      <c r="Q12" s="39">
        <f>TRUNC(Q9*(1+P12),2)</f>
        <v>48.13</v>
      </c>
      <c r="R12" s="40">
        <v>1.1000000000000001</v>
      </c>
      <c r="S12" s="39">
        <f>TRUNC(S9*(1+R12),2)</f>
        <v>28.51</v>
      </c>
      <c r="T12" s="40">
        <v>1.1000000000000001</v>
      </c>
      <c r="U12" s="39">
        <f>TRUNC(U9*(1+T12),2)</f>
        <v>40.479999999999997</v>
      </c>
      <c r="V12" s="40">
        <v>1.1000000000000001</v>
      </c>
      <c r="W12" s="39">
        <f>TRUNC(W9*(1+V12),2)</f>
        <v>41.51</v>
      </c>
      <c r="X12" s="40">
        <v>1.1000000000000001</v>
      </c>
      <c r="Y12" s="39">
        <f>TRUNC(Y9*(1+X12),2)</f>
        <v>58.94</v>
      </c>
      <c r="Z12" s="40">
        <v>1.1000000000000001</v>
      </c>
      <c r="AA12" s="39">
        <f>TRUNC(AA9*(1+Z12),2)</f>
        <v>41.51</v>
      </c>
      <c r="AB12" s="40">
        <v>1</v>
      </c>
      <c r="AC12" s="39">
        <f>TRUNC(AC9*(1+AB12),2)</f>
        <v>54.32</v>
      </c>
      <c r="AMK12" s="33"/>
      <c r="AML12" s="33"/>
    </row>
    <row r="13" spans="1:1026" x14ac:dyDescent="0.25">
      <c r="A13" s="75"/>
      <c r="B13" s="76"/>
      <c r="C13" s="77"/>
      <c r="D13" s="76"/>
      <c r="E13" s="77"/>
      <c r="F13" s="76"/>
      <c r="G13" s="77"/>
      <c r="H13" s="76"/>
      <c r="I13" s="77"/>
      <c r="J13" s="76"/>
      <c r="K13" s="77"/>
      <c r="L13" s="76"/>
      <c r="M13" s="77"/>
      <c r="N13" s="76"/>
      <c r="O13" s="77"/>
      <c r="P13" s="76"/>
      <c r="Q13" s="77"/>
      <c r="R13" s="76"/>
      <c r="S13" s="77"/>
      <c r="T13" s="76"/>
      <c r="U13" s="77"/>
      <c r="V13" s="76"/>
      <c r="W13" s="77"/>
      <c r="X13" s="76"/>
      <c r="Y13" s="77"/>
      <c r="Z13" s="76"/>
      <c r="AA13" s="77"/>
      <c r="AB13" s="76"/>
      <c r="AC13" s="77"/>
      <c r="AMK13" s="33"/>
      <c r="AML13" s="33"/>
    </row>
    <row r="14" spans="1:1026" x14ac:dyDescent="0.25">
      <c r="A14" s="87" t="s">
        <v>191</v>
      </c>
      <c r="B14" s="79"/>
      <c r="C14" s="80"/>
      <c r="D14" s="79"/>
      <c r="E14" s="80"/>
      <c r="F14" s="79"/>
      <c r="G14" s="80"/>
      <c r="H14" s="79"/>
      <c r="I14" s="80"/>
      <c r="J14" s="79"/>
      <c r="K14" s="80"/>
      <c r="L14" s="79"/>
      <c r="M14" s="80"/>
      <c r="N14" s="79"/>
      <c r="O14" s="80"/>
      <c r="P14" s="79"/>
      <c r="Q14" s="80"/>
      <c r="R14" s="79"/>
      <c r="S14" s="80"/>
      <c r="T14" s="79"/>
      <c r="U14" s="80"/>
      <c r="V14" s="79"/>
      <c r="W14" s="80"/>
      <c r="X14" s="79"/>
      <c r="Y14" s="80"/>
      <c r="Z14" s="79"/>
      <c r="AA14" s="80"/>
      <c r="AB14" s="79"/>
      <c r="AC14" s="80"/>
      <c r="AMK14" s="33"/>
      <c r="AML14" s="33"/>
    </row>
    <row r="15" spans="1:1026" ht="89.25" customHeight="1" x14ac:dyDescent="0.25">
      <c r="A15" s="62" t="s">
        <v>136</v>
      </c>
      <c r="B15" s="124" t="str">
        <f>engeletr!A13</f>
        <v>Engenheiro Eletricista (Supervisor)</v>
      </c>
      <c r="C15" s="125"/>
      <c r="D15" s="124" t="str">
        <f>encrefig!A13</f>
        <v>Encarregado - Refrigeração</v>
      </c>
      <c r="E15" s="125"/>
      <c r="F15" s="124" t="str">
        <f>enceletr!A13</f>
        <v xml:space="preserve">Encarregado - Elétrica </v>
      </c>
      <c r="G15" s="125"/>
      <c r="H15" s="124" t="str">
        <f>enccivil!A13</f>
        <v>Encarregado - Civil</v>
      </c>
      <c r="I15" s="125"/>
      <c r="J15" s="124" t="str">
        <f>tectele!A13</f>
        <v>Técnico em Redes e Telecomunicações</v>
      </c>
      <c r="K15" s="125"/>
      <c r="L15" s="124" t="str">
        <f>teceletro!A13</f>
        <v>Técnico em Eletromecânica</v>
      </c>
      <c r="M15" s="125"/>
      <c r="N15" s="124" t="str">
        <f>tecrefrig!A13</f>
        <v>Técnico em Refrigeração</v>
      </c>
      <c r="O15" s="125"/>
      <c r="P15" s="124" t="str">
        <f>eletric!A13</f>
        <v>Eletricista</v>
      </c>
      <c r="Q15" s="125"/>
      <c r="R15" s="124" t="str">
        <f>ajmontD!A13</f>
        <v>Ajudante de Montagem e Manutenção (Servente Prático) - diurno</v>
      </c>
      <c r="S15" s="125"/>
      <c r="T15" s="124" t="str">
        <f>ajmontN!A13</f>
        <v>Ajudante de Montagem e Manutenção (Servente Prático) - noturno</v>
      </c>
      <c r="U15" s="125"/>
      <c r="V15" s="124" t="str">
        <f>auxcivil!A13</f>
        <v xml:space="preserve">Auxiliar Técnico – Civil (pequenas obras e adequações prediais) </v>
      </c>
      <c r="W15" s="125"/>
      <c r="X15" s="124" t="str">
        <f>pintorN!A13</f>
        <v>Pintor Industrial (Estruturas Metálicas) - noturno</v>
      </c>
      <c r="Y15" s="125"/>
      <c r="Z15" s="124" t="str">
        <f>auxtelha!A13</f>
        <v>Auxiliar Técnico – Telhadista</v>
      </c>
      <c r="AA15" s="125"/>
      <c r="AB15" s="124" t="str">
        <f>tecseg!A13</f>
        <v xml:space="preserve">Técnico de Segurança no Trabalho Pleno </v>
      </c>
      <c r="AC15" s="125"/>
      <c r="AMK15" s="33"/>
      <c r="AML15" s="33"/>
    </row>
    <row r="16" spans="1:1026" x14ac:dyDescent="0.25">
      <c r="A16" s="35" t="s">
        <v>144</v>
      </c>
      <c r="B16" s="35">
        <v>120</v>
      </c>
      <c r="C16" s="39">
        <f>C10*B16</f>
        <v>22021.199999999997</v>
      </c>
      <c r="D16" s="35">
        <v>120</v>
      </c>
      <c r="E16" s="39">
        <f>E10*D16</f>
        <v>5268</v>
      </c>
      <c r="F16" s="35">
        <v>120</v>
      </c>
      <c r="G16" s="39">
        <f>G10*F16</f>
        <v>6348</v>
      </c>
      <c r="H16" s="35">
        <v>120</v>
      </c>
      <c r="I16" s="39">
        <f>I10*H16</f>
        <v>5268</v>
      </c>
      <c r="J16" s="35">
        <v>240</v>
      </c>
      <c r="K16" s="39">
        <f>K10*J16</f>
        <v>7116</v>
      </c>
      <c r="L16" s="35">
        <v>120</v>
      </c>
      <c r="M16" s="39">
        <f>M10*L16</f>
        <v>4125.6000000000004</v>
      </c>
      <c r="N16" s="35">
        <v>360</v>
      </c>
      <c r="O16" s="39">
        <f>O10*N16</f>
        <v>10674</v>
      </c>
      <c r="P16" s="35">
        <v>360</v>
      </c>
      <c r="Q16" s="39">
        <f>Q10*P16</f>
        <v>12376.800000000001</v>
      </c>
      <c r="R16" s="35">
        <v>600</v>
      </c>
      <c r="S16" s="39">
        <f>S10*R16</f>
        <v>12222</v>
      </c>
      <c r="T16" s="35">
        <v>600</v>
      </c>
      <c r="U16" s="39">
        <f>U10*T16</f>
        <v>17352</v>
      </c>
      <c r="V16" s="35">
        <v>480</v>
      </c>
      <c r="W16" s="39">
        <f>W10*V16</f>
        <v>14232</v>
      </c>
      <c r="X16" s="35">
        <v>120</v>
      </c>
      <c r="Y16" s="39">
        <f>Y10*X16</f>
        <v>5052</v>
      </c>
      <c r="Z16" s="35">
        <v>240</v>
      </c>
      <c r="AA16" s="39">
        <f>AA10*Z16</f>
        <v>7116</v>
      </c>
      <c r="AB16" s="35">
        <v>120</v>
      </c>
      <c r="AC16" s="39">
        <f>AC10*AB16</f>
        <v>4888.8</v>
      </c>
      <c r="AMK16" s="33"/>
      <c r="AML16" s="33"/>
    </row>
    <row r="17" spans="1:1026" x14ac:dyDescent="0.25">
      <c r="A17" s="35" t="s">
        <v>145</v>
      </c>
      <c r="B17" s="35">
        <v>60</v>
      </c>
      <c r="C17" s="39">
        <f>C11*B17</f>
        <v>11010.599999999999</v>
      </c>
      <c r="D17" s="35">
        <v>60</v>
      </c>
      <c r="E17" s="39">
        <f>E11*D17</f>
        <v>2985</v>
      </c>
      <c r="F17" s="35">
        <v>60</v>
      </c>
      <c r="G17" s="39">
        <f>G11*F17</f>
        <v>3597</v>
      </c>
      <c r="H17" s="35">
        <v>60</v>
      </c>
      <c r="I17" s="39">
        <f>I11*H17</f>
        <v>2985</v>
      </c>
      <c r="J17" s="35">
        <v>120</v>
      </c>
      <c r="K17" s="39">
        <f>K11*J17</f>
        <v>4032</v>
      </c>
      <c r="L17" s="35">
        <v>60</v>
      </c>
      <c r="M17" s="39">
        <f>M11*L17</f>
        <v>2337.6</v>
      </c>
      <c r="N17" s="35">
        <v>180</v>
      </c>
      <c r="O17" s="39">
        <f>O11*N17</f>
        <v>6048</v>
      </c>
      <c r="P17" s="35">
        <v>180</v>
      </c>
      <c r="Q17" s="39">
        <f>Q11*P17</f>
        <v>7012.8</v>
      </c>
      <c r="R17" s="35">
        <v>300</v>
      </c>
      <c r="S17" s="39">
        <f>S11*R17</f>
        <v>6923.9999999999991</v>
      </c>
      <c r="T17" s="35">
        <v>300</v>
      </c>
      <c r="U17" s="39">
        <f>U11*T17</f>
        <v>9831.0000000000018</v>
      </c>
      <c r="V17" s="35">
        <v>240</v>
      </c>
      <c r="W17" s="39">
        <f>W11*V17</f>
        <v>8064</v>
      </c>
      <c r="X17" s="35">
        <v>60</v>
      </c>
      <c r="Y17" s="39">
        <f>Y11*X17</f>
        <v>2862.6</v>
      </c>
      <c r="Z17" s="35">
        <v>120</v>
      </c>
      <c r="AA17" s="39">
        <f>AA11*Z17</f>
        <v>4032</v>
      </c>
      <c r="AB17" s="35">
        <v>60</v>
      </c>
      <c r="AC17" s="39">
        <f>AC11*AB17</f>
        <v>2444.4</v>
      </c>
      <c r="AMK17" s="33"/>
      <c r="AML17" s="33"/>
    </row>
    <row r="18" spans="1:1026" x14ac:dyDescent="0.25">
      <c r="A18" s="35" t="s">
        <v>146</v>
      </c>
      <c r="B18" s="35">
        <v>70</v>
      </c>
      <c r="C18" s="39">
        <f>C12*B18</f>
        <v>17127.600000000002</v>
      </c>
      <c r="D18" s="35">
        <v>70</v>
      </c>
      <c r="E18" s="39">
        <f>E12*D18</f>
        <v>4302.2</v>
      </c>
      <c r="F18" s="35">
        <v>70</v>
      </c>
      <c r="G18" s="39">
        <f>G12*F18</f>
        <v>5184.2</v>
      </c>
      <c r="H18" s="35">
        <v>70</v>
      </c>
      <c r="I18" s="39">
        <f>I12*H18</f>
        <v>4302.2</v>
      </c>
      <c r="J18" s="35">
        <v>140</v>
      </c>
      <c r="K18" s="39">
        <f>K12*J18</f>
        <v>5811.4</v>
      </c>
      <c r="L18" s="35">
        <v>70</v>
      </c>
      <c r="M18" s="39">
        <f>M12*L18</f>
        <v>3369.1000000000004</v>
      </c>
      <c r="N18" s="35">
        <v>210</v>
      </c>
      <c r="O18" s="39">
        <f>O12*N18</f>
        <v>8717.1</v>
      </c>
      <c r="P18" s="35">
        <v>210</v>
      </c>
      <c r="Q18" s="39">
        <f>Q12*P18</f>
        <v>10107.300000000001</v>
      </c>
      <c r="R18" s="35">
        <v>350</v>
      </c>
      <c r="S18" s="39">
        <f>S12*R18</f>
        <v>9978.5</v>
      </c>
      <c r="T18" s="35">
        <v>350</v>
      </c>
      <c r="U18" s="39">
        <f>U12*T18</f>
        <v>14167.999999999998</v>
      </c>
      <c r="V18" s="35">
        <v>280</v>
      </c>
      <c r="W18" s="39">
        <f>W12*V18</f>
        <v>11622.8</v>
      </c>
      <c r="X18" s="35">
        <v>70</v>
      </c>
      <c r="Y18" s="39">
        <f>Y12*X18</f>
        <v>4125.8</v>
      </c>
      <c r="Z18" s="35">
        <v>140</v>
      </c>
      <c r="AA18" s="39">
        <f>AA12*Z18</f>
        <v>5811.4</v>
      </c>
      <c r="AB18" s="35">
        <v>70</v>
      </c>
      <c r="AC18" s="39">
        <f>AC12*AB18</f>
        <v>3802.4</v>
      </c>
      <c r="AMK18" s="33"/>
      <c r="AML18" s="33"/>
    </row>
    <row r="19" spans="1:1026" x14ac:dyDescent="0.25">
      <c r="A19" s="35" t="s">
        <v>147</v>
      </c>
      <c r="B19" s="36"/>
      <c r="C19" s="37">
        <f>SUM(C16:C18)</f>
        <v>50159.399999999994</v>
      </c>
      <c r="D19" s="36"/>
      <c r="E19" s="37">
        <f>SUM(E16:E18)</f>
        <v>12555.2</v>
      </c>
      <c r="F19" s="36"/>
      <c r="G19" s="37">
        <f>SUM(G16:G18)</f>
        <v>15129.2</v>
      </c>
      <c r="H19" s="36"/>
      <c r="I19" s="37">
        <f>SUM(I16:I18)</f>
        <v>12555.2</v>
      </c>
      <c r="J19" s="36"/>
      <c r="K19" s="37">
        <f>SUM(K16:K18)</f>
        <v>16959.400000000001</v>
      </c>
      <c r="L19" s="36"/>
      <c r="M19" s="37">
        <f>SUM(M16:M18)</f>
        <v>9832.3000000000011</v>
      </c>
      <c r="N19" s="36"/>
      <c r="O19" s="37">
        <f>SUM(O16:O18)</f>
        <v>25439.1</v>
      </c>
      <c r="P19" s="36"/>
      <c r="Q19" s="37">
        <f>SUM(Q16:Q18)</f>
        <v>29496.9</v>
      </c>
      <c r="R19" s="36"/>
      <c r="S19" s="37">
        <f>SUM(S16:S18)</f>
        <v>29124.5</v>
      </c>
      <c r="T19" s="36"/>
      <c r="U19" s="37">
        <f>SUM(U16:U18)</f>
        <v>41351</v>
      </c>
      <c r="V19" s="36"/>
      <c r="W19" s="37">
        <f>SUM(W16:W18)</f>
        <v>33918.800000000003</v>
      </c>
      <c r="X19" s="36"/>
      <c r="Y19" s="37">
        <f>SUM(Y16:Y18)</f>
        <v>12040.400000000001</v>
      </c>
      <c r="Z19" s="36"/>
      <c r="AA19" s="37">
        <f>SUM(AA16:AA18)</f>
        <v>16959.400000000001</v>
      </c>
      <c r="AB19" s="36"/>
      <c r="AC19" s="37">
        <f>SUM(AC16:AC18)</f>
        <v>11135.6</v>
      </c>
      <c r="AMK19" s="33"/>
      <c r="AML19" s="33"/>
    </row>
    <row r="20" spans="1:1026" x14ac:dyDescent="0.25">
      <c r="A20" s="35" t="s">
        <v>148</v>
      </c>
      <c r="B20" s="36"/>
      <c r="C20" s="41">
        <f>engeletr!D13</f>
        <v>1</v>
      </c>
      <c r="D20" s="36"/>
      <c r="E20" s="41">
        <f>encrefig!D13</f>
        <v>1</v>
      </c>
      <c r="F20" s="36"/>
      <c r="G20" s="41">
        <f>enceletr!D13</f>
        <v>1</v>
      </c>
      <c r="H20" s="36"/>
      <c r="I20" s="41">
        <f>enccivil!D13</f>
        <v>1</v>
      </c>
      <c r="J20" s="36"/>
      <c r="K20" s="41">
        <f>tectele!D13</f>
        <v>2</v>
      </c>
      <c r="L20" s="36"/>
      <c r="M20" s="41">
        <f>teceletro!D13</f>
        <v>1</v>
      </c>
      <c r="N20" s="36"/>
      <c r="O20" s="41">
        <f>tecrefrig!D13</f>
        <v>2</v>
      </c>
      <c r="P20" s="36"/>
      <c r="Q20" s="41">
        <f>eletric!D13</f>
        <v>3</v>
      </c>
      <c r="R20" s="36"/>
      <c r="S20" s="41">
        <f>ajmontD!D13</f>
        <v>3</v>
      </c>
      <c r="T20" s="36"/>
      <c r="U20" s="41">
        <f>ajmontN!D13</f>
        <v>1</v>
      </c>
      <c r="V20" s="36"/>
      <c r="W20" s="41">
        <f>auxcivil!D13</f>
        <v>4</v>
      </c>
      <c r="X20" s="36"/>
      <c r="Y20" s="41">
        <f>pintorN!D13</f>
        <v>1</v>
      </c>
      <c r="Z20" s="36"/>
      <c r="AA20" s="41">
        <f>auxtelha!D13</f>
        <v>1</v>
      </c>
      <c r="AB20" s="36"/>
      <c r="AC20" s="41">
        <f>tecseg!D13</f>
        <v>1</v>
      </c>
      <c r="AMK20" s="33"/>
      <c r="AML20" s="33"/>
    </row>
    <row r="21" spans="1:1026" s="108" customFormat="1" x14ac:dyDescent="0.25">
      <c r="A21" s="104" t="s">
        <v>194</v>
      </c>
      <c r="B21" s="105"/>
      <c r="C21" s="106">
        <f>C19*C20</f>
        <v>50159.399999999994</v>
      </c>
      <c r="D21" s="105"/>
      <c r="E21" s="106">
        <f>E19*E20</f>
        <v>12555.2</v>
      </c>
      <c r="F21" s="105"/>
      <c r="G21" s="106">
        <f>G19*G20</f>
        <v>15129.2</v>
      </c>
      <c r="H21" s="105"/>
      <c r="I21" s="106">
        <f>I19*I20</f>
        <v>12555.2</v>
      </c>
      <c r="J21" s="105"/>
      <c r="K21" s="106">
        <f>K19*K20</f>
        <v>33918.800000000003</v>
      </c>
      <c r="L21" s="105"/>
      <c r="M21" s="106">
        <f>M19*M20</f>
        <v>9832.3000000000011</v>
      </c>
      <c r="N21" s="105"/>
      <c r="O21" s="106">
        <f>O19*O20</f>
        <v>50878.2</v>
      </c>
      <c r="P21" s="105"/>
      <c r="Q21" s="106">
        <f>Q19*Q20</f>
        <v>88490.700000000012</v>
      </c>
      <c r="R21" s="105"/>
      <c r="S21" s="106">
        <f>S19*S20</f>
        <v>87373.5</v>
      </c>
      <c r="T21" s="105"/>
      <c r="U21" s="106">
        <f>U19*U20</f>
        <v>41351</v>
      </c>
      <c r="V21" s="105"/>
      <c r="W21" s="106">
        <f>W19*W20</f>
        <v>135675.20000000001</v>
      </c>
      <c r="X21" s="105"/>
      <c r="Y21" s="106">
        <f>Y19*Y20</f>
        <v>12040.400000000001</v>
      </c>
      <c r="Z21" s="105"/>
      <c r="AA21" s="106">
        <f>AA19*AA20</f>
        <v>16959.400000000001</v>
      </c>
      <c r="AB21" s="105"/>
      <c r="AC21" s="106">
        <f>AC19*AC20</f>
        <v>11135.6</v>
      </c>
      <c r="AD21" s="107"/>
      <c r="AE21" s="107"/>
      <c r="AF21" s="107"/>
      <c r="AG21" s="107"/>
      <c r="AH21" s="107"/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  <c r="BI21" s="107"/>
      <c r="BJ21" s="107"/>
      <c r="BK21" s="107"/>
      <c r="BL21" s="107"/>
      <c r="BM21" s="107"/>
      <c r="BN21" s="107"/>
      <c r="BO21" s="107"/>
      <c r="BP21" s="107"/>
      <c r="BQ21" s="107"/>
      <c r="BR21" s="107"/>
      <c r="BS21" s="107"/>
      <c r="BT21" s="107"/>
      <c r="BU21" s="107"/>
      <c r="BV21" s="107"/>
      <c r="BW21" s="107"/>
      <c r="BX21" s="107"/>
      <c r="BY21" s="107"/>
      <c r="BZ21" s="107"/>
      <c r="CA21" s="107"/>
      <c r="CB21" s="107"/>
      <c r="CC21" s="10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7"/>
      <c r="CN21" s="107"/>
      <c r="CO21" s="107"/>
      <c r="CP21" s="107"/>
      <c r="CQ21" s="107"/>
      <c r="CR21" s="107"/>
      <c r="CS21" s="107"/>
      <c r="CT21" s="107"/>
      <c r="CU21" s="107"/>
      <c r="CV21" s="107"/>
      <c r="CW21" s="107"/>
      <c r="CX21" s="107"/>
      <c r="CY21" s="107"/>
      <c r="CZ21" s="107"/>
      <c r="DA21" s="107"/>
      <c r="DB21" s="107"/>
      <c r="DC21" s="107"/>
      <c r="DD21" s="107"/>
      <c r="DE21" s="107"/>
      <c r="DF21" s="107"/>
      <c r="DG21" s="107"/>
      <c r="DH21" s="107"/>
      <c r="DI21" s="107"/>
      <c r="DJ21" s="107"/>
      <c r="DK21" s="107"/>
      <c r="DL21" s="107"/>
      <c r="DM21" s="107"/>
      <c r="DN21" s="107"/>
      <c r="DO21" s="107"/>
      <c r="DP21" s="107"/>
      <c r="DQ21" s="107"/>
      <c r="DR21" s="107"/>
      <c r="DS21" s="107"/>
      <c r="DT21" s="107"/>
      <c r="DU21" s="107"/>
      <c r="DV21" s="107"/>
      <c r="DW21" s="107"/>
      <c r="DX21" s="107"/>
      <c r="DY21" s="107"/>
      <c r="DZ21" s="107"/>
      <c r="EA21" s="107"/>
      <c r="EB21" s="107"/>
      <c r="EC21" s="107"/>
      <c r="ED21" s="107"/>
      <c r="EE21" s="107"/>
      <c r="EF21" s="107"/>
      <c r="EG21" s="107"/>
      <c r="EH21" s="107"/>
      <c r="EI21" s="107"/>
      <c r="EJ21" s="107"/>
      <c r="EK21" s="107"/>
      <c r="EL21" s="107"/>
      <c r="EM21" s="107"/>
      <c r="EN21" s="107"/>
      <c r="EO21" s="107"/>
      <c r="EP21" s="107"/>
      <c r="EQ21" s="107"/>
      <c r="ER21" s="107"/>
      <c r="ES21" s="107"/>
      <c r="ET21" s="107"/>
      <c r="EU21" s="107"/>
      <c r="EV21" s="107"/>
      <c r="EW21" s="107"/>
      <c r="EX21" s="107"/>
      <c r="EY21" s="107"/>
      <c r="EZ21" s="107"/>
      <c r="FA21" s="107"/>
      <c r="FB21" s="107"/>
      <c r="FC21" s="107"/>
      <c r="FD21" s="107"/>
      <c r="FE21" s="107"/>
      <c r="FF21" s="107"/>
      <c r="FG21" s="107"/>
      <c r="FH21" s="107"/>
      <c r="FI21" s="107"/>
      <c r="FJ21" s="107"/>
      <c r="FK21" s="107"/>
      <c r="FL21" s="107"/>
      <c r="FM21" s="107"/>
      <c r="FN21" s="107"/>
      <c r="FO21" s="107"/>
      <c r="FP21" s="107"/>
      <c r="FQ21" s="107"/>
      <c r="FR21" s="107"/>
      <c r="FS21" s="107"/>
      <c r="FT21" s="107"/>
      <c r="FU21" s="107"/>
      <c r="FV21" s="107"/>
      <c r="FW21" s="107"/>
      <c r="FX21" s="107"/>
      <c r="FY21" s="107"/>
      <c r="FZ21" s="107"/>
      <c r="GA21" s="107"/>
      <c r="GB21" s="107"/>
      <c r="GC21" s="107"/>
      <c r="GD21" s="107"/>
      <c r="GE21" s="107"/>
      <c r="GF21" s="107"/>
      <c r="GG21" s="107"/>
      <c r="GH21" s="107"/>
      <c r="GI21" s="107"/>
      <c r="GJ21" s="107"/>
      <c r="GK21" s="107"/>
      <c r="GL21" s="107"/>
      <c r="GM21" s="107"/>
      <c r="GN21" s="107"/>
      <c r="GO21" s="107"/>
      <c r="GP21" s="107"/>
      <c r="GQ21" s="107"/>
      <c r="GR21" s="107"/>
      <c r="GS21" s="107"/>
      <c r="GT21" s="107"/>
      <c r="GU21" s="107"/>
      <c r="GV21" s="107"/>
      <c r="GW21" s="107"/>
      <c r="GX21" s="107"/>
      <c r="GY21" s="107"/>
      <c r="GZ21" s="107"/>
      <c r="HA21" s="107"/>
      <c r="HB21" s="107"/>
      <c r="HC21" s="107"/>
      <c r="HD21" s="107"/>
      <c r="HE21" s="107"/>
      <c r="HF21" s="107"/>
      <c r="HG21" s="107"/>
      <c r="HH21" s="107"/>
      <c r="HI21" s="107"/>
      <c r="HJ21" s="107"/>
      <c r="HK21" s="107"/>
      <c r="HL21" s="107"/>
      <c r="HM21" s="107"/>
      <c r="HN21" s="107"/>
      <c r="HO21" s="107"/>
      <c r="HP21" s="107"/>
      <c r="HQ21" s="107"/>
      <c r="HR21" s="107"/>
      <c r="HS21" s="107"/>
      <c r="HT21" s="107"/>
      <c r="HU21" s="107"/>
      <c r="HV21" s="107"/>
      <c r="HW21" s="107"/>
      <c r="HX21" s="107"/>
      <c r="HY21" s="107"/>
      <c r="HZ21" s="107"/>
      <c r="IA21" s="107"/>
      <c r="IB21" s="107"/>
      <c r="IC21" s="107"/>
      <c r="ID21" s="107"/>
      <c r="IE21" s="107"/>
      <c r="IF21" s="107"/>
      <c r="IG21" s="107"/>
      <c r="IH21" s="107"/>
      <c r="II21" s="107"/>
      <c r="IJ21" s="107"/>
      <c r="IK21" s="107"/>
      <c r="IL21" s="107"/>
      <c r="IM21" s="107"/>
      <c r="IN21" s="107"/>
      <c r="IO21" s="107"/>
      <c r="IP21" s="107"/>
      <c r="IQ21" s="107"/>
      <c r="IR21" s="107"/>
      <c r="IS21" s="107"/>
      <c r="IT21" s="107"/>
      <c r="IU21" s="107"/>
      <c r="IV21" s="107"/>
      <c r="IW21" s="107"/>
      <c r="IX21" s="107"/>
      <c r="IY21" s="107"/>
      <c r="IZ21" s="107"/>
      <c r="JA21" s="107"/>
      <c r="JB21" s="107"/>
      <c r="JC21" s="107"/>
      <c r="JD21" s="107"/>
      <c r="JE21" s="107"/>
      <c r="JF21" s="107"/>
      <c r="JG21" s="107"/>
      <c r="JH21" s="107"/>
      <c r="JI21" s="107"/>
      <c r="JJ21" s="107"/>
      <c r="JK21" s="107"/>
      <c r="JL21" s="107"/>
      <c r="JM21" s="107"/>
      <c r="JN21" s="107"/>
      <c r="JO21" s="107"/>
      <c r="JP21" s="107"/>
      <c r="JQ21" s="107"/>
      <c r="JR21" s="107"/>
      <c r="JS21" s="107"/>
      <c r="JT21" s="107"/>
      <c r="JU21" s="107"/>
      <c r="JV21" s="107"/>
      <c r="JW21" s="107"/>
      <c r="JX21" s="107"/>
      <c r="JY21" s="107"/>
      <c r="JZ21" s="107"/>
      <c r="KA21" s="107"/>
      <c r="KB21" s="107"/>
      <c r="KC21" s="107"/>
      <c r="KD21" s="107"/>
      <c r="KE21" s="107"/>
      <c r="KF21" s="107"/>
      <c r="KG21" s="107"/>
      <c r="KH21" s="107"/>
      <c r="KI21" s="107"/>
      <c r="KJ21" s="107"/>
      <c r="KK21" s="107"/>
      <c r="KL21" s="107"/>
      <c r="KM21" s="107"/>
      <c r="KN21" s="107"/>
      <c r="KO21" s="107"/>
      <c r="KP21" s="107"/>
      <c r="KQ21" s="107"/>
      <c r="KR21" s="107"/>
      <c r="KS21" s="107"/>
      <c r="KT21" s="107"/>
      <c r="KU21" s="107"/>
      <c r="KV21" s="107"/>
      <c r="KW21" s="107"/>
      <c r="KX21" s="107"/>
      <c r="KY21" s="107"/>
      <c r="KZ21" s="107"/>
      <c r="LA21" s="107"/>
      <c r="LB21" s="107"/>
      <c r="LC21" s="107"/>
      <c r="LD21" s="107"/>
      <c r="LE21" s="107"/>
      <c r="LF21" s="107"/>
      <c r="LG21" s="107"/>
      <c r="LH21" s="107"/>
      <c r="LI21" s="107"/>
      <c r="LJ21" s="107"/>
      <c r="LK21" s="107"/>
      <c r="LL21" s="107"/>
      <c r="LM21" s="107"/>
      <c r="LN21" s="107"/>
      <c r="LO21" s="107"/>
      <c r="LP21" s="107"/>
      <c r="LQ21" s="107"/>
      <c r="LR21" s="107"/>
      <c r="LS21" s="107"/>
      <c r="LT21" s="107"/>
      <c r="LU21" s="107"/>
      <c r="LV21" s="107"/>
      <c r="LW21" s="107"/>
      <c r="LX21" s="107"/>
      <c r="LY21" s="107"/>
      <c r="LZ21" s="107"/>
      <c r="MA21" s="107"/>
      <c r="MB21" s="107"/>
      <c r="MC21" s="107"/>
      <c r="MD21" s="107"/>
      <c r="ME21" s="107"/>
      <c r="MF21" s="107"/>
      <c r="MG21" s="107"/>
      <c r="MH21" s="107"/>
      <c r="MI21" s="107"/>
      <c r="MJ21" s="107"/>
      <c r="MK21" s="107"/>
      <c r="ML21" s="107"/>
      <c r="MM21" s="107"/>
      <c r="MN21" s="107"/>
      <c r="MO21" s="107"/>
      <c r="MP21" s="107"/>
      <c r="MQ21" s="107"/>
      <c r="MR21" s="107"/>
      <c r="MS21" s="107"/>
      <c r="MT21" s="107"/>
      <c r="MU21" s="107"/>
      <c r="MV21" s="107"/>
      <c r="MW21" s="107"/>
      <c r="MX21" s="107"/>
      <c r="MY21" s="107"/>
      <c r="MZ21" s="107"/>
      <c r="NA21" s="107"/>
      <c r="NB21" s="107"/>
      <c r="NC21" s="107"/>
      <c r="ND21" s="107"/>
      <c r="NE21" s="107"/>
      <c r="NF21" s="107"/>
      <c r="NG21" s="107"/>
      <c r="NH21" s="107"/>
      <c r="NI21" s="107"/>
      <c r="NJ21" s="107"/>
      <c r="NK21" s="107"/>
      <c r="NL21" s="107"/>
      <c r="NM21" s="107"/>
      <c r="NN21" s="107"/>
      <c r="NO21" s="107"/>
      <c r="NP21" s="107"/>
      <c r="NQ21" s="107"/>
      <c r="NR21" s="107"/>
      <c r="NS21" s="107"/>
      <c r="NT21" s="107"/>
      <c r="NU21" s="107"/>
      <c r="NV21" s="107"/>
      <c r="NW21" s="107"/>
      <c r="NX21" s="107"/>
      <c r="NY21" s="107"/>
      <c r="NZ21" s="107"/>
      <c r="OA21" s="107"/>
      <c r="OB21" s="107"/>
      <c r="OC21" s="107"/>
      <c r="OD21" s="107"/>
      <c r="OE21" s="107"/>
      <c r="OF21" s="107"/>
      <c r="OG21" s="107"/>
      <c r="OH21" s="107"/>
      <c r="OI21" s="107"/>
      <c r="OJ21" s="107"/>
      <c r="OK21" s="107"/>
      <c r="OL21" s="107"/>
      <c r="OM21" s="107"/>
      <c r="ON21" s="107"/>
      <c r="OO21" s="107"/>
      <c r="OP21" s="107"/>
      <c r="OQ21" s="107"/>
      <c r="OR21" s="107"/>
      <c r="OS21" s="107"/>
      <c r="OT21" s="107"/>
      <c r="OU21" s="107"/>
      <c r="OV21" s="107"/>
      <c r="OW21" s="107"/>
      <c r="OX21" s="107"/>
      <c r="OY21" s="107"/>
      <c r="OZ21" s="107"/>
      <c r="PA21" s="107"/>
      <c r="PB21" s="107"/>
      <c r="PC21" s="107"/>
      <c r="PD21" s="107"/>
      <c r="PE21" s="107"/>
      <c r="PF21" s="107"/>
      <c r="PG21" s="107"/>
      <c r="PH21" s="107"/>
      <c r="PI21" s="107"/>
      <c r="PJ21" s="107"/>
      <c r="PK21" s="107"/>
      <c r="PL21" s="107"/>
      <c r="PM21" s="107"/>
      <c r="PN21" s="107"/>
      <c r="PO21" s="107"/>
      <c r="PP21" s="107"/>
      <c r="PQ21" s="107"/>
      <c r="PR21" s="107"/>
      <c r="PS21" s="107"/>
      <c r="PT21" s="107"/>
      <c r="PU21" s="107"/>
      <c r="PV21" s="107"/>
      <c r="PW21" s="107"/>
      <c r="PX21" s="107"/>
      <c r="PY21" s="107"/>
      <c r="PZ21" s="107"/>
      <c r="QA21" s="107"/>
      <c r="QB21" s="107"/>
      <c r="QC21" s="107"/>
      <c r="QD21" s="107"/>
      <c r="QE21" s="107"/>
      <c r="QF21" s="107"/>
      <c r="QG21" s="107"/>
      <c r="QH21" s="107"/>
      <c r="QI21" s="107"/>
      <c r="QJ21" s="107"/>
      <c r="QK21" s="107"/>
      <c r="QL21" s="107"/>
      <c r="QM21" s="107"/>
      <c r="QN21" s="107"/>
      <c r="QO21" s="107"/>
      <c r="QP21" s="107"/>
      <c r="QQ21" s="107"/>
      <c r="QR21" s="107"/>
      <c r="QS21" s="107"/>
      <c r="QT21" s="107"/>
      <c r="QU21" s="107"/>
      <c r="QV21" s="107"/>
      <c r="QW21" s="107"/>
      <c r="QX21" s="107"/>
      <c r="QY21" s="107"/>
      <c r="QZ21" s="107"/>
      <c r="RA21" s="107"/>
      <c r="RB21" s="107"/>
      <c r="RC21" s="107"/>
      <c r="RD21" s="107"/>
      <c r="RE21" s="107"/>
      <c r="RF21" s="107"/>
      <c r="RG21" s="107"/>
      <c r="RH21" s="107"/>
      <c r="RI21" s="107"/>
      <c r="RJ21" s="107"/>
      <c r="RK21" s="107"/>
      <c r="RL21" s="107"/>
      <c r="RM21" s="107"/>
      <c r="RN21" s="107"/>
      <c r="RO21" s="107"/>
      <c r="RP21" s="107"/>
      <c r="RQ21" s="107"/>
      <c r="RR21" s="107"/>
      <c r="RS21" s="107"/>
      <c r="RT21" s="107"/>
      <c r="RU21" s="107"/>
      <c r="RV21" s="107"/>
      <c r="RW21" s="107"/>
      <c r="RX21" s="107"/>
      <c r="RY21" s="107"/>
      <c r="RZ21" s="107"/>
      <c r="SA21" s="107"/>
      <c r="SB21" s="107"/>
      <c r="SC21" s="107"/>
      <c r="SD21" s="107"/>
      <c r="SE21" s="107"/>
      <c r="SF21" s="107"/>
      <c r="SG21" s="107"/>
      <c r="SH21" s="107"/>
      <c r="SI21" s="107"/>
      <c r="SJ21" s="107"/>
      <c r="SK21" s="107"/>
      <c r="SL21" s="107"/>
      <c r="SM21" s="107"/>
      <c r="SN21" s="107"/>
      <c r="SO21" s="107"/>
      <c r="SP21" s="107"/>
      <c r="SQ21" s="107"/>
      <c r="SR21" s="107"/>
      <c r="SS21" s="107"/>
      <c r="ST21" s="107"/>
      <c r="SU21" s="107"/>
      <c r="SV21" s="107"/>
      <c r="SW21" s="107"/>
      <c r="SX21" s="107"/>
      <c r="SY21" s="107"/>
      <c r="SZ21" s="107"/>
      <c r="TA21" s="107"/>
      <c r="TB21" s="107"/>
      <c r="TC21" s="107"/>
      <c r="TD21" s="107"/>
      <c r="TE21" s="107"/>
      <c r="TF21" s="107"/>
      <c r="TG21" s="107"/>
      <c r="TH21" s="107"/>
      <c r="TI21" s="107"/>
      <c r="TJ21" s="107"/>
      <c r="TK21" s="107"/>
      <c r="TL21" s="107"/>
      <c r="TM21" s="107"/>
      <c r="TN21" s="107"/>
      <c r="TO21" s="107"/>
      <c r="TP21" s="107"/>
      <c r="TQ21" s="107"/>
      <c r="TR21" s="107"/>
      <c r="TS21" s="107"/>
      <c r="TT21" s="107"/>
      <c r="TU21" s="107"/>
      <c r="TV21" s="107"/>
      <c r="TW21" s="107"/>
      <c r="TX21" s="107"/>
      <c r="TY21" s="107"/>
      <c r="TZ21" s="107"/>
      <c r="UA21" s="107"/>
      <c r="UB21" s="107"/>
      <c r="UC21" s="107"/>
      <c r="UD21" s="107"/>
      <c r="UE21" s="107"/>
      <c r="UF21" s="107"/>
      <c r="UG21" s="107"/>
      <c r="UH21" s="107"/>
      <c r="UI21" s="107"/>
      <c r="UJ21" s="107"/>
      <c r="UK21" s="107"/>
      <c r="UL21" s="107"/>
      <c r="UM21" s="107"/>
      <c r="UN21" s="107"/>
      <c r="UO21" s="107"/>
      <c r="UP21" s="107"/>
      <c r="UQ21" s="107"/>
      <c r="UR21" s="107"/>
      <c r="US21" s="107"/>
      <c r="UT21" s="107"/>
      <c r="UU21" s="107"/>
      <c r="UV21" s="107"/>
      <c r="UW21" s="107"/>
      <c r="UX21" s="107"/>
      <c r="UY21" s="107"/>
      <c r="UZ21" s="107"/>
      <c r="VA21" s="107"/>
      <c r="VB21" s="107"/>
      <c r="VC21" s="107"/>
      <c r="VD21" s="107"/>
      <c r="VE21" s="107"/>
      <c r="VF21" s="107"/>
      <c r="VG21" s="107"/>
      <c r="VH21" s="107"/>
      <c r="VI21" s="107"/>
      <c r="VJ21" s="107"/>
      <c r="VK21" s="107"/>
      <c r="VL21" s="107"/>
      <c r="VM21" s="107"/>
      <c r="VN21" s="107"/>
      <c r="VO21" s="107"/>
      <c r="VP21" s="107"/>
      <c r="VQ21" s="107"/>
      <c r="VR21" s="107"/>
      <c r="VS21" s="107"/>
      <c r="VT21" s="107"/>
      <c r="VU21" s="107"/>
      <c r="VV21" s="107"/>
      <c r="VW21" s="107"/>
      <c r="VX21" s="107"/>
      <c r="VY21" s="107"/>
      <c r="VZ21" s="107"/>
      <c r="WA21" s="107"/>
      <c r="WB21" s="107"/>
      <c r="WC21" s="107"/>
      <c r="WD21" s="107"/>
      <c r="WE21" s="107"/>
      <c r="WF21" s="107"/>
      <c r="WG21" s="107"/>
      <c r="WH21" s="107"/>
      <c r="WI21" s="107"/>
      <c r="WJ21" s="107"/>
      <c r="WK21" s="107"/>
      <c r="WL21" s="107"/>
      <c r="WM21" s="107"/>
      <c r="WN21" s="107"/>
      <c r="WO21" s="107"/>
      <c r="WP21" s="107"/>
      <c r="WQ21" s="107"/>
      <c r="WR21" s="107"/>
      <c r="WS21" s="107"/>
      <c r="WT21" s="107"/>
      <c r="WU21" s="107"/>
      <c r="WV21" s="107"/>
      <c r="WW21" s="107"/>
      <c r="WX21" s="107"/>
      <c r="WY21" s="107"/>
      <c r="WZ21" s="107"/>
      <c r="XA21" s="107"/>
      <c r="XB21" s="107"/>
      <c r="XC21" s="107"/>
      <c r="XD21" s="107"/>
      <c r="XE21" s="107"/>
      <c r="XF21" s="107"/>
      <c r="XG21" s="107"/>
      <c r="XH21" s="107"/>
      <c r="XI21" s="107"/>
      <c r="XJ21" s="107"/>
      <c r="XK21" s="107"/>
      <c r="XL21" s="107"/>
      <c r="XM21" s="107"/>
      <c r="XN21" s="107"/>
      <c r="XO21" s="107"/>
      <c r="XP21" s="107"/>
      <c r="XQ21" s="107"/>
      <c r="XR21" s="107"/>
      <c r="XS21" s="107"/>
      <c r="XT21" s="107"/>
      <c r="XU21" s="107"/>
      <c r="XV21" s="107"/>
      <c r="XW21" s="107"/>
      <c r="XX21" s="107"/>
      <c r="XY21" s="107"/>
      <c r="XZ21" s="107"/>
      <c r="YA21" s="107"/>
      <c r="YB21" s="107"/>
      <c r="YC21" s="107"/>
      <c r="YD21" s="107"/>
      <c r="YE21" s="107"/>
      <c r="YF21" s="107"/>
      <c r="YG21" s="107"/>
      <c r="YH21" s="107"/>
      <c r="YI21" s="107"/>
      <c r="YJ21" s="107"/>
      <c r="YK21" s="107"/>
      <c r="YL21" s="107"/>
      <c r="YM21" s="107"/>
      <c r="YN21" s="107"/>
      <c r="YO21" s="107"/>
      <c r="YP21" s="107"/>
      <c r="YQ21" s="107"/>
      <c r="YR21" s="107"/>
      <c r="YS21" s="107"/>
      <c r="YT21" s="107"/>
      <c r="YU21" s="107"/>
      <c r="YV21" s="107"/>
      <c r="YW21" s="107"/>
      <c r="YX21" s="107"/>
      <c r="YY21" s="107"/>
      <c r="YZ21" s="107"/>
      <c r="ZA21" s="107"/>
      <c r="ZB21" s="107"/>
      <c r="ZC21" s="107"/>
      <c r="ZD21" s="107"/>
      <c r="ZE21" s="107"/>
      <c r="ZF21" s="107"/>
      <c r="ZG21" s="107"/>
      <c r="ZH21" s="107"/>
      <c r="ZI21" s="107"/>
      <c r="ZJ21" s="107"/>
      <c r="ZK21" s="107"/>
      <c r="ZL21" s="107"/>
      <c r="ZM21" s="107"/>
      <c r="ZN21" s="107"/>
      <c r="ZO21" s="107"/>
      <c r="ZP21" s="107"/>
      <c r="ZQ21" s="107"/>
      <c r="ZR21" s="107"/>
      <c r="ZS21" s="107"/>
      <c r="ZT21" s="107"/>
      <c r="ZU21" s="107"/>
      <c r="ZV21" s="107"/>
      <c r="ZW21" s="107"/>
      <c r="ZX21" s="107"/>
      <c r="ZY21" s="107"/>
      <c r="ZZ21" s="107"/>
      <c r="AAA21" s="107"/>
      <c r="AAB21" s="107"/>
      <c r="AAC21" s="107"/>
      <c r="AAD21" s="107"/>
      <c r="AAE21" s="107"/>
      <c r="AAF21" s="107"/>
      <c r="AAG21" s="107"/>
      <c r="AAH21" s="107"/>
      <c r="AAI21" s="107"/>
      <c r="AAJ21" s="107"/>
      <c r="AAK21" s="107"/>
      <c r="AAL21" s="107"/>
      <c r="AAM21" s="107"/>
      <c r="AAN21" s="107"/>
      <c r="AAO21" s="107"/>
      <c r="AAP21" s="107"/>
      <c r="AAQ21" s="107"/>
      <c r="AAR21" s="107"/>
      <c r="AAS21" s="107"/>
      <c r="AAT21" s="107"/>
      <c r="AAU21" s="107"/>
      <c r="AAV21" s="107"/>
      <c r="AAW21" s="107"/>
      <c r="AAX21" s="107"/>
      <c r="AAY21" s="107"/>
      <c r="AAZ21" s="107"/>
      <c r="ABA21" s="107"/>
      <c r="ABB21" s="107"/>
      <c r="ABC21" s="107"/>
      <c r="ABD21" s="107"/>
      <c r="ABE21" s="107"/>
      <c r="ABF21" s="107"/>
      <c r="ABG21" s="107"/>
      <c r="ABH21" s="107"/>
      <c r="ABI21" s="107"/>
      <c r="ABJ21" s="107"/>
      <c r="ABK21" s="107"/>
      <c r="ABL21" s="107"/>
      <c r="ABM21" s="107"/>
      <c r="ABN21" s="107"/>
      <c r="ABO21" s="107"/>
      <c r="ABP21" s="107"/>
      <c r="ABQ21" s="107"/>
      <c r="ABR21" s="107"/>
      <c r="ABS21" s="107"/>
      <c r="ABT21" s="107"/>
      <c r="ABU21" s="107"/>
      <c r="ABV21" s="107"/>
      <c r="ABW21" s="107"/>
      <c r="ABX21" s="107"/>
      <c r="ABY21" s="107"/>
      <c r="ABZ21" s="107"/>
      <c r="ACA21" s="107"/>
      <c r="ACB21" s="107"/>
      <c r="ACC21" s="107"/>
      <c r="ACD21" s="107"/>
      <c r="ACE21" s="107"/>
      <c r="ACF21" s="107"/>
      <c r="ACG21" s="107"/>
      <c r="ACH21" s="107"/>
      <c r="ACI21" s="107"/>
      <c r="ACJ21" s="107"/>
      <c r="ACK21" s="107"/>
      <c r="ACL21" s="107"/>
      <c r="ACM21" s="107"/>
      <c r="ACN21" s="107"/>
      <c r="ACO21" s="107"/>
      <c r="ACP21" s="107"/>
      <c r="ACQ21" s="107"/>
      <c r="ACR21" s="107"/>
      <c r="ACS21" s="107"/>
      <c r="ACT21" s="107"/>
      <c r="ACU21" s="107"/>
      <c r="ACV21" s="107"/>
      <c r="ACW21" s="107"/>
      <c r="ACX21" s="107"/>
      <c r="ACY21" s="107"/>
      <c r="ACZ21" s="107"/>
      <c r="ADA21" s="107"/>
      <c r="ADB21" s="107"/>
      <c r="ADC21" s="107"/>
      <c r="ADD21" s="107"/>
      <c r="ADE21" s="107"/>
      <c r="ADF21" s="107"/>
      <c r="ADG21" s="107"/>
      <c r="ADH21" s="107"/>
      <c r="ADI21" s="107"/>
      <c r="ADJ21" s="107"/>
      <c r="ADK21" s="107"/>
      <c r="ADL21" s="107"/>
      <c r="ADM21" s="107"/>
      <c r="ADN21" s="107"/>
      <c r="ADO21" s="107"/>
      <c r="ADP21" s="107"/>
      <c r="ADQ21" s="107"/>
      <c r="ADR21" s="107"/>
      <c r="ADS21" s="107"/>
      <c r="ADT21" s="107"/>
      <c r="ADU21" s="107"/>
      <c r="ADV21" s="107"/>
      <c r="ADW21" s="107"/>
      <c r="ADX21" s="107"/>
      <c r="ADY21" s="107"/>
      <c r="ADZ21" s="107"/>
      <c r="AEA21" s="107"/>
      <c r="AEB21" s="107"/>
      <c r="AEC21" s="107"/>
      <c r="AED21" s="107"/>
      <c r="AEE21" s="107"/>
      <c r="AEF21" s="107"/>
      <c r="AEG21" s="107"/>
      <c r="AEH21" s="107"/>
      <c r="AEI21" s="107"/>
      <c r="AEJ21" s="107"/>
      <c r="AEK21" s="107"/>
      <c r="AEL21" s="107"/>
      <c r="AEM21" s="107"/>
      <c r="AEN21" s="107"/>
      <c r="AEO21" s="107"/>
      <c r="AEP21" s="107"/>
      <c r="AEQ21" s="107"/>
      <c r="AER21" s="107"/>
      <c r="AES21" s="107"/>
      <c r="AET21" s="107"/>
      <c r="AEU21" s="107"/>
      <c r="AEV21" s="107"/>
      <c r="AEW21" s="107"/>
      <c r="AEX21" s="107"/>
      <c r="AEY21" s="107"/>
      <c r="AEZ21" s="107"/>
      <c r="AFA21" s="107"/>
      <c r="AFB21" s="107"/>
      <c r="AFC21" s="107"/>
      <c r="AFD21" s="107"/>
      <c r="AFE21" s="107"/>
      <c r="AFF21" s="107"/>
      <c r="AFG21" s="107"/>
      <c r="AFH21" s="107"/>
      <c r="AFI21" s="107"/>
      <c r="AFJ21" s="107"/>
      <c r="AFK21" s="107"/>
      <c r="AFL21" s="107"/>
      <c r="AFM21" s="107"/>
      <c r="AFN21" s="107"/>
      <c r="AFO21" s="107"/>
      <c r="AFP21" s="107"/>
      <c r="AFQ21" s="107"/>
      <c r="AFR21" s="107"/>
      <c r="AFS21" s="107"/>
      <c r="AFT21" s="107"/>
      <c r="AFU21" s="107"/>
      <c r="AFV21" s="107"/>
      <c r="AFW21" s="107"/>
      <c r="AFX21" s="107"/>
      <c r="AFY21" s="107"/>
      <c r="AFZ21" s="107"/>
      <c r="AGA21" s="107"/>
      <c r="AGB21" s="107"/>
      <c r="AGC21" s="107"/>
      <c r="AGD21" s="107"/>
      <c r="AGE21" s="107"/>
      <c r="AGF21" s="107"/>
      <c r="AGG21" s="107"/>
      <c r="AGH21" s="107"/>
      <c r="AGI21" s="107"/>
      <c r="AGJ21" s="107"/>
      <c r="AGK21" s="107"/>
      <c r="AGL21" s="107"/>
      <c r="AGM21" s="107"/>
      <c r="AGN21" s="107"/>
      <c r="AGO21" s="107"/>
      <c r="AGP21" s="107"/>
      <c r="AGQ21" s="107"/>
      <c r="AGR21" s="107"/>
      <c r="AGS21" s="107"/>
      <c r="AGT21" s="107"/>
      <c r="AGU21" s="107"/>
      <c r="AGV21" s="107"/>
      <c r="AGW21" s="107"/>
      <c r="AGX21" s="107"/>
      <c r="AGY21" s="107"/>
      <c r="AGZ21" s="107"/>
      <c r="AHA21" s="107"/>
      <c r="AHB21" s="107"/>
      <c r="AHC21" s="107"/>
      <c r="AHD21" s="107"/>
      <c r="AHE21" s="107"/>
      <c r="AHF21" s="107"/>
      <c r="AHG21" s="107"/>
      <c r="AHH21" s="107"/>
      <c r="AHI21" s="107"/>
      <c r="AHJ21" s="107"/>
      <c r="AHK21" s="107"/>
      <c r="AHL21" s="107"/>
      <c r="AHM21" s="107"/>
      <c r="AHN21" s="107"/>
      <c r="AHO21" s="107"/>
      <c r="AHP21" s="107"/>
      <c r="AHQ21" s="107"/>
      <c r="AHR21" s="107"/>
      <c r="AHS21" s="107"/>
      <c r="AHT21" s="107"/>
      <c r="AHU21" s="107"/>
      <c r="AHV21" s="107"/>
      <c r="AHW21" s="107"/>
      <c r="AHX21" s="107"/>
      <c r="AHY21" s="107"/>
      <c r="AHZ21" s="107"/>
      <c r="AIA21" s="107"/>
      <c r="AIB21" s="107"/>
      <c r="AIC21" s="107"/>
      <c r="AID21" s="107"/>
      <c r="AIE21" s="107"/>
      <c r="AIF21" s="107"/>
      <c r="AIG21" s="107"/>
      <c r="AIH21" s="107"/>
      <c r="AII21" s="107"/>
      <c r="AIJ21" s="107"/>
      <c r="AIK21" s="107"/>
      <c r="AIL21" s="107"/>
      <c r="AIM21" s="107"/>
      <c r="AIN21" s="107"/>
      <c r="AIO21" s="107"/>
      <c r="AIP21" s="107"/>
      <c r="AIQ21" s="107"/>
      <c r="AIR21" s="107"/>
      <c r="AIS21" s="107"/>
      <c r="AIT21" s="107"/>
      <c r="AIU21" s="107"/>
      <c r="AIV21" s="107"/>
      <c r="AIW21" s="107"/>
      <c r="AIX21" s="107"/>
      <c r="AIY21" s="107"/>
      <c r="AIZ21" s="107"/>
      <c r="AJA21" s="107"/>
      <c r="AJB21" s="107"/>
      <c r="AJC21" s="107"/>
      <c r="AJD21" s="107"/>
      <c r="AJE21" s="107"/>
      <c r="AJF21" s="107"/>
      <c r="AJG21" s="107"/>
      <c r="AJH21" s="107"/>
      <c r="AJI21" s="107"/>
      <c r="AJJ21" s="107"/>
      <c r="AJK21" s="107"/>
      <c r="AJL21" s="107"/>
      <c r="AJM21" s="107"/>
      <c r="AJN21" s="107"/>
      <c r="AJO21" s="107"/>
      <c r="AJP21" s="107"/>
      <c r="AJQ21" s="107"/>
      <c r="AJR21" s="107"/>
      <c r="AJS21" s="107"/>
      <c r="AJT21" s="107"/>
      <c r="AJU21" s="107"/>
      <c r="AJV21" s="107"/>
      <c r="AJW21" s="107"/>
      <c r="AJX21" s="107"/>
      <c r="AJY21" s="107"/>
      <c r="AJZ21" s="107"/>
      <c r="AKA21" s="107"/>
      <c r="AKB21" s="107"/>
      <c r="AKC21" s="107"/>
      <c r="AKD21" s="107"/>
      <c r="AKE21" s="107"/>
      <c r="AKF21" s="107"/>
      <c r="AKG21" s="107"/>
      <c r="AKH21" s="107"/>
      <c r="AKI21" s="107"/>
      <c r="AKJ21" s="107"/>
      <c r="AKK21" s="107"/>
      <c r="AKL21" s="107"/>
      <c r="AKM21" s="107"/>
      <c r="AKN21" s="107"/>
      <c r="AKO21" s="107"/>
      <c r="AKP21" s="107"/>
      <c r="AKQ21" s="107"/>
      <c r="AKR21" s="107"/>
      <c r="AKS21" s="107"/>
      <c r="AKT21" s="107"/>
      <c r="AKU21" s="107"/>
      <c r="AKV21" s="107"/>
      <c r="AKW21" s="107"/>
      <c r="AKX21" s="107"/>
      <c r="AKY21" s="107"/>
      <c r="AKZ21" s="107"/>
      <c r="ALA21" s="107"/>
      <c r="ALB21" s="107"/>
      <c r="ALC21" s="107"/>
      <c r="ALD21" s="107"/>
      <c r="ALE21" s="107"/>
      <c r="ALF21" s="107"/>
      <c r="ALG21" s="107"/>
      <c r="ALH21" s="107"/>
      <c r="ALI21" s="107"/>
      <c r="ALJ21" s="107"/>
      <c r="ALK21" s="107"/>
      <c r="ALL21" s="107"/>
      <c r="ALM21" s="107"/>
      <c r="ALN21" s="107"/>
      <c r="ALO21" s="107"/>
      <c r="ALP21" s="107"/>
      <c r="ALQ21" s="107"/>
      <c r="ALR21" s="107"/>
      <c r="ALS21" s="107"/>
      <c r="ALT21" s="107"/>
      <c r="ALU21" s="107"/>
      <c r="ALV21" s="107"/>
      <c r="ALW21" s="107"/>
      <c r="ALX21" s="107"/>
      <c r="ALY21" s="107"/>
      <c r="ALZ21" s="107"/>
      <c r="AMA21" s="107"/>
      <c r="AMB21" s="107"/>
      <c r="AMC21" s="107"/>
      <c r="AMD21" s="107"/>
      <c r="AME21" s="107"/>
      <c r="AMF21" s="107"/>
      <c r="AMG21" s="107"/>
      <c r="AMH21" s="107"/>
      <c r="AMI21" s="107"/>
      <c r="AMJ21" s="107"/>
      <c r="AMK21" s="107"/>
      <c r="AML21" s="107"/>
    </row>
    <row r="22" spans="1:1026" x14ac:dyDescent="0.25">
      <c r="A22" s="78"/>
      <c r="B22" s="78"/>
      <c r="C22" s="80"/>
      <c r="D22" s="78"/>
      <c r="E22" s="80"/>
      <c r="F22" s="78"/>
      <c r="G22" s="80"/>
      <c r="H22" s="78"/>
      <c r="I22" s="80"/>
      <c r="J22" s="78"/>
      <c r="K22" s="80"/>
      <c r="L22" s="78"/>
      <c r="M22" s="80"/>
      <c r="N22" s="78"/>
      <c r="O22" s="80"/>
      <c r="P22" s="78"/>
      <c r="Q22" s="80"/>
      <c r="R22" s="78"/>
      <c r="S22" s="80"/>
      <c r="T22" s="78"/>
      <c r="U22" s="80"/>
      <c r="V22" s="78"/>
      <c r="W22" s="80"/>
      <c r="X22" s="78"/>
      <c r="Y22" s="80"/>
      <c r="Z22" s="78"/>
      <c r="AA22" s="80"/>
      <c r="AB22" s="78"/>
      <c r="AC22" s="80"/>
      <c r="AMK22" s="33"/>
      <c r="AML22" s="33"/>
    </row>
    <row r="23" spans="1:1026" x14ac:dyDescent="0.25">
      <c r="A23" s="87" t="s">
        <v>195</v>
      </c>
      <c r="B23" s="78"/>
      <c r="C23" s="80"/>
      <c r="D23" s="78"/>
      <c r="E23" s="80"/>
      <c r="F23" s="78"/>
      <c r="G23" s="80"/>
      <c r="H23" s="78"/>
      <c r="I23" s="80"/>
      <c r="J23" s="78"/>
      <c r="K23" s="80"/>
      <c r="L23" s="78"/>
      <c r="M23" s="80"/>
      <c r="N23" s="78"/>
      <c r="O23" s="80"/>
      <c r="P23" s="78"/>
      <c r="Q23" s="80"/>
      <c r="R23" s="78"/>
      <c r="S23" s="80"/>
      <c r="T23" s="78"/>
      <c r="U23" s="80"/>
      <c r="V23" s="78"/>
      <c r="W23" s="80"/>
      <c r="X23" s="78"/>
      <c r="Y23" s="80"/>
      <c r="Z23" s="78"/>
      <c r="AA23" s="80"/>
      <c r="AB23" s="78"/>
      <c r="AC23" s="80"/>
      <c r="AMK23" s="33"/>
      <c r="AML23" s="33"/>
    </row>
    <row r="24" spans="1:1026" ht="89.25" customHeight="1" x14ac:dyDescent="0.25">
      <c r="A24" s="62" t="s">
        <v>136</v>
      </c>
      <c r="B24" s="124" t="str">
        <f>engeletr!A13</f>
        <v>Engenheiro Eletricista (Supervisor)</v>
      </c>
      <c r="C24" s="125"/>
      <c r="D24" s="124" t="str">
        <f>encrefig!A13</f>
        <v>Encarregado - Refrigeração</v>
      </c>
      <c r="E24" s="125"/>
      <c r="F24" s="124" t="str">
        <f>enceletr!A13</f>
        <v xml:space="preserve">Encarregado - Elétrica </v>
      </c>
      <c r="G24" s="125"/>
      <c r="H24" s="124" t="str">
        <f>enccivil!A13</f>
        <v>Encarregado - Civil</v>
      </c>
      <c r="I24" s="125"/>
      <c r="J24" s="124" t="str">
        <f>tectele!A13</f>
        <v>Técnico em Redes e Telecomunicações</v>
      </c>
      <c r="K24" s="125"/>
      <c r="L24" s="124" t="str">
        <f>teceletro!A13</f>
        <v>Técnico em Eletromecânica</v>
      </c>
      <c r="M24" s="125"/>
      <c r="N24" s="124" t="str">
        <f>tecrefrig!A13</f>
        <v>Técnico em Refrigeração</v>
      </c>
      <c r="O24" s="125"/>
      <c r="P24" s="124" t="str">
        <f>eletric!A13</f>
        <v>Eletricista</v>
      </c>
      <c r="Q24" s="125"/>
      <c r="R24" s="124" t="str">
        <f>ajmontD!A13</f>
        <v>Ajudante de Montagem e Manutenção (Servente Prático) - diurno</v>
      </c>
      <c r="S24" s="125"/>
      <c r="T24" s="124" t="str">
        <f>ajmontN!A13</f>
        <v>Ajudante de Montagem e Manutenção (Servente Prático) - noturno</v>
      </c>
      <c r="U24" s="125"/>
      <c r="V24" s="124" t="str">
        <f>auxcivil!A13</f>
        <v xml:space="preserve">Auxiliar Técnico – Civil (pequenas obras e adequações prediais) </v>
      </c>
      <c r="W24" s="125"/>
      <c r="X24" s="124" t="str">
        <f>pintorN!A13</f>
        <v>Pintor Industrial (Estruturas Metálicas) - noturno</v>
      </c>
      <c r="Y24" s="125"/>
      <c r="Z24" s="124" t="str">
        <f>auxtelha!A13</f>
        <v>Auxiliar Técnico – Telhadista</v>
      </c>
      <c r="AA24" s="125"/>
      <c r="AB24" s="124" t="str">
        <f>tecseg!A13</f>
        <v xml:space="preserve">Técnico de Segurança no Trabalho Pleno </v>
      </c>
      <c r="AC24" s="125"/>
      <c r="AMK24" s="33"/>
      <c r="AML24" s="33"/>
    </row>
    <row r="25" spans="1:1026" x14ac:dyDescent="0.25">
      <c r="A25" s="35" t="s">
        <v>196</v>
      </c>
      <c r="B25" s="36"/>
      <c r="C25" s="37">
        <v>5.2</v>
      </c>
      <c r="D25" s="36"/>
      <c r="E25" s="37">
        <v>5.2</v>
      </c>
      <c r="F25" s="36"/>
      <c r="G25" s="37">
        <v>5.2</v>
      </c>
      <c r="H25" s="36"/>
      <c r="I25" s="37">
        <v>5.2</v>
      </c>
      <c r="J25" s="36"/>
      <c r="K25" s="37">
        <v>5.2</v>
      </c>
      <c r="L25" s="36"/>
      <c r="M25" s="37">
        <v>5.2</v>
      </c>
      <c r="N25" s="36"/>
      <c r="O25" s="37">
        <v>5.2</v>
      </c>
      <c r="P25" s="36"/>
      <c r="Q25" s="37">
        <v>5.2</v>
      </c>
      <c r="R25" s="36"/>
      <c r="S25" s="37">
        <v>5.2</v>
      </c>
      <c r="T25" s="36"/>
      <c r="U25" s="37">
        <v>5.2</v>
      </c>
      <c r="V25" s="36"/>
      <c r="W25" s="37">
        <v>5.2</v>
      </c>
      <c r="X25" s="36"/>
      <c r="Y25" s="37">
        <v>5.2</v>
      </c>
      <c r="Z25" s="36"/>
      <c r="AA25" s="37">
        <v>5.2</v>
      </c>
      <c r="AB25" s="36"/>
      <c r="AC25" s="37">
        <v>5.2</v>
      </c>
      <c r="AMK25" s="33"/>
      <c r="AML25" s="33"/>
    </row>
    <row r="26" spans="1:1026" x14ac:dyDescent="0.25">
      <c r="A26" s="35" t="s">
        <v>197</v>
      </c>
      <c r="B26" s="82">
        <v>0</v>
      </c>
      <c r="C26" s="39">
        <f>C25*B26</f>
        <v>0</v>
      </c>
      <c r="D26" s="82">
        <v>2</v>
      </c>
      <c r="E26" s="39">
        <f t="shared" ref="E26" si="0">E25*D26</f>
        <v>10.4</v>
      </c>
      <c r="F26" s="82">
        <v>2</v>
      </c>
      <c r="G26" s="39">
        <f t="shared" ref="G26" si="1">G25*F26</f>
        <v>10.4</v>
      </c>
      <c r="H26" s="82">
        <v>2</v>
      </c>
      <c r="I26" s="39">
        <f t="shared" ref="I26" si="2">I25*H26</f>
        <v>10.4</v>
      </c>
      <c r="J26" s="82">
        <v>2</v>
      </c>
      <c r="K26" s="39">
        <f t="shared" ref="K26" si="3">K25*J26</f>
        <v>10.4</v>
      </c>
      <c r="L26" s="82">
        <v>2</v>
      </c>
      <c r="M26" s="39">
        <f t="shared" ref="M26" si="4">M25*L26</f>
        <v>10.4</v>
      </c>
      <c r="N26" s="82">
        <v>2</v>
      </c>
      <c r="O26" s="39">
        <f t="shared" ref="O26" si="5">O25*N26</f>
        <v>10.4</v>
      </c>
      <c r="P26" s="82">
        <v>2</v>
      </c>
      <c r="Q26" s="39">
        <f t="shared" ref="Q26" si="6">Q25*P26</f>
        <v>10.4</v>
      </c>
      <c r="R26" s="82">
        <v>2</v>
      </c>
      <c r="S26" s="39">
        <f t="shared" ref="S26" si="7">S25*R26</f>
        <v>10.4</v>
      </c>
      <c r="T26" s="82">
        <v>2</v>
      </c>
      <c r="U26" s="39">
        <f t="shared" ref="U26" si="8">U25*T26</f>
        <v>10.4</v>
      </c>
      <c r="V26" s="82">
        <v>2</v>
      </c>
      <c r="W26" s="39">
        <f t="shared" ref="W26" si="9">W25*V26</f>
        <v>10.4</v>
      </c>
      <c r="X26" s="82">
        <v>2</v>
      </c>
      <c r="Y26" s="39">
        <f t="shared" ref="Y26" si="10">Y25*X26</f>
        <v>10.4</v>
      </c>
      <c r="Z26" s="82">
        <v>2</v>
      </c>
      <c r="AA26" s="39">
        <f t="shared" ref="AA26" si="11">AA25*Z26</f>
        <v>10.4</v>
      </c>
      <c r="AB26" s="82">
        <v>2</v>
      </c>
      <c r="AC26" s="39">
        <f t="shared" ref="AC26" si="12">AC25*AB26</f>
        <v>10.4</v>
      </c>
      <c r="AMK26" s="33"/>
      <c r="AML26" s="33"/>
    </row>
    <row r="27" spans="1:1026" x14ac:dyDescent="0.25">
      <c r="A27" s="35" t="s">
        <v>193</v>
      </c>
      <c r="B27" s="81">
        <f>engeletr!C143</f>
        <v>0.21840000000000001</v>
      </c>
      <c r="C27" s="39">
        <f>TRUNC((C26)*B27,2)</f>
        <v>0</v>
      </c>
      <c r="D27" s="81">
        <f>encrefig!C143</f>
        <v>0.21840000000000001</v>
      </c>
      <c r="E27" s="39">
        <f>TRUNC((E26)*D27,2)</f>
        <v>2.27</v>
      </c>
      <c r="F27" s="81">
        <f>enceletr!C143</f>
        <v>0.21840000000000001</v>
      </c>
      <c r="G27" s="39">
        <f>TRUNC((G26)*F27,2)</f>
        <v>2.27</v>
      </c>
      <c r="H27" s="81">
        <f>enccivil!C143</f>
        <v>0.21840000000000001</v>
      </c>
      <c r="I27" s="39">
        <f>TRUNC((I26)*H27,2)</f>
        <v>2.27</v>
      </c>
      <c r="J27" s="81">
        <f>tectele!C143</f>
        <v>0.21840000000000001</v>
      </c>
      <c r="K27" s="39">
        <f>TRUNC((K26)*J27,2)</f>
        <v>2.27</v>
      </c>
      <c r="L27" s="81">
        <f>teceletro!C143</f>
        <v>0.21840000000000001</v>
      </c>
      <c r="M27" s="39">
        <f>TRUNC((M26)*L27,2)</f>
        <v>2.27</v>
      </c>
      <c r="N27" s="81">
        <f>tecrefrig!C143</f>
        <v>0.21840000000000001</v>
      </c>
      <c r="O27" s="39">
        <f>TRUNC((O26)*N27,2)</f>
        <v>2.27</v>
      </c>
      <c r="P27" s="81">
        <f>eletric!C143</f>
        <v>0.21840000000000001</v>
      </c>
      <c r="Q27" s="39">
        <f>TRUNC((Q26)*P27,2)</f>
        <v>2.27</v>
      </c>
      <c r="R27" s="81">
        <f>ajmontD!C143</f>
        <v>0.21840000000000001</v>
      </c>
      <c r="S27" s="39">
        <f>TRUNC((S26)*R27,2)</f>
        <v>2.27</v>
      </c>
      <c r="T27" s="81">
        <f>ajmontN!C143</f>
        <v>0.21840000000000001</v>
      </c>
      <c r="U27" s="39">
        <f>TRUNC((U26)*T27,2)</f>
        <v>2.27</v>
      </c>
      <c r="V27" s="81">
        <f>auxcivil!C143</f>
        <v>0.21840000000000001</v>
      </c>
      <c r="W27" s="39">
        <f>TRUNC((W26)*V27,2)</f>
        <v>2.27</v>
      </c>
      <c r="X27" s="81">
        <f>pintorN!C143</f>
        <v>0.21840000000000001</v>
      </c>
      <c r="Y27" s="39">
        <f>TRUNC((Y26)*X27,2)</f>
        <v>2.27</v>
      </c>
      <c r="Z27" s="81">
        <f>auxtelha!C143</f>
        <v>0.21840000000000001</v>
      </c>
      <c r="AA27" s="39">
        <f>TRUNC((AA26)*Z27,2)</f>
        <v>2.27</v>
      </c>
      <c r="AB27" s="81">
        <f>tecseg!C143</f>
        <v>0.21840000000000001</v>
      </c>
      <c r="AC27" s="39">
        <f>TRUNC((AC26)*AB27,2)</f>
        <v>2.27</v>
      </c>
      <c r="AMK27" s="33"/>
      <c r="AML27" s="33"/>
    </row>
    <row r="28" spans="1:1026" x14ac:dyDescent="0.25">
      <c r="A28" s="35" t="s">
        <v>139</v>
      </c>
      <c r="B28" s="35"/>
      <c r="C28" s="39">
        <f>SUM(C26:C27)</f>
        <v>0</v>
      </c>
      <c r="D28" s="35"/>
      <c r="E28" s="39">
        <f t="shared" ref="E28" si="13">SUM(E26:E27)</f>
        <v>12.67</v>
      </c>
      <c r="F28" s="35"/>
      <c r="G28" s="39">
        <f t="shared" ref="G28" si="14">SUM(G26:G27)</f>
        <v>12.67</v>
      </c>
      <c r="H28" s="35"/>
      <c r="I28" s="39">
        <f t="shared" ref="I28" si="15">SUM(I26:I27)</f>
        <v>12.67</v>
      </c>
      <c r="J28" s="35"/>
      <c r="K28" s="39">
        <f t="shared" ref="K28" si="16">SUM(K26:K27)</f>
        <v>12.67</v>
      </c>
      <c r="L28" s="35"/>
      <c r="M28" s="39">
        <f t="shared" ref="M28" si="17">SUM(M26:M27)</f>
        <v>12.67</v>
      </c>
      <c r="N28" s="35"/>
      <c r="O28" s="39">
        <f t="shared" ref="O28" si="18">SUM(O26:O27)</f>
        <v>12.67</v>
      </c>
      <c r="P28" s="35"/>
      <c r="Q28" s="39">
        <f t="shared" ref="Q28" si="19">SUM(Q26:Q27)</f>
        <v>12.67</v>
      </c>
      <c r="R28" s="35"/>
      <c r="S28" s="39">
        <f t="shared" ref="S28" si="20">SUM(S26:S27)</f>
        <v>12.67</v>
      </c>
      <c r="T28" s="35"/>
      <c r="U28" s="39">
        <f t="shared" ref="U28" si="21">SUM(U26:U27)</f>
        <v>12.67</v>
      </c>
      <c r="V28" s="35"/>
      <c r="W28" s="39">
        <f t="shared" ref="W28" si="22">SUM(W26:W27)</f>
        <v>12.67</v>
      </c>
      <c r="X28" s="35"/>
      <c r="Y28" s="39">
        <f t="shared" ref="Y28" si="23">SUM(Y26:Y27)</f>
        <v>12.67</v>
      </c>
      <c r="Z28" s="35"/>
      <c r="AA28" s="39">
        <f t="shared" ref="AA28" si="24">SUM(AA26:AA27)</f>
        <v>12.67</v>
      </c>
      <c r="AB28" s="35"/>
      <c r="AC28" s="39">
        <f t="shared" ref="AC28" si="25">SUM(AC26:AC27)</f>
        <v>12.67</v>
      </c>
      <c r="AMK28" s="33"/>
      <c r="AML28" s="33"/>
    </row>
    <row r="29" spans="1:1026" x14ac:dyDescent="0.25">
      <c r="A29" s="35" t="s">
        <v>206</v>
      </c>
      <c r="B29" s="82">
        <v>0</v>
      </c>
      <c r="C29" s="39">
        <f>C28*B29</f>
        <v>0</v>
      </c>
      <c r="D29" s="82">
        <v>0</v>
      </c>
      <c r="E29" s="39">
        <f t="shared" ref="E29" si="26">E28*D29</f>
        <v>0</v>
      </c>
      <c r="F29" s="82">
        <v>0</v>
      </c>
      <c r="G29" s="39">
        <f t="shared" ref="G29" si="27">G28*F29</f>
        <v>0</v>
      </c>
      <c r="H29" s="82">
        <v>0</v>
      </c>
      <c r="I29" s="39">
        <f t="shared" ref="I29" si="28">I28*H29</f>
        <v>0</v>
      </c>
      <c r="J29" s="82">
        <v>0</v>
      </c>
      <c r="K29" s="39">
        <f t="shared" ref="K29" si="29">K28*J29</f>
        <v>0</v>
      </c>
      <c r="L29" s="82">
        <v>0</v>
      </c>
      <c r="M29" s="39">
        <f t="shared" ref="M29" si="30">M28*L29</f>
        <v>0</v>
      </c>
      <c r="N29" s="82">
        <v>0</v>
      </c>
      <c r="O29" s="39">
        <f t="shared" ref="O29" si="31">O28*N29</f>
        <v>0</v>
      </c>
      <c r="P29" s="82">
        <v>0</v>
      </c>
      <c r="Q29" s="39">
        <f t="shared" ref="Q29" si="32">Q28*P29</f>
        <v>0</v>
      </c>
      <c r="R29" s="82">
        <v>0</v>
      </c>
      <c r="S29" s="39">
        <f t="shared" ref="S29" si="33">S28*R29</f>
        <v>0</v>
      </c>
      <c r="T29" s="82">
        <v>0</v>
      </c>
      <c r="U29" s="39">
        <f t="shared" ref="U29" si="34">U28*T29</f>
        <v>0</v>
      </c>
      <c r="V29" s="82">
        <v>0</v>
      </c>
      <c r="W29" s="39">
        <f t="shared" ref="W29" si="35">W28*V29</f>
        <v>0</v>
      </c>
      <c r="X29" s="82">
        <v>0</v>
      </c>
      <c r="Y29" s="39">
        <f t="shared" ref="Y29" si="36">Y28*X29</f>
        <v>0</v>
      </c>
      <c r="Z29" s="82">
        <v>0</v>
      </c>
      <c r="AA29" s="39">
        <f t="shared" ref="AA29" si="37">AA28*Z29</f>
        <v>0</v>
      </c>
      <c r="AB29" s="82">
        <v>0</v>
      </c>
      <c r="AC29" s="39">
        <f t="shared" ref="AC29" si="38">AC28*AB29</f>
        <v>0</v>
      </c>
      <c r="AMK29" s="33"/>
      <c r="AML29" s="33"/>
    </row>
    <row r="30" spans="1:1026" x14ac:dyDescent="0.25">
      <c r="A30" s="35" t="s">
        <v>199</v>
      </c>
      <c r="B30" s="82">
        <f>ROUNDUP(B18/8,0)</f>
        <v>9</v>
      </c>
      <c r="C30" s="39">
        <f>C28*B30</f>
        <v>0</v>
      </c>
      <c r="D30" s="82">
        <f t="shared" ref="D30" si="39">ROUNDUP(D18/8,0)</f>
        <v>9</v>
      </c>
      <c r="E30" s="39">
        <f>E28*D30</f>
        <v>114.03</v>
      </c>
      <c r="F30" s="82">
        <f t="shared" ref="F30" si="40">ROUNDUP(F18/8,0)</f>
        <v>9</v>
      </c>
      <c r="G30" s="39">
        <f>G28*F30</f>
        <v>114.03</v>
      </c>
      <c r="H30" s="82">
        <f t="shared" ref="H30" si="41">ROUNDUP(H18/8,0)</f>
        <v>9</v>
      </c>
      <c r="I30" s="39">
        <f>I28*H30</f>
        <v>114.03</v>
      </c>
      <c r="J30" s="82">
        <f t="shared" ref="J30" si="42">ROUNDUP(J18/8,0)</f>
        <v>18</v>
      </c>
      <c r="K30" s="39">
        <f>K28*J30</f>
        <v>228.06</v>
      </c>
      <c r="L30" s="82">
        <f t="shared" ref="L30" si="43">ROUNDUP(L18/8,0)</f>
        <v>9</v>
      </c>
      <c r="M30" s="39">
        <f>M28*L30</f>
        <v>114.03</v>
      </c>
      <c r="N30" s="82">
        <f t="shared" ref="N30" si="44">ROUNDUP(N18/8,0)</f>
        <v>27</v>
      </c>
      <c r="O30" s="39">
        <f>O28*N30</f>
        <v>342.09</v>
      </c>
      <c r="P30" s="82">
        <f t="shared" ref="P30" si="45">ROUNDUP(P18/8,0)</f>
        <v>27</v>
      </c>
      <c r="Q30" s="39">
        <f>Q28*P30</f>
        <v>342.09</v>
      </c>
      <c r="R30" s="82">
        <f t="shared" ref="R30" si="46">ROUNDUP(R18/8,0)</f>
        <v>44</v>
      </c>
      <c r="S30" s="39">
        <f>S28*R30</f>
        <v>557.48</v>
      </c>
      <c r="T30" s="82">
        <f t="shared" ref="T30" si="47">ROUNDUP(T18/8,0)</f>
        <v>44</v>
      </c>
      <c r="U30" s="39">
        <f>U28*T30</f>
        <v>557.48</v>
      </c>
      <c r="V30" s="82">
        <f t="shared" ref="V30" si="48">ROUNDUP(V18/8,0)</f>
        <v>35</v>
      </c>
      <c r="W30" s="39">
        <f>W28*V30</f>
        <v>443.45</v>
      </c>
      <c r="X30" s="82">
        <f t="shared" ref="X30" si="49">ROUNDUP(X18/8,0)</f>
        <v>9</v>
      </c>
      <c r="Y30" s="39">
        <f>Y28*X30</f>
        <v>114.03</v>
      </c>
      <c r="Z30" s="82">
        <f t="shared" ref="Z30" si="50">ROUNDUP(Z18/8,0)</f>
        <v>18</v>
      </c>
      <c r="AA30" s="39">
        <f>AA28*Z30</f>
        <v>228.06</v>
      </c>
      <c r="AB30" s="82">
        <f t="shared" ref="AB30" si="51">ROUNDUP(AB18/8,0)</f>
        <v>9</v>
      </c>
      <c r="AC30" s="39">
        <f>AC28*AB30</f>
        <v>114.03</v>
      </c>
      <c r="AMK30" s="33"/>
      <c r="AML30" s="33"/>
    </row>
    <row r="31" spans="1:1026" x14ac:dyDescent="0.25">
      <c r="A31" s="35" t="s">
        <v>205</v>
      </c>
      <c r="B31" s="83"/>
      <c r="C31" s="37">
        <f>SUM(C29:C30)</f>
        <v>0</v>
      </c>
      <c r="D31" s="83"/>
      <c r="E31" s="37">
        <f t="shared" ref="E31" si="52">SUM(E29:E30)</f>
        <v>114.03</v>
      </c>
      <c r="F31" s="83"/>
      <c r="G31" s="37">
        <f t="shared" ref="G31" si="53">SUM(G29:G30)</f>
        <v>114.03</v>
      </c>
      <c r="H31" s="83"/>
      <c r="I31" s="37">
        <f t="shared" ref="I31" si="54">SUM(I29:I30)</f>
        <v>114.03</v>
      </c>
      <c r="J31" s="83"/>
      <c r="K31" s="37">
        <f t="shared" ref="K31" si="55">SUM(K29:K30)</f>
        <v>228.06</v>
      </c>
      <c r="L31" s="83"/>
      <c r="M31" s="37">
        <f t="shared" ref="M31" si="56">SUM(M29:M30)</f>
        <v>114.03</v>
      </c>
      <c r="N31" s="83"/>
      <c r="O31" s="37">
        <f t="shared" ref="O31" si="57">SUM(O29:O30)</f>
        <v>342.09</v>
      </c>
      <c r="P31" s="83"/>
      <c r="Q31" s="37">
        <f t="shared" ref="Q31" si="58">SUM(Q29:Q30)</f>
        <v>342.09</v>
      </c>
      <c r="R31" s="83"/>
      <c r="S31" s="37">
        <f t="shared" ref="S31" si="59">SUM(S29:S30)</f>
        <v>557.48</v>
      </c>
      <c r="T31" s="83"/>
      <c r="U31" s="37">
        <f t="shared" ref="U31" si="60">SUM(U29:U30)</f>
        <v>557.48</v>
      </c>
      <c r="V31" s="83"/>
      <c r="W31" s="37">
        <f t="shared" ref="W31" si="61">SUM(W29:W30)</f>
        <v>443.45</v>
      </c>
      <c r="X31" s="83"/>
      <c r="Y31" s="37">
        <f t="shared" ref="Y31" si="62">SUM(Y29:Y30)</f>
        <v>114.03</v>
      </c>
      <c r="Z31" s="83"/>
      <c r="AA31" s="37">
        <f t="shared" ref="AA31" si="63">SUM(AA29:AA30)</f>
        <v>228.06</v>
      </c>
      <c r="AB31" s="83"/>
      <c r="AC31" s="37">
        <f t="shared" ref="AC31" si="64">SUM(AC29:AC30)</f>
        <v>114.03</v>
      </c>
      <c r="AMK31" s="33"/>
      <c r="AML31" s="33"/>
    </row>
    <row r="32" spans="1:1026" x14ac:dyDescent="0.25">
      <c r="A32" s="35" t="s">
        <v>198</v>
      </c>
      <c r="B32" s="82"/>
      <c r="C32" s="39">
        <f>C31*C20</f>
        <v>0</v>
      </c>
      <c r="D32" s="82"/>
      <c r="E32" s="39">
        <f t="shared" ref="E32" si="65">E31*E20</f>
        <v>114.03</v>
      </c>
      <c r="F32" s="82"/>
      <c r="G32" s="39">
        <f t="shared" ref="G32" si="66">G31*G20</f>
        <v>114.03</v>
      </c>
      <c r="H32" s="82"/>
      <c r="I32" s="39">
        <f t="shared" ref="I32" si="67">I31*I20</f>
        <v>114.03</v>
      </c>
      <c r="J32" s="82"/>
      <c r="K32" s="39">
        <f t="shared" ref="K32" si="68">K31*K20</f>
        <v>456.12</v>
      </c>
      <c r="L32" s="82"/>
      <c r="M32" s="39">
        <f t="shared" ref="M32" si="69">M31*M20</f>
        <v>114.03</v>
      </c>
      <c r="N32" s="82"/>
      <c r="O32" s="39">
        <f t="shared" ref="O32" si="70">O31*O20</f>
        <v>684.18</v>
      </c>
      <c r="P32" s="82"/>
      <c r="Q32" s="39">
        <f t="shared" ref="Q32" si="71">Q31*Q20</f>
        <v>1026.27</v>
      </c>
      <c r="R32" s="82"/>
      <c r="S32" s="39">
        <f t="shared" ref="S32" si="72">S31*S20</f>
        <v>1672.44</v>
      </c>
      <c r="T32" s="82"/>
      <c r="U32" s="39">
        <f t="shared" ref="U32" si="73">U31*U20</f>
        <v>557.48</v>
      </c>
      <c r="V32" s="82"/>
      <c r="W32" s="39">
        <f t="shared" ref="W32" si="74">W31*W20</f>
        <v>1773.8</v>
      </c>
      <c r="X32" s="82"/>
      <c r="Y32" s="39">
        <f t="shared" ref="Y32" si="75">Y31*Y20</f>
        <v>114.03</v>
      </c>
      <c r="Z32" s="82"/>
      <c r="AA32" s="39">
        <f t="shared" ref="AA32" si="76">AA31*AA20</f>
        <v>228.06</v>
      </c>
      <c r="AB32" s="82"/>
      <c r="AC32" s="39">
        <f t="shared" ref="AC32" si="77">AC31*AC20</f>
        <v>114.03</v>
      </c>
    </row>
    <row r="33" spans="1:29" x14ac:dyDescent="0.25">
      <c r="A33" s="78"/>
      <c r="B33" s="84"/>
      <c r="C33" s="80"/>
      <c r="D33" s="84"/>
      <c r="E33" s="80"/>
      <c r="F33" s="84"/>
      <c r="G33" s="80"/>
      <c r="H33" s="84"/>
      <c r="I33" s="80"/>
      <c r="J33" s="84"/>
      <c r="K33" s="80"/>
      <c r="L33" s="84"/>
      <c r="M33" s="80"/>
      <c r="N33" s="84"/>
      <c r="O33" s="80"/>
      <c r="P33" s="84"/>
      <c r="Q33" s="80"/>
      <c r="R33" s="84"/>
      <c r="S33" s="80"/>
      <c r="T33" s="84"/>
      <c r="U33" s="80"/>
      <c r="V33" s="84"/>
      <c r="W33" s="80"/>
      <c r="X33" s="84"/>
      <c r="Y33" s="80"/>
      <c r="Z33" s="84"/>
      <c r="AA33" s="80"/>
      <c r="AB33" s="84"/>
      <c r="AC33" s="80"/>
    </row>
    <row r="34" spans="1:29" x14ac:dyDescent="0.25">
      <c r="A34" s="87" t="s">
        <v>200</v>
      </c>
      <c r="B34" s="84"/>
      <c r="C34" s="80"/>
      <c r="D34" s="84"/>
      <c r="E34" s="80"/>
      <c r="F34" s="84"/>
      <c r="G34" s="80"/>
      <c r="H34" s="84"/>
      <c r="I34" s="80"/>
      <c r="J34" s="84"/>
      <c r="K34" s="80"/>
      <c r="L34" s="84"/>
      <c r="M34" s="80"/>
      <c r="N34" s="84"/>
      <c r="O34" s="80"/>
      <c r="P34" s="84"/>
      <c r="Q34" s="80"/>
      <c r="R34" s="84"/>
      <c r="S34" s="80"/>
      <c r="T34" s="84"/>
      <c r="U34" s="80"/>
      <c r="V34" s="84"/>
      <c r="W34" s="80"/>
      <c r="X34" s="84"/>
      <c r="Y34" s="80"/>
      <c r="Z34" s="84"/>
      <c r="AA34" s="80"/>
      <c r="AB34" s="84"/>
      <c r="AC34" s="80"/>
    </row>
    <row r="35" spans="1:29" ht="89.25" customHeight="1" x14ac:dyDescent="0.25">
      <c r="A35" s="62" t="s">
        <v>136</v>
      </c>
      <c r="B35" s="124" t="str">
        <f>engeletr!A13</f>
        <v>Engenheiro Eletricista (Supervisor)</v>
      </c>
      <c r="C35" s="125"/>
      <c r="D35" s="124" t="str">
        <f>encrefig!A13</f>
        <v>Encarregado - Refrigeração</v>
      </c>
      <c r="E35" s="125"/>
      <c r="F35" s="124" t="str">
        <f>enceletr!A13</f>
        <v xml:space="preserve">Encarregado - Elétrica </v>
      </c>
      <c r="G35" s="125"/>
      <c r="H35" s="124" t="str">
        <f>enccivil!A13</f>
        <v>Encarregado - Civil</v>
      </c>
      <c r="I35" s="125"/>
      <c r="J35" s="124" t="str">
        <f>tectele!A13</f>
        <v>Técnico em Redes e Telecomunicações</v>
      </c>
      <c r="K35" s="125"/>
      <c r="L35" s="124" t="str">
        <f>teceletro!A13</f>
        <v>Técnico em Eletromecânica</v>
      </c>
      <c r="M35" s="125"/>
      <c r="N35" s="124" t="str">
        <f>tecrefrig!A13</f>
        <v>Técnico em Refrigeração</v>
      </c>
      <c r="O35" s="125"/>
      <c r="P35" s="124" t="str">
        <f>eletric!A13</f>
        <v>Eletricista</v>
      </c>
      <c r="Q35" s="125"/>
      <c r="R35" s="124" t="str">
        <f>ajmontD!A13</f>
        <v>Ajudante de Montagem e Manutenção (Servente Prático) - diurno</v>
      </c>
      <c r="S35" s="125"/>
      <c r="T35" s="124" t="str">
        <f>ajmontN!A13</f>
        <v>Ajudante de Montagem e Manutenção (Servente Prático) - noturno</v>
      </c>
      <c r="U35" s="125"/>
      <c r="V35" s="124" t="str">
        <f>auxcivil!A13</f>
        <v xml:space="preserve">Auxiliar Técnico – Civil (pequenas obras e adequações prediais) </v>
      </c>
      <c r="W35" s="125"/>
      <c r="X35" s="124" t="str">
        <f>pintorN!A13</f>
        <v>Pintor Industrial (Estruturas Metálicas) - noturno</v>
      </c>
      <c r="Y35" s="125"/>
      <c r="Z35" s="124" t="str">
        <f>auxtelha!A13</f>
        <v>Auxiliar Técnico – Telhadista</v>
      </c>
      <c r="AA35" s="125"/>
      <c r="AB35" s="124" t="str">
        <f>tecseg!A13</f>
        <v xml:space="preserve">Técnico de Segurança no Trabalho Pleno </v>
      </c>
      <c r="AC35" s="125"/>
    </row>
    <row r="36" spans="1:29" x14ac:dyDescent="0.25">
      <c r="A36" s="35" t="s">
        <v>201</v>
      </c>
      <c r="B36" s="83"/>
      <c r="C36" s="37">
        <v>0</v>
      </c>
      <c r="D36" s="83"/>
      <c r="E36" s="37">
        <f>20.49*0.95</f>
        <v>19.465499999999999</v>
      </c>
      <c r="F36" s="83"/>
      <c r="G36" s="37">
        <f>20.49*0.95</f>
        <v>19.465499999999999</v>
      </c>
      <c r="H36" s="83"/>
      <c r="I36" s="37">
        <f t="shared" ref="I36" si="78">20.49*0.95</f>
        <v>19.465499999999999</v>
      </c>
      <c r="J36" s="83"/>
      <c r="K36" s="37">
        <f t="shared" ref="K36" si="79">20.49*0.95</f>
        <v>19.465499999999999</v>
      </c>
      <c r="L36" s="83"/>
      <c r="M36" s="37">
        <f t="shared" ref="M36" si="80">20.49*0.95</f>
        <v>19.465499999999999</v>
      </c>
      <c r="N36" s="83"/>
      <c r="O36" s="37">
        <f t="shared" ref="O36" si="81">20.49*0.95</f>
        <v>19.465499999999999</v>
      </c>
      <c r="P36" s="83"/>
      <c r="Q36" s="37">
        <f t="shared" ref="Q36" si="82">20.49*0.95</f>
        <v>19.465499999999999</v>
      </c>
      <c r="R36" s="83"/>
      <c r="S36" s="37">
        <f t="shared" ref="S36" si="83">20.49*0.95</f>
        <v>19.465499999999999</v>
      </c>
      <c r="T36" s="83"/>
      <c r="U36" s="37">
        <f t="shared" ref="U36" si="84">20.49*0.95</f>
        <v>19.465499999999999</v>
      </c>
      <c r="V36" s="83"/>
      <c r="W36" s="37">
        <f t="shared" ref="W36" si="85">20.49*0.95</f>
        <v>19.465499999999999</v>
      </c>
      <c r="X36" s="83"/>
      <c r="Y36" s="37">
        <f t="shared" ref="Y36" si="86">20.49*0.95</f>
        <v>19.465499999999999</v>
      </c>
      <c r="Z36" s="83"/>
      <c r="AA36" s="37">
        <f t="shared" ref="AA36" si="87">20.49*0.95</f>
        <v>19.465499999999999</v>
      </c>
      <c r="AB36" s="83"/>
      <c r="AC36" s="37">
        <v>0</v>
      </c>
    </row>
    <row r="37" spans="1:29" x14ac:dyDescent="0.25">
      <c r="A37" s="35" t="s">
        <v>193</v>
      </c>
      <c r="B37" s="81">
        <f>engeletr!C143</f>
        <v>0.21840000000000001</v>
      </c>
      <c r="C37" s="39">
        <f>TRUNC((C36)*B37,2)</f>
        <v>0</v>
      </c>
      <c r="D37" s="81">
        <f>encrefig!C143</f>
        <v>0.21840000000000001</v>
      </c>
      <c r="E37" s="39">
        <f>TRUNC((E36)*D37,2)</f>
        <v>4.25</v>
      </c>
      <c r="F37" s="81">
        <f>enceletr!C143</f>
        <v>0.21840000000000001</v>
      </c>
      <c r="G37" s="39">
        <f>TRUNC((G36)*F37,2)</f>
        <v>4.25</v>
      </c>
      <c r="H37" s="81">
        <f>enccivil!C143</f>
        <v>0.21840000000000001</v>
      </c>
      <c r="I37" s="39">
        <f>TRUNC((I36)*H37,2)</f>
        <v>4.25</v>
      </c>
      <c r="J37" s="81">
        <f>tectele!C143</f>
        <v>0.21840000000000001</v>
      </c>
      <c r="K37" s="39">
        <f>TRUNC((K36)*J37,2)</f>
        <v>4.25</v>
      </c>
      <c r="L37" s="81">
        <f>teceletro!C143</f>
        <v>0.21840000000000001</v>
      </c>
      <c r="M37" s="39">
        <f>TRUNC((M36)*L37,2)</f>
        <v>4.25</v>
      </c>
      <c r="N37" s="81">
        <f>tecrefrig!C143</f>
        <v>0.21840000000000001</v>
      </c>
      <c r="O37" s="39">
        <f>TRUNC((O36)*N37,2)</f>
        <v>4.25</v>
      </c>
      <c r="P37" s="81">
        <f>eletric!C143</f>
        <v>0.21840000000000001</v>
      </c>
      <c r="Q37" s="39">
        <f>TRUNC((Q36)*P37,2)</f>
        <v>4.25</v>
      </c>
      <c r="R37" s="81">
        <f>ajmontD!C143</f>
        <v>0.21840000000000001</v>
      </c>
      <c r="S37" s="39">
        <f>TRUNC((S36)*R37,2)</f>
        <v>4.25</v>
      </c>
      <c r="T37" s="81">
        <f>ajmontN!C143</f>
        <v>0.21840000000000001</v>
      </c>
      <c r="U37" s="39">
        <f>TRUNC((U36)*T37,2)</f>
        <v>4.25</v>
      </c>
      <c r="V37" s="81">
        <f>auxcivil!C143</f>
        <v>0.21840000000000001</v>
      </c>
      <c r="W37" s="39">
        <f>TRUNC((W36)*V37,2)</f>
        <v>4.25</v>
      </c>
      <c r="X37" s="81">
        <f>pintorN!C143</f>
        <v>0.21840000000000001</v>
      </c>
      <c r="Y37" s="39">
        <f>TRUNC((Y36)*X37,2)</f>
        <v>4.25</v>
      </c>
      <c r="Z37" s="81">
        <f>auxtelha!C143</f>
        <v>0.21840000000000001</v>
      </c>
      <c r="AA37" s="39">
        <f>TRUNC((AA36)*Z37,2)</f>
        <v>4.25</v>
      </c>
      <c r="AB37" s="81">
        <f>tecseg!C143</f>
        <v>0.21840000000000001</v>
      </c>
      <c r="AC37" s="39">
        <f>TRUNC((AC36)*AB37,2)</f>
        <v>0</v>
      </c>
    </row>
    <row r="38" spans="1:29" x14ac:dyDescent="0.25">
      <c r="A38" s="35" t="s">
        <v>139</v>
      </c>
      <c r="B38" s="35"/>
      <c r="C38" s="39">
        <f>SUM(C36:C37)</f>
        <v>0</v>
      </c>
      <c r="D38" s="35"/>
      <c r="E38" s="39">
        <f t="shared" ref="E38" si="88">SUM(E36:E37)</f>
        <v>23.715499999999999</v>
      </c>
      <c r="F38" s="35"/>
      <c r="G38" s="39">
        <f t="shared" ref="G38" si="89">SUM(G36:G37)</f>
        <v>23.715499999999999</v>
      </c>
      <c r="H38" s="35"/>
      <c r="I38" s="39">
        <f t="shared" ref="I38" si="90">SUM(I36:I37)</f>
        <v>23.715499999999999</v>
      </c>
      <c r="J38" s="35"/>
      <c r="K38" s="39">
        <f t="shared" ref="K38" si="91">SUM(K36:K37)</f>
        <v>23.715499999999999</v>
      </c>
      <c r="L38" s="35"/>
      <c r="M38" s="39">
        <f t="shared" ref="M38" si="92">SUM(M36:M37)</f>
        <v>23.715499999999999</v>
      </c>
      <c r="N38" s="35"/>
      <c r="O38" s="39">
        <f t="shared" ref="O38" si="93">SUM(O36:O37)</f>
        <v>23.715499999999999</v>
      </c>
      <c r="P38" s="35"/>
      <c r="Q38" s="39">
        <f t="shared" ref="Q38" si="94">SUM(Q36:Q37)</f>
        <v>23.715499999999999</v>
      </c>
      <c r="R38" s="35"/>
      <c r="S38" s="39">
        <f t="shared" ref="S38" si="95">SUM(S36:S37)</f>
        <v>23.715499999999999</v>
      </c>
      <c r="T38" s="35"/>
      <c r="U38" s="39">
        <f t="shared" ref="U38" si="96">SUM(U36:U37)</f>
        <v>23.715499999999999</v>
      </c>
      <c r="V38" s="35"/>
      <c r="W38" s="39">
        <f t="shared" ref="W38" si="97">SUM(W36:W37)</f>
        <v>23.715499999999999</v>
      </c>
      <c r="X38" s="35"/>
      <c r="Y38" s="39">
        <f t="shared" ref="Y38" si="98">SUM(Y36:Y37)</f>
        <v>23.715499999999999</v>
      </c>
      <c r="Z38" s="35"/>
      <c r="AA38" s="39">
        <f t="shared" ref="AA38" si="99">SUM(AA36:AA37)</f>
        <v>23.715499999999999</v>
      </c>
      <c r="AB38" s="35"/>
      <c r="AC38" s="39">
        <f t="shared" ref="AC38" si="100">SUM(AC36:AC37)</f>
        <v>0</v>
      </c>
    </row>
    <row r="39" spans="1:29" x14ac:dyDescent="0.25">
      <c r="A39" s="35" t="s">
        <v>204</v>
      </c>
      <c r="B39" s="82">
        <f>ROUNDUP(B17/8,0)</f>
        <v>8</v>
      </c>
      <c r="C39" s="39">
        <f>C38*B39</f>
        <v>0</v>
      </c>
      <c r="D39" s="82">
        <f t="shared" ref="D39" si="101">ROUNDUP(D17/8,0)</f>
        <v>8</v>
      </c>
      <c r="E39" s="39">
        <f t="shared" ref="E39" si="102">E38*D39</f>
        <v>189.72399999999999</v>
      </c>
      <c r="F39" s="82">
        <f t="shared" ref="F39" si="103">ROUNDUP(F17/8,0)</f>
        <v>8</v>
      </c>
      <c r="G39" s="39">
        <f t="shared" ref="G39" si="104">G38*F39</f>
        <v>189.72399999999999</v>
      </c>
      <c r="H39" s="82">
        <f t="shared" ref="H39" si="105">ROUNDUP(H17/8,0)</f>
        <v>8</v>
      </c>
      <c r="I39" s="39">
        <f t="shared" ref="I39" si="106">I38*H39</f>
        <v>189.72399999999999</v>
      </c>
      <c r="J39" s="82">
        <f t="shared" ref="J39" si="107">ROUNDUP(J17/8,0)</f>
        <v>15</v>
      </c>
      <c r="K39" s="39">
        <f t="shared" ref="K39" si="108">K38*J39</f>
        <v>355.73249999999996</v>
      </c>
      <c r="L39" s="82">
        <f t="shared" ref="L39" si="109">ROUNDUP(L17/8,0)</f>
        <v>8</v>
      </c>
      <c r="M39" s="39">
        <f t="shared" ref="M39" si="110">M38*L39</f>
        <v>189.72399999999999</v>
      </c>
      <c r="N39" s="82">
        <f t="shared" ref="N39" si="111">ROUNDUP(N17/8,0)</f>
        <v>23</v>
      </c>
      <c r="O39" s="39">
        <f t="shared" ref="O39" si="112">O38*N39</f>
        <v>545.45650000000001</v>
      </c>
      <c r="P39" s="82">
        <f t="shared" ref="P39" si="113">ROUNDUP(P17/8,0)</f>
        <v>23</v>
      </c>
      <c r="Q39" s="39">
        <f t="shared" ref="Q39" si="114">Q38*P39</f>
        <v>545.45650000000001</v>
      </c>
      <c r="R39" s="82">
        <f t="shared" ref="R39" si="115">ROUNDUP(R17/8,0)</f>
        <v>38</v>
      </c>
      <c r="S39" s="39">
        <f t="shared" ref="S39" si="116">S38*R39</f>
        <v>901.18899999999996</v>
      </c>
      <c r="T39" s="82">
        <f t="shared" ref="T39" si="117">ROUNDUP(T17/8,0)</f>
        <v>38</v>
      </c>
      <c r="U39" s="39">
        <f t="shared" ref="U39" si="118">U38*T39</f>
        <v>901.18899999999996</v>
      </c>
      <c r="V39" s="82">
        <f t="shared" ref="V39" si="119">ROUNDUP(V17/8,0)</f>
        <v>30</v>
      </c>
      <c r="W39" s="39">
        <f t="shared" ref="W39" si="120">W38*V39</f>
        <v>711.46499999999992</v>
      </c>
      <c r="X39" s="82">
        <f t="shared" ref="X39" si="121">ROUNDUP(X17/8,0)</f>
        <v>8</v>
      </c>
      <c r="Y39" s="39">
        <f t="shared" ref="Y39" si="122">Y38*X39</f>
        <v>189.72399999999999</v>
      </c>
      <c r="Z39" s="82">
        <f t="shared" ref="Z39" si="123">ROUNDUP(Z17/8,0)</f>
        <v>15</v>
      </c>
      <c r="AA39" s="39">
        <f t="shared" ref="AA39" si="124">AA38*Z39</f>
        <v>355.73249999999996</v>
      </c>
      <c r="AB39" s="82">
        <f t="shared" ref="AB39" si="125">ROUNDUP(AB17/8,0)</f>
        <v>8</v>
      </c>
      <c r="AC39" s="39">
        <f t="shared" ref="AC39" si="126">AC38*AB39</f>
        <v>0</v>
      </c>
    </row>
    <row r="40" spans="1:29" x14ac:dyDescent="0.25">
      <c r="A40" s="35" t="s">
        <v>202</v>
      </c>
      <c r="B40" s="82">
        <f>ROUNDUP(B18/8,0)</f>
        <v>9</v>
      </c>
      <c r="C40" s="39">
        <f>C38*B40</f>
        <v>0</v>
      </c>
      <c r="D40" s="82">
        <f t="shared" ref="D40" si="127">ROUNDUP(D18/8,0)</f>
        <v>9</v>
      </c>
      <c r="E40" s="39">
        <f t="shared" ref="E40" si="128">E38*D40</f>
        <v>213.43949999999998</v>
      </c>
      <c r="F40" s="82">
        <f t="shared" ref="F40" si="129">ROUNDUP(F18/8,0)</f>
        <v>9</v>
      </c>
      <c r="G40" s="39">
        <f t="shared" ref="G40" si="130">G38*F40</f>
        <v>213.43949999999998</v>
      </c>
      <c r="H40" s="82">
        <f t="shared" ref="H40" si="131">ROUNDUP(H18/8,0)</f>
        <v>9</v>
      </c>
      <c r="I40" s="39">
        <f t="shared" ref="I40" si="132">I38*H40</f>
        <v>213.43949999999998</v>
      </c>
      <c r="J40" s="82">
        <f t="shared" ref="J40" si="133">ROUNDUP(J18/8,0)</f>
        <v>18</v>
      </c>
      <c r="K40" s="39">
        <f t="shared" ref="K40" si="134">K38*J40</f>
        <v>426.87899999999996</v>
      </c>
      <c r="L40" s="82">
        <f t="shared" ref="L40" si="135">ROUNDUP(L18/8,0)</f>
        <v>9</v>
      </c>
      <c r="M40" s="39">
        <f t="shared" ref="M40" si="136">M38*L40</f>
        <v>213.43949999999998</v>
      </c>
      <c r="N40" s="82">
        <f t="shared" ref="N40" si="137">ROUNDUP(N18/8,0)</f>
        <v>27</v>
      </c>
      <c r="O40" s="39">
        <f t="shared" ref="O40" si="138">O38*N40</f>
        <v>640.31849999999997</v>
      </c>
      <c r="P40" s="82">
        <f t="shared" ref="P40" si="139">ROUNDUP(P18/8,0)</f>
        <v>27</v>
      </c>
      <c r="Q40" s="39">
        <f t="shared" ref="Q40" si="140">Q38*P40</f>
        <v>640.31849999999997</v>
      </c>
      <c r="R40" s="82">
        <f t="shared" ref="R40" si="141">ROUNDUP(R18/8,0)</f>
        <v>44</v>
      </c>
      <c r="S40" s="39">
        <f t="shared" ref="S40" si="142">S38*R40</f>
        <v>1043.482</v>
      </c>
      <c r="T40" s="82">
        <f t="shared" ref="T40" si="143">ROUNDUP(T18/8,0)</f>
        <v>44</v>
      </c>
      <c r="U40" s="39">
        <f t="shared" ref="U40" si="144">U38*T40</f>
        <v>1043.482</v>
      </c>
      <c r="V40" s="82">
        <f t="shared" ref="V40" si="145">ROUNDUP(V18/8,0)</f>
        <v>35</v>
      </c>
      <c r="W40" s="39">
        <f t="shared" ref="W40" si="146">W38*V40</f>
        <v>830.0424999999999</v>
      </c>
      <c r="X40" s="82">
        <f t="shared" ref="X40" si="147">ROUNDUP(X18/8,0)</f>
        <v>9</v>
      </c>
      <c r="Y40" s="39">
        <f t="shared" ref="Y40" si="148">Y38*X40</f>
        <v>213.43949999999998</v>
      </c>
      <c r="Z40" s="82">
        <f t="shared" ref="Z40" si="149">ROUNDUP(Z18/8,0)</f>
        <v>18</v>
      </c>
      <c r="AA40" s="39">
        <f t="shared" ref="AA40" si="150">AA38*Z40</f>
        <v>426.87899999999996</v>
      </c>
      <c r="AB40" s="82">
        <f t="shared" ref="AB40" si="151">ROUNDUP(AB18/8,0)</f>
        <v>9</v>
      </c>
      <c r="AC40" s="39">
        <f t="shared" ref="AC40" si="152">AC38*AB40</f>
        <v>0</v>
      </c>
    </row>
    <row r="41" spans="1:29" x14ac:dyDescent="0.25">
      <c r="A41" s="35" t="s">
        <v>205</v>
      </c>
      <c r="B41" s="83"/>
      <c r="C41" s="37">
        <f>SUM(C39:C40)</f>
        <v>0</v>
      </c>
      <c r="D41" s="83"/>
      <c r="E41" s="37">
        <f t="shared" ref="E41" si="153">SUM(E39:E40)</f>
        <v>403.1635</v>
      </c>
      <c r="F41" s="83"/>
      <c r="G41" s="37">
        <f t="shared" ref="G41" si="154">SUM(G39:G40)</f>
        <v>403.1635</v>
      </c>
      <c r="H41" s="83"/>
      <c r="I41" s="37">
        <f t="shared" ref="I41" si="155">SUM(I39:I40)</f>
        <v>403.1635</v>
      </c>
      <c r="J41" s="83"/>
      <c r="K41" s="37">
        <f t="shared" ref="K41" si="156">SUM(K39:K40)</f>
        <v>782.61149999999998</v>
      </c>
      <c r="L41" s="83"/>
      <c r="M41" s="37">
        <f t="shared" ref="M41" si="157">SUM(M39:M40)</f>
        <v>403.1635</v>
      </c>
      <c r="N41" s="83"/>
      <c r="O41" s="37">
        <f t="shared" ref="O41" si="158">SUM(O39:O40)</f>
        <v>1185.7750000000001</v>
      </c>
      <c r="P41" s="83"/>
      <c r="Q41" s="37">
        <f t="shared" ref="Q41" si="159">SUM(Q39:Q40)</f>
        <v>1185.7750000000001</v>
      </c>
      <c r="R41" s="83"/>
      <c r="S41" s="37">
        <f t="shared" ref="S41" si="160">SUM(S39:S40)</f>
        <v>1944.6709999999998</v>
      </c>
      <c r="T41" s="83"/>
      <c r="U41" s="37">
        <f t="shared" ref="U41" si="161">SUM(U39:U40)</f>
        <v>1944.6709999999998</v>
      </c>
      <c r="V41" s="83"/>
      <c r="W41" s="37">
        <f t="shared" ref="W41" si="162">SUM(W39:W40)</f>
        <v>1541.5074999999997</v>
      </c>
      <c r="X41" s="83"/>
      <c r="Y41" s="37">
        <f t="shared" ref="Y41" si="163">SUM(Y39:Y40)</f>
        <v>403.1635</v>
      </c>
      <c r="Z41" s="83"/>
      <c r="AA41" s="37">
        <f t="shared" ref="AA41" si="164">SUM(AA39:AA40)</f>
        <v>782.61149999999998</v>
      </c>
      <c r="AB41" s="83"/>
      <c r="AC41" s="37">
        <f t="shared" ref="AC41" si="165">SUM(AC39:AC40)</f>
        <v>0</v>
      </c>
    </row>
    <row r="42" spans="1:29" x14ac:dyDescent="0.25">
      <c r="A42" s="35" t="s">
        <v>203</v>
      </c>
      <c r="B42" s="82"/>
      <c r="C42" s="39">
        <f>C41*C20</f>
        <v>0</v>
      </c>
      <c r="D42" s="82"/>
      <c r="E42" s="39">
        <f t="shared" ref="E42" si="166">E41*E20</f>
        <v>403.1635</v>
      </c>
      <c r="F42" s="82"/>
      <c r="G42" s="39">
        <f t="shared" ref="G42" si="167">G41*G20</f>
        <v>403.1635</v>
      </c>
      <c r="H42" s="82"/>
      <c r="I42" s="39">
        <f t="shared" ref="I42" si="168">I41*I20</f>
        <v>403.1635</v>
      </c>
      <c r="J42" s="82"/>
      <c r="K42" s="39">
        <f t="shared" ref="K42" si="169">K41*K20</f>
        <v>1565.223</v>
      </c>
      <c r="L42" s="82"/>
      <c r="M42" s="39">
        <f t="shared" ref="M42" si="170">M41*M20</f>
        <v>403.1635</v>
      </c>
      <c r="N42" s="82"/>
      <c r="O42" s="39">
        <f t="shared" ref="O42" si="171">O41*O20</f>
        <v>2371.5500000000002</v>
      </c>
      <c r="P42" s="82"/>
      <c r="Q42" s="39">
        <f t="shared" ref="Q42" si="172">Q41*Q20</f>
        <v>3557.3250000000003</v>
      </c>
      <c r="R42" s="82"/>
      <c r="S42" s="39">
        <f t="shared" ref="S42" si="173">S41*S20</f>
        <v>5834.012999999999</v>
      </c>
      <c r="T42" s="82"/>
      <c r="U42" s="39">
        <f t="shared" ref="U42" si="174">U41*U20</f>
        <v>1944.6709999999998</v>
      </c>
      <c r="V42" s="82"/>
      <c r="W42" s="39">
        <f t="shared" ref="W42" si="175">W41*W20</f>
        <v>6166.0299999999988</v>
      </c>
      <c r="X42" s="82"/>
      <c r="Y42" s="39">
        <f t="shared" ref="Y42" si="176">Y41*Y20</f>
        <v>403.1635</v>
      </c>
      <c r="Z42" s="82"/>
      <c r="AA42" s="39">
        <f t="shared" ref="AA42" si="177">AA41*AA20</f>
        <v>782.61149999999998</v>
      </c>
      <c r="AB42" s="82"/>
      <c r="AC42" s="39">
        <f t="shared" ref="AC42" si="178">AC41*AC20</f>
        <v>0</v>
      </c>
    </row>
    <row r="43" spans="1:29" x14ac:dyDescent="0.25">
      <c r="A43" s="78"/>
      <c r="B43" s="84"/>
      <c r="C43" s="80"/>
      <c r="D43" s="84"/>
      <c r="E43" s="80"/>
      <c r="F43" s="84"/>
      <c r="G43" s="80"/>
      <c r="H43" s="84"/>
      <c r="I43" s="80"/>
      <c r="J43" s="84"/>
      <c r="K43" s="80"/>
      <c r="L43" s="84"/>
      <c r="M43" s="80"/>
      <c r="N43" s="84"/>
      <c r="O43" s="80"/>
      <c r="P43" s="84"/>
      <c r="Q43" s="80"/>
      <c r="R43" s="84"/>
      <c r="S43" s="80"/>
      <c r="T43" s="84"/>
      <c r="U43" s="80"/>
      <c r="V43" s="84"/>
      <c r="W43" s="80"/>
      <c r="X43" s="84"/>
      <c r="Y43" s="80"/>
      <c r="Z43" s="84"/>
      <c r="AA43" s="80"/>
      <c r="AB43" s="84"/>
      <c r="AC43" s="80"/>
    </row>
    <row r="44" spans="1:29" x14ac:dyDescent="0.25">
      <c r="A44" s="88" t="s">
        <v>207</v>
      </c>
    </row>
    <row r="45" spans="1:29" x14ac:dyDescent="0.25">
      <c r="A45" s="89">
        <f>SUM(C21:AC21)</f>
        <v>578054.1</v>
      </c>
    </row>
    <row r="46" spans="1:29" x14ac:dyDescent="0.25">
      <c r="A46" s="88" t="s">
        <v>208</v>
      </c>
    </row>
    <row r="47" spans="1:29" x14ac:dyDescent="0.25">
      <c r="A47" s="89">
        <f>SUM(C32:AC32)</f>
        <v>7082.5300000000007</v>
      </c>
    </row>
    <row r="48" spans="1:29" x14ac:dyDescent="0.25">
      <c r="A48" s="88" t="s">
        <v>209</v>
      </c>
    </row>
    <row r="49" spans="1:1" x14ac:dyDescent="0.25">
      <c r="A49" s="89">
        <f>SUM(C42:AC42)</f>
        <v>24237.240999999995</v>
      </c>
    </row>
    <row r="50" spans="1:1" x14ac:dyDescent="0.25">
      <c r="A50" s="88" t="s">
        <v>210</v>
      </c>
    </row>
    <row r="51" spans="1:1" x14ac:dyDescent="0.25">
      <c r="A51" s="89">
        <f>A45+A47+A49</f>
        <v>609373.87100000004</v>
      </c>
    </row>
  </sheetData>
  <mergeCells count="56">
    <mergeCell ref="R35:S35"/>
    <mergeCell ref="T35:U35"/>
    <mergeCell ref="V35:W35"/>
    <mergeCell ref="X35:Y35"/>
    <mergeCell ref="Z35:AA35"/>
    <mergeCell ref="AB35:AC35"/>
    <mergeCell ref="Z24:AA24"/>
    <mergeCell ref="AB24:AC24"/>
    <mergeCell ref="B35:C35"/>
    <mergeCell ref="D35:E35"/>
    <mergeCell ref="F35:G35"/>
    <mergeCell ref="H35:I35"/>
    <mergeCell ref="J35:K35"/>
    <mergeCell ref="L35:M35"/>
    <mergeCell ref="N35:O35"/>
    <mergeCell ref="P35:Q35"/>
    <mergeCell ref="N24:O24"/>
    <mergeCell ref="P24:Q24"/>
    <mergeCell ref="R24:S24"/>
    <mergeCell ref="T24:U24"/>
    <mergeCell ref="V24:W24"/>
    <mergeCell ref="X24:Y24"/>
    <mergeCell ref="B24:C24"/>
    <mergeCell ref="D24:E24"/>
    <mergeCell ref="F24:G24"/>
    <mergeCell ref="H24:I24"/>
    <mergeCell ref="J24:K24"/>
    <mergeCell ref="L24:M24"/>
    <mergeCell ref="R15:S15"/>
    <mergeCell ref="T15:U15"/>
    <mergeCell ref="V15:W15"/>
    <mergeCell ref="X15:Y15"/>
    <mergeCell ref="Z15:AA15"/>
    <mergeCell ref="AB15:AC15"/>
    <mergeCell ref="Z4:AA4"/>
    <mergeCell ref="AB4:AC4"/>
    <mergeCell ref="B15:C15"/>
    <mergeCell ref="D15:E15"/>
    <mergeCell ref="F15:G15"/>
    <mergeCell ref="H15:I15"/>
    <mergeCell ref="J15:K15"/>
    <mergeCell ref="L15:M15"/>
    <mergeCell ref="N15:O15"/>
    <mergeCell ref="P15:Q15"/>
    <mergeCell ref="N4:O4"/>
    <mergeCell ref="P4:Q4"/>
    <mergeCell ref="R4:S4"/>
    <mergeCell ref="T4:U4"/>
    <mergeCell ref="V4:W4"/>
    <mergeCell ref="X4:Y4"/>
    <mergeCell ref="B4:C4"/>
    <mergeCell ref="D4:E4"/>
    <mergeCell ref="F4:G4"/>
    <mergeCell ref="H4:I4"/>
    <mergeCell ref="J4:K4"/>
    <mergeCell ref="L4:M4"/>
  </mergeCells>
  <pageMargins left="0.51181102362204722" right="0.51181102362204722" top="0.78740157480314965" bottom="0.78740157480314965" header="0.51181102362204722" footer="0.51181102362204722"/>
  <pageSetup paperSize="9" scale="56" firstPageNumber="0" fitToWidth="2" orientation="portrait" r:id="rId1"/>
  <colBreaks count="2" manualBreakCount="2">
    <brk id="11" max="1048575" man="1"/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zoomScale="115" zoomScaleNormal="115" workbookViewId="0">
      <selection activeCell="D28" sqref="D28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108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109</v>
      </c>
      <c r="D17" s="117"/>
    </row>
    <row r="18" spans="1:4" x14ac:dyDescent="0.25">
      <c r="A18" s="4">
        <v>2</v>
      </c>
      <c r="B18" s="4" t="s">
        <v>19</v>
      </c>
      <c r="C18" s="117" t="s">
        <v>110</v>
      </c>
      <c r="D18" s="117"/>
    </row>
    <row r="19" spans="1:4" x14ac:dyDescent="0.25">
      <c r="A19" s="4">
        <v>3</v>
      </c>
      <c r="B19" s="4" t="s">
        <v>21</v>
      </c>
      <c r="C19" s="122">
        <v>3582.03</v>
      </c>
      <c r="D19" s="122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3582.03</v>
      </c>
    </row>
    <row r="27" spans="1:4" ht="12.75" customHeight="1" x14ac:dyDescent="0.25">
      <c r="A27" s="8" t="s">
        <v>4</v>
      </c>
      <c r="B27" s="110" t="s">
        <v>28</v>
      </c>
      <c r="C27" s="110"/>
      <c r="D27" s="14"/>
    </row>
    <row r="28" spans="1:4" ht="12.75" customHeight="1" x14ac:dyDescent="0.25">
      <c r="A28" s="8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3864.4300000000003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321.89999999999998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429.33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751.23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923.13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115.39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138.46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69.23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46.15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27.69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9.23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369.25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1698.5300000000002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55.478200000000044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502.52920000000006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751.23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1698.5300000000002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502.52920000000006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2952.2892000000002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15.84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1.26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6.18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71.099999999999994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26.16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117.47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238.01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64.900000000000006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38.799999999999997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1.41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23.28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7.83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136.22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136.22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136.22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369.5649600000001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465.65184960000005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778.97496971034491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58.535691365517252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270.16472937931042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450.2745489655174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1614.1917793103451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3864.4300000000003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2952.2892000000002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238.01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136.22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7391.2992000000013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1614.1917793103451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9005.490979310347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AMK65"/>
  <sheetViews>
    <sheetView tabSelected="1" topLeftCell="A33" zoomScaleNormal="100" workbookViewId="0">
      <selection activeCell="E36" sqref="E36"/>
    </sheetView>
  </sheetViews>
  <sheetFormatPr defaultColWidth="9.140625" defaultRowHeight="15" x14ac:dyDescent="0.25"/>
  <cols>
    <col min="1" max="1" width="16.7109375" customWidth="1"/>
    <col min="2" max="2" width="43.7109375" style="33" customWidth="1"/>
    <col min="3" max="8" width="16.7109375" style="33" customWidth="1"/>
    <col min="9" max="9" width="9.140625" style="33" customWidth="1"/>
    <col min="10" max="1024" width="9.140625" style="33"/>
  </cols>
  <sheetData>
    <row r="9" spans="1:1024" x14ac:dyDescent="0.25">
      <c r="A9" s="141" t="s">
        <v>149</v>
      </c>
      <c r="B9" s="141"/>
      <c r="C9" s="141"/>
      <c r="D9" s="141"/>
      <c r="E9" s="141"/>
      <c r="F9" s="141"/>
      <c r="G9" s="141"/>
      <c r="H9" s="141"/>
      <c r="AMJ9"/>
    </row>
    <row r="10" spans="1:1024" x14ac:dyDescent="0.25">
      <c r="A10" s="33"/>
      <c r="AMJ10"/>
    </row>
    <row r="11" spans="1:1024" x14ac:dyDescent="0.25">
      <c r="A11" s="133" t="s">
        <v>150</v>
      </c>
      <c r="B11" s="133"/>
      <c r="C11" s="133"/>
      <c r="D11" s="133"/>
      <c r="E11" s="133"/>
      <c r="F11" s="133"/>
      <c r="G11" s="133"/>
      <c r="H11" s="133"/>
      <c r="AMJ11"/>
    </row>
    <row r="12" spans="1:1024" x14ac:dyDescent="0.25">
      <c r="A12" s="33"/>
      <c r="AMJ12"/>
    </row>
    <row r="13" spans="1:1024" s="42" customFormat="1" ht="28.5" x14ac:dyDescent="0.25">
      <c r="A13" s="43" t="s">
        <v>151</v>
      </c>
      <c r="B13" s="43" t="s">
        <v>152</v>
      </c>
      <c r="C13" s="43" t="s">
        <v>153</v>
      </c>
      <c r="D13" s="43" t="s">
        <v>154</v>
      </c>
      <c r="E13" s="43" t="s">
        <v>155</v>
      </c>
      <c r="F13" s="43" t="s">
        <v>156</v>
      </c>
      <c r="G13" s="43" t="s">
        <v>157</v>
      </c>
      <c r="H13" s="43" t="s">
        <v>158</v>
      </c>
    </row>
    <row r="14" spans="1:1024" x14ac:dyDescent="0.25">
      <c r="A14" s="67">
        <v>1</v>
      </c>
      <c r="B14" s="45" t="str">
        <f>engeletr!A13</f>
        <v>Engenheiro Eletricista (Supervisor)</v>
      </c>
      <c r="C14" s="46">
        <f>engeletr!D156</f>
        <v>34249.413885057467</v>
      </c>
      <c r="D14" s="44">
        <v>1</v>
      </c>
      <c r="E14" s="46">
        <f t="shared" ref="E14:E29" si="0">C14*D14</f>
        <v>34249.413885057467</v>
      </c>
      <c r="F14" s="44">
        <f>engeletr!D13</f>
        <v>1</v>
      </c>
      <c r="G14" s="46">
        <f t="shared" ref="G14:G29" si="1">E14*F14</f>
        <v>34249.413885057467</v>
      </c>
      <c r="H14" s="46">
        <f t="shared" ref="H14:H29" si="2">G14*12</f>
        <v>410992.96662068961</v>
      </c>
      <c r="AMJ14"/>
    </row>
    <row r="15" spans="1:1024" x14ac:dyDescent="0.25">
      <c r="A15" s="67">
        <v>2</v>
      </c>
      <c r="B15" s="45" t="str">
        <f>encrefig!A13</f>
        <v>Encarregado - Refrigeração</v>
      </c>
      <c r="C15" s="46">
        <f>encrefig!D156</f>
        <v>9005.490979310347</v>
      </c>
      <c r="D15" s="44">
        <v>1</v>
      </c>
      <c r="E15" s="46">
        <f t="shared" si="0"/>
        <v>9005.490979310347</v>
      </c>
      <c r="F15" s="44">
        <f>encrefig!D13</f>
        <v>1</v>
      </c>
      <c r="G15" s="46">
        <f t="shared" si="1"/>
        <v>9005.490979310347</v>
      </c>
      <c r="H15" s="46">
        <f t="shared" si="2"/>
        <v>108065.89175172416</v>
      </c>
      <c r="AMJ15"/>
    </row>
    <row r="16" spans="1:1024" x14ac:dyDescent="0.25">
      <c r="A16" s="67">
        <v>3</v>
      </c>
      <c r="B16" s="45" t="str">
        <f>enceletr!A13</f>
        <v xml:space="preserve">Encarregado - Elétrica </v>
      </c>
      <c r="C16" s="46">
        <f>enceletr!D156</f>
        <v>10673.673898850573</v>
      </c>
      <c r="D16" s="44">
        <v>1</v>
      </c>
      <c r="E16" s="46">
        <f t="shared" si="0"/>
        <v>10673.673898850573</v>
      </c>
      <c r="F16" s="44">
        <f>enceletr!D13</f>
        <v>1</v>
      </c>
      <c r="G16" s="46">
        <f t="shared" si="1"/>
        <v>10673.673898850573</v>
      </c>
      <c r="H16" s="46">
        <f t="shared" si="2"/>
        <v>128084.08678620687</v>
      </c>
      <c r="AMJ16"/>
    </row>
    <row r="17" spans="1:1024" x14ac:dyDescent="0.25">
      <c r="A17" s="67">
        <v>4</v>
      </c>
      <c r="B17" s="45" t="str">
        <f>enccivil!A13</f>
        <v>Encarregado - Civil</v>
      </c>
      <c r="C17" s="46">
        <f>enccivil!D156</f>
        <v>9005.490979310347</v>
      </c>
      <c r="D17" s="44">
        <v>1</v>
      </c>
      <c r="E17" s="46">
        <f t="shared" si="0"/>
        <v>9005.490979310347</v>
      </c>
      <c r="F17" s="44">
        <f>enccivil!D13</f>
        <v>1</v>
      </c>
      <c r="G17" s="46">
        <f t="shared" si="1"/>
        <v>9005.490979310347</v>
      </c>
      <c r="H17" s="46">
        <f t="shared" si="2"/>
        <v>108065.89175172416</v>
      </c>
      <c r="AMJ17"/>
    </row>
    <row r="18" spans="1:1024" x14ac:dyDescent="0.25">
      <c r="A18" s="67">
        <v>5</v>
      </c>
      <c r="B18" s="45" t="str">
        <f>tectele!A13</f>
        <v>Técnico em Redes e Telecomunicações</v>
      </c>
      <c r="C18" s="46">
        <f>tectele!D156</f>
        <v>6457.629898850575</v>
      </c>
      <c r="D18" s="44">
        <v>1</v>
      </c>
      <c r="E18" s="46">
        <f t="shared" si="0"/>
        <v>6457.629898850575</v>
      </c>
      <c r="F18" s="44">
        <f>tectele!D13</f>
        <v>2</v>
      </c>
      <c r="G18" s="46">
        <f t="shared" si="1"/>
        <v>12915.25979770115</v>
      </c>
      <c r="H18" s="46">
        <f t="shared" si="2"/>
        <v>154983.11757241382</v>
      </c>
      <c r="AMJ18"/>
    </row>
    <row r="19" spans="1:1024" x14ac:dyDescent="0.25">
      <c r="A19" s="67">
        <v>6</v>
      </c>
      <c r="B19" s="45" t="str">
        <f>teceletro!A13</f>
        <v>Técnico em Eletromecânica</v>
      </c>
      <c r="C19" s="46">
        <f>teceletro!D156</f>
        <v>7333.401898850575</v>
      </c>
      <c r="D19" s="44">
        <v>1</v>
      </c>
      <c r="E19" s="46">
        <f t="shared" si="0"/>
        <v>7333.401898850575</v>
      </c>
      <c r="F19" s="44">
        <f>teceletro!D13</f>
        <v>1</v>
      </c>
      <c r="G19" s="46">
        <f t="shared" si="1"/>
        <v>7333.401898850575</v>
      </c>
      <c r="H19" s="46">
        <f t="shared" si="2"/>
        <v>88000.822786206903</v>
      </c>
      <c r="AMJ19"/>
    </row>
    <row r="20" spans="1:1024" x14ac:dyDescent="0.25">
      <c r="A20" s="67">
        <v>7</v>
      </c>
      <c r="B20" s="45" t="str">
        <f>bomcivilD!A13</f>
        <v>Bombeiro Civil - diurno</v>
      </c>
      <c r="C20" s="46">
        <f>bomcivilD!D156</f>
        <v>7146.6262436781599</v>
      </c>
      <c r="D20" s="44">
        <v>2</v>
      </c>
      <c r="E20" s="46">
        <f t="shared" si="0"/>
        <v>14293.25248735632</v>
      </c>
      <c r="F20" s="44">
        <f>bomcivilD!D13</f>
        <v>1</v>
      </c>
      <c r="G20" s="46">
        <f t="shared" si="1"/>
        <v>14293.25248735632</v>
      </c>
      <c r="H20" s="46">
        <f t="shared" si="2"/>
        <v>171519.02984827582</v>
      </c>
      <c r="AMJ20"/>
    </row>
    <row r="21" spans="1:1024" x14ac:dyDescent="0.25">
      <c r="A21" s="67">
        <v>8</v>
      </c>
      <c r="B21" s="45" t="str">
        <f>tecrefrig!A13</f>
        <v>Técnico em Refrigeração</v>
      </c>
      <c r="C21" s="46">
        <f>tecrefrig!D156</f>
        <v>6457.629898850575</v>
      </c>
      <c r="D21" s="44">
        <v>1</v>
      </c>
      <c r="E21" s="46">
        <f t="shared" si="0"/>
        <v>6457.629898850575</v>
      </c>
      <c r="F21" s="44">
        <f>tecrefrig!D13</f>
        <v>2</v>
      </c>
      <c r="G21" s="46">
        <f t="shared" si="1"/>
        <v>12915.25979770115</v>
      </c>
      <c r="H21" s="46">
        <f t="shared" si="2"/>
        <v>154983.11757241382</v>
      </c>
      <c r="AMJ21"/>
    </row>
    <row r="22" spans="1:1024" x14ac:dyDescent="0.25">
      <c r="A22" s="67">
        <v>9</v>
      </c>
      <c r="B22" s="45" t="str">
        <f>eletric!A13</f>
        <v>Eletricista</v>
      </c>
      <c r="C22" s="46">
        <f>eletric!D156</f>
        <v>7372.6950022988513</v>
      </c>
      <c r="D22" s="44">
        <v>1</v>
      </c>
      <c r="E22" s="46">
        <f t="shared" si="0"/>
        <v>7372.6950022988513</v>
      </c>
      <c r="F22" s="44">
        <f>eletric!D13</f>
        <v>3</v>
      </c>
      <c r="G22" s="46">
        <f t="shared" si="1"/>
        <v>22118.085006896552</v>
      </c>
      <c r="H22" s="46">
        <f t="shared" si="2"/>
        <v>265417.02008275862</v>
      </c>
      <c r="AMJ22"/>
    </row>
    <row r="23" spans="1:1024" x14ac:dyDescent="0.25">
      <c r="A23" s="67">
        <v>10</v>
      </c>
      <c r="B23" s="45" t="str">
        <f>eletricPD!A13</f>
        <v>Eletricista - Plantonista Diurno</v>
      </c>
      <c r="C23" s="46">
        <f>eletricPD!D156</f>
        <v>7230.6184505747124</v>
      </c>
      <c r="D23" s="44">
        <v>2</v>
      </c>
      <c r="E23" s="46">
        <f t="shared" si="0"/>
        <v>14461.236901149425</v>
      </c>
      <c r="F23" s="44">
        <f>eletricPD!D13</f>
        <v>1</v>
      </c>
      <c r="G23" s="46">
        <f t="shared" si="1"/>
        <v>14461.236901149425</v>
      </c>
      <c r="H23" s="46">
        <f t="shared" si="2"/>
        <v>173534.8428137931</v>
      </c>
      <c r="AMJ23"/>
    </row>
    <row r="24" spans="1:1024" x14ac:dyDescent="0.25">
      <c r="A24" s="67">
        <v>11</v>
      </c>
      <c r="B24" s="45" t="str">
        <f>eletricPN!A13</f>
        <v>Eletricista - Plantonista Noturno</v>
      </c>
      <c r="C24" s="46">
        <f>eletricPN!D156</f>
        <v>8360.1574190177635</v>
      </c>
      <c r="D24" s="44">
        <v>2</v>
      </c>
      <c r="E24" s="46">
        <f t="shared" si="0"/>
        <v>16720.314838035527</v>
      </c>
      <c r="F24" s="44">
        <f>eletricPN!D13</f>
        <v>1</v>
      </c>
      <c r="G24" s="46">
        <f t="shared" si="1"/>
        <v>16720.314838035527</v>
      </c>
      <c r="H24" s="46">
        <f t="shared" si="2"/>
        <v>200643.77805642632</v>
      </c>
      <c r="AMJ24"/>
    </row>
    <row r="25" spans="1:1024" ht="30" x14ac:dyDescent="0.25">
      <c r="A25" s="67">
        <v>12</v>
      </c>
      <c r="B25" s="45" t="str">
        <f>ajmontD!A13</f>
        <v>Ajudante de Montagem e Manutenção (Servente Prático) - diurno</v>
      </c>
      <c r="C25" s="46">
        <f>ajmontD!D156</f>
        <v>4797.2039862068968</v>
      </c>
      <c r="D25" s="44">
        <v>1</v>
      </c>
      <c r="E25" s="46">
        <f t="shared" si="0"/>
        <v>4797.2039862068968</v>
      </c>
      <c r="F25" s="44">
        <f>ajmontD!D13</f>
        <v>3</v>
      </c>
      <c r="G25" s="46">
        <f t="shared" si="1"/>
        <v>14391.611958620691</v>
      </c>
      <c r="H25" s="46">
        <f t="shared" si="2"/>
        <v>172699.3435034483</v>
      </c>
      <c r="AMJ25"/>
    </row>
    <row r="26" spans="1:1024" ht="30" x14ac:dyDescent="0.25">
      <c r="A26" s="67">
        <v>13</v>
      </c>
      <c r="B26" s="45" t="str">
        <f>auxcivil!A13</f>
        <v xml:space="preserve">Auxiliar Técnico – Civil (pequenas obras e adequações prediais) </v>
      </c>
      <c r="C26" s="46">
        <f>auxcivil!D156</f>
        <v>6457.629898850575</v>
      </c>
      <c r="D26" s="44">
        <v>1</v>
      </c>
      <c r="E26" s="46">
        <f t="shared" si="0"/>
        <v>6457.629898850575</v>
      </c>
      <c r="F26" s="44">
        <f>auxcivil!D13</f>
        <v>4</v>
      </c>
      <c r="G26" s="46">
        <f t="shared" si="1"/>
        <v>25830.5195954023</v>
      </c>
      <c r="H26" s="46">
        <f t="shared" si="2"/>
        <v>309966.23514482763</v>
      </c>
      <c r="AMJ26"/>
    </row>
    <row r="27" spans="1:1024" x14ac:dyDescent="0.25">
      <c r="A27" s="67">
        <v>14</v>
      </c>
      <c r="B27" s="45" t="str">
        <f>auxtelha!A13</f>
        <v>Auxiliar Técnico – Telhadista</v>
      </c>
      <c r="C27" s="46">
        <f>auxtelha!D156</f>
        <v>6457.629898850575</v>
      </c>
      <c r="D27" s="44">
        <v>1</v>
      </c>
      <c r="E27" s="46">
        <f t="shared" si="0"/>
        <v>6457.629898850575</v>
      </c>
      <c r="F27" s="44">
        <f>auxtelha!D13</f>
        <v>1</v>
      </c>
      <c r="G27" s="46">
        <f t="shared" si="1"/>
        <v>6457.629898850575</v>
      </c>
      <c r="H27" s="46">
        <f t="shared" si="2"/>
        <v>77491.558786206908</v>
      </c>
      <c r="AMJ27"/>
    </row>
    <row r="28" spans="1:1024" x14ac:dyDescent="0.25">
      <c r="A28" s="67">
        <v>15</v>
      </c>
      <c r="B28" s="45" t="str">
        <f>tecseg!A13</f>
        <v xml:space="preserve">Técnico de Segurança no Trabalho Pleno </v>
      </c>
      <c r="C28" s="46">
        <f>tecseg!D156</f>
        <v>7883.6771402298864</v>
      </c>
      <c r="D28" s="44">
        <v>1</v>
      </c>
      <c r="E28" s="46">
        <f t="shared" si="0"/>
        <v>7883.6771402298864</v>
      </c>
      <c r="F28" s="44">
        <f>tecseg!D13</f>
        <v>1</v>
      </c>
      <c r="G28" s="46">
        <f t="shared" si="1"/>
        <v>7883.6771402298864</v>
      </c>
      <c r="H28" s="46">
        <f t="shared" si="2"/>
        <v>94604.125682758633</v>
      </c>
      <c r="AMJ28"/>
    </row>
    <row r="29" spans="1:1024" ht="30" x14ac:dyDescent="0.25">
      <c r="A29" s="67">
        <v>16</v>
      </c>
      <c r="B29" s="45" t="str">
        <f>ajmontN!A13</f>
        <v>Ajudante de Montagem e Manutenção (Servente Prático) - noturno</v>
      </c>
      <c r="C29" s="46">
        <f>ajmontN!D156</f>
        <v>6330.9635540229901</v>
      </c>
      <c r="D29" s="44">
        <v>1</v>
      </c>
      <c r="E29" s="46">
        <f t="shared" si="0"/>
        <v>6330.9635540229901</v>
      </c>
      <c r="F29" s="44">
        <f>ajmontN!D13</f>
        <v>1</v>
      </c>
      <c r="G29" s="46">
        <f t="shared" si="1"/>
        <v>6330.9635540229901</v>
      </c>
      <c r="H29" s="46">
        <f t="shared" si="2"/>
        <v>75971.562648275882</v>
      </c>
      <c r="AMJ29"/>
    </row>
    <row r="30" spans="1:1024" x14ac:dyDescent="0.25">
      <c r="A30" s="67">
        <v>17</v>
      </c>
      <c r="B30" s="45" t="str">
        <f>pintorN!A13</f>
        <v>Pintor Industrial (Estruturas Metálicas) - noturno</v>
      </c>
      <c r="C30" s="46">
        <f>pintorN!D156</f>
        <v>8714.3621011494251</v>
      </c>
      <c r="D30" s="44">
        <v>1</v>
      </c>
      <c r="E30" s="46">
        <f>C30*D30</f>
        <v>8714.3621011494251</v>
      </c>
      <c r="F30" s="44">
        <f>pintorN!D13</f>
        <v>1</v>
      </c>
      <c r="G30" s="46">
        <f>E30*F30</f>
        <v>8714.3621011494251</v>
      </c>
      <c r="H30" s="46">
        <f>G30*12</f>
        <v>104572.3452137931</v>
      </c>
      <c r="AMJ30"/>
    </row>
    <row r="31" spans="1:1024" x14ac:dyDescent="0.25">
      <c r="A31" s="129" t="s">
        <v>164</v>
      </c>
      <c r="B31" s="130"/>
      <c r="C31" s="130"/>
      <c r="D31" s="130"/>
      <c r="E31" s="131"/>
      <c r="F31" s="47">
        <f>SUM(F14:F30)</f>
        <v>26</v>
      </c>
      <c r="G31" s="48">
        <f>SUM(G14:G30)</f>
        <v>233299.64471849526</v>
      </c>
      <c r="H31" s="49">
        <f>SUM(H14:H30)</f>
        <v>2799595.7366219438</v>
      </c>
      <c r="AMJ31"/>
    </row>
    <row r="32" spans="1:1024" x14ac:dyDescent="0.25">
      <c r="D32" s="34"/>
    </row>
    <row r="33" spans="1:8" x14ac:dyDescent="0.25">
      <c r="A33" s="133" t="s">
        <v>178</v>
      </c>
      <c r="B33" s="133"/>
      <c r="C33" s="133"/>
      <c r="D33" s="133"/>
      <c r="E33" s="133"/>
      <c r="F33" s="133"/>
      <c r="G33" s="133"/>
      <c r="H33" s="133"/>
    </row>
    <row r="35" spans="1:8" x14ac:dyDescent="0.25">
      <c r="B35" s="142" t="s">
        <v>159</v>
      </c>
      <c r="C35" s="142"/>
      <c r="D35" s="53" t="s">
        <v>160</v>
      </c>
      <c r="E35" s="53" t="s">
        <v>161</v>
      </c>
      <c r="F35" s="53" t="s">
        <v>157</v>
      </c>
      <c r="G35" s="53" t="s">
        <v>158</v>
      </c>
    </row>
    <row r="36" spans="1:8" x14ac:dyDescent="0.25">
      <c r="B36" s="140" t="s">
        <v>162</v>
      </c>
      <c r="C36" s="140"/>
      <c r="D36" s="50">
        <v>8</v>
      </c>
      <c r="E36" s="51">
        <f>TRUNC(135.2*(1+engeletr!C143),2)</f>
        <v>164.72</v>
      </c>
      <c r="F36" s="51">
        <f>D36*E36</f>
        <v>1317.76</v>
      </c>
      <c r="G36" s="51">
        <f>F36*12</f>
        <v>15813.119999999999</v>
      </c>
    </row>
    <row r="37" spans="1:8" x14ac:dyDescent="0.25">
      <c r="B37" s="140" t="s">
        <v>163</v>
      </c>
      <c r="C37" s="140"/>
      <c r="D37" s="50">
        <v>8</v>
      </c>
      <c r="E37" s="51">
        <f>TRUNC(135.2*(1+engeletr!C143),2)</f>
        <v>164.72</v>
      </c>
      <c r="F37" s="51">
        <f>D37*E37</f>
        <v>1317.76</v>
      </c>
      <c r="G37" s="51">
        <f>F37*12</f>
        <v>15813.119999999999</v>
      </c>
    </row>
    <row r="38" spans="1:8" x14ac:dyDescent="0.25">
      <c r="B38" s="132" t="s">
        <v>164</v>
      </c>
      <c r="C38" s="132"/>
      <c r="D38" s="132"/>
      <c r="E38" s="132"/>
      <c r="F38" s="50"/>
      <c r="G38" s="54">
        <f>SUM(G36:G37)</f>
        <v>31626.239999999998</v>
      </c>
    </row>
    <row r="42" spans="1:8" x14ac:dyDescent="0.25">
      <c r="B42" s="99" t="s">
        <v>165</v>
      </c>
      <c r="C42" s="100"/>
      <c r="D42" s="53" t="s">
        <v>213</v>
      </c>
      <c r="E42" s="92" t="s">
        <v>166</v>
      </c>
      <c r="F42" s="92" t="s">
        <v>161</v>
      </c>
      <c r="G42" s="53" t="s">
        <v>158</v>
      </c>
    </row>
    <row r="43" spans="1:8" x14ac:dyDescent="0.25">
      <c r="B43" s="90" t="s">
        <v>167</v>
      </c>
      <c r="C43" s="91"/>
      <c r="D43" s="101" t="s">
        <v>214</v>
      </c>
      <c r="E43" s="93">
        <v>48</v>
      </c>
      <c r="F43" s="51">
        <f>1337.5/4</f>
        <v>334.375</v>
      </c>
      <c r="G43" s="51">
        <f>E43*F43</f>
        <v>16050</v>
      </c>
    </row>
    <row r="44" spans="1:8" x14ac:dyDescent="0.25">
      <c r="B44" s="90" t="s">
        <v>168</v>
      </c>
      <c r="C44" s="91"/>
      <c r="D44" s="101" t="s">
        <v>214</v>
      </c>
      <c r="E44" s="93">
        <v>2</v>
      </c>
      <c r="F44" s="51">
        <f>23714.4/2</f>
        <v>11857.2</v>
      </c>
      <c r="G44" s="51">
        <f t="shared" ref="G44:G45" si="3">E44*F44</f>
        <v>23714.400000000001</v>
      </c>
    </row>
    <row r="45" spans="1:8" x14ac:dyDescent="0.25">
      <c r="B45" s="90" t="s">
        <v>169</v>
      </c>
      <c r="C45" s="91"/>
      <c r="D45" s="101" t="s">
        <v>214</v>
      </c>
      <c r="E45" s="93">
        <v>1</v>
      </c>
      <c r="F45" s="51">
        <v>8500</v>
      </c>
      <c r="G45" s="51">
        <f t="shared" si="3"/>
        <v>8500</v>
      </c>
    </row>
    <row r="46" spans="1:8" x14ac:dyDescent="0.25">
      <c r="B46" s="132" t="s">
        <v>164</v>
      </c>
      <c r="C46" s="132"/>
      <c r="D46" s="132"/>
      <c r="E46" s="129"/>
      <c r="F46" s="102"/>
      <c r="G46" s="54">
        <f>SUM(G43:G45)</f>
        <v>48264.4</v>
      </c>
    </row>
    <row r="49" spans="1:1025" x14ac:dyDescent="0.25">
      <c r="B49" s="58" t="s">
        <v>170</v>
      </c>
      <c r="C49" s="59"/>
      <c r="D49" s="59"/>
      <c r="E49" s="59"/>
      <c r="F49" s="60"/>
      <c r="G49" s="53" t="s">
        <v>158</v>
      </c>
    </row>
    <row r="50" spans="1:1025" x14ac:dyDescent="0.25">
      <c r="B50" s="55"/>
      <c r="C50" s="56"/>
      <c r="D50" s="56"/>
      <c r="E50" s="56"/>
      <c r="F50" s="57"/>
      <c r="G50" s="61">
        <v>25000</v>
      </c>
    </row>
    <row r="52" spans="1:1025" s="68" customFormat="1" ht="45.75" customHeight="1" x14ac:dyDescent="0.25">
      <c r="B52" s="134" t="s">
        <v>179</v>
      </c>
      <c r="C52" s="135"/>
      <c r="D52" s="135"/>
      <c r="E52" s="136"/>
      <c r="F52" s="66" t="s">
        <v>157</v>
      </c>
      <c r="G52" s="66" t="s">
        <v>158</v>
      </c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69"/>
      <c r="CD52" s="69"/>
      <c r="CE52" s="69"/>
      <c r="CF52" s="69"/>
      <c r="CG52" s="69"/>
      <c r="CH52" s="69"/>
      <c r="CI52" s="69"/>
      <c r="CJ52" s="69"/>
      <c r="CK52" s="69"/>
      <c r="CL52" s="69"/>
      <c r="CM52" s="69"/>
      <c r="CN52" s="69"/>
      <c r="CO52" s="69"/>
      <c r="CP52" s="69"/>
      <c r="CQ52" s="69"/>
      <c r="CR52" s="69"/>
      <c r="CS52" s="69"/>
      <c r="CT52" s="69"/>
      <c r="CU52" s="69"/>
      <c r="CV52" s="69"/>
      <c r="CW52" s="69"/>
      <c r="CX52" s="69"/>
      <c r="CY52" s="69"/>
      <c r="CZ52" s="69"/>
      <c r="DA52" s="69"/>
      <c r="DB52" s="69"/>
      <c r="DC52" s="69"/>
      <c r="DD52" s="69"/>
      <c r="DE52" s="69"/>
      <c r="DF52" s="69"/>
      <c r="DG52" s="69"/>
      <c r="DH52" s="69"/>
      <c r="DI52" s="69"/>
      <c r="DJ52" s="69"/>
      <c r="DK52" s="69"/>
      <c r="DL52" s="69"/>
      <c r="DM52" s="69"/>
      <c r="DN52" s="69"/>
      <c r="DO52" s="69"/>
      <c r="DP52" s="69"/>
      <c r="DQ52" s="69"/>
      <c r="DR52" s="69"/>
      <c r="DS52" s="69"/>
      <c r="DT52" s="69"/>
      <c r="DU52" s="69"/>
      <c r="DV52" s="69"/>
      <c r="DW52" s="69"/>
      <c r="DX52" s="69"/>
      <c r="DY52" s="69"/>
      <c r="DZ52" s="69"/>
      <c r="EA52" s="69"/>
      <c r="EB52" s="69"/>
      <c r="EC52" s="69"/>
      <c r="ED52" s="69"/>
      <c r="EE52" s="69"/>
      <c r="EF52" s="69"/>
      <c r="EG52" s="69"/>
      <c r="EH52" s="69"/>
      <c r="EI52" s="69"/>
      <c r="EJ52" s="69"/>
      <c r="EK52" s="69"/>
      <c r="EL52" s="69"/>
      <c r="EM52" s="69"/>
      <c r="EN52" s="69"/>
      <c r="EO52" s="69"/>
      <c r="EP52" s="69"/>
      <c r="EQ52" s="69"/>
      <c r="ER52" s="69"/>
      <c r="ES52" s="69"/>
      <c r="ET52" s="69"/>
      <c r="EU52" s="69"/>
      <c r="EV52" s="69"/>
      <c r="EW52" s="69"/>
      <c r="EX52" s="69"/>
      <c r="EY52" s="69"/>
      <c r="EZ52" s="69"/>
      <c r="FA52" s="69"/>
      <c r="FB52" s="69"/>
      <c r="FC52" s="69"/>
      <c r="FD52" s="69"/>
      <c r="FE52" s="69"/>
      <c r="FF52" s="69"/>
      <c r="FG52" s="69"/>
      <c r="FH52" s="69"/>
      <c r="FI52" s="69"/>
      <c r="FJ52" s="69"/>
      <c r="FK52" s="69"/>
      <c r="FL52" s="69"/>
      <c r="FM52" s="69"/>
      <c r="FN52" s="69"/>
      <c r="FO52" s="69"/>
      <c r="FP52" s="69"/>
      <c r="FQ52" s="69"/>
      <c r="FR52" s="69"/>
      <c r="FS52" s="69"/>
      <c r="FT52" s="69"/>
      <c r="FU52" s="69"/>
      <c r="FV52" s="69"/>
      <c r="FW52" s="69"/>
      <c r="FX52" s="69"/>
      <c r="FY52" s="69"/>
      <c r="FZ52" s="69"/>
      <c r="GA52" s="69"/>
      <c r="GB52" s="69"/>
      <c r="GC52" s="69"/>
      <c r="GD52" s="69"/>
      <c r="GE52" s="69"/>
      <c r="GF52" s="69"/>
      <c r="GG52" s="69"/>
      <c r="GH52" s="69"/>
      <c r="GI52" s="69"/>
      <c r="GJ52" s="69"/>
      <c r="GK52" s="69"/>
      <c r="GL52" s="69"/>
      <c r="GM52" s="69"/>
      <c r="GN52" s="69"/>
      <c r="GO52" s="69"/>
      <c r="GP52" s="69"/>
      <c r="GQ52" s="69"/>
      <c r="GR52" s="69"/>
      <c r="GS52" s="69"/>
      <c r="GT52" s="69"/>
      <c r="GU52" s="69"/>
      <c r="GV52" s="69"/>
      <c r="GW52" s="69"/>
      <c r="GX52" s="69"/>
      <c r="GY52" s="69"/>
      <c r="GZ52" s="69"/>
      <c r="HA52" s="69"/>
      <c r="HB52" s="69"/>
      <c r="HC52" s="69"/>
      <c r="HD52" s="69"/>
      <c r="HE52" s="69"/>
      <c r="HF52" s="69"/>
      <c r="HG52" s="69"/>
      <c r="HH52" s="69"/>
      <c r="HI52" s="69"/>
      <c r="HJ52" s="69"/>
      <c r="HK52" s="69"/>
      <c r="HL52" s="69"/>
      <c r="HM52" s="69"/>
      <c r="HN52" s="69"/>
      <c r="HO52" s="69"/>
      <c r="HP52" s="69"/>
      <c r="HQ52" s="69"/>
      <c r="HR52" s="69"/>
      <c r="HS52" s="69"/>
      <c r="HT52" s="69"/>
      <c r="HU52" s="69"/>
      <c r="HV52" s="69"/>
      <c r="HW52" s="69"/>
      <c r="HX52" s="69"/>
      <c r="HY52" s="69"/>
      <c r="HZ52" s="69"/>
      <c r="IA52" s="69"/>
      <c r="IB52" s="69"/>
      <c r="IC52" s="69"/>
      <c r="ID52" s="69"/>
      <c r="IE52" s="69"/>
      <c r="IF52" s="69"/>
      <c r="IG52" s="69"/>
      <c r="IH52" s="69"/>
      <c r="II52" s="69"/>
      <c r="IJ52" s="69"/>
      <c r="IK52" s="69"/>
      <c r="IL52" s="69"/>
      <c r="IM52" s="69"/>
      <c r="IN52" s="69"/>
      <c r="IO52" s="69"/>
      <c r="IP52" s="69"/>
      <c r="IQ52" s="69"/>
      <c r="IR52" s="69"/>
      <c r="IS52" s="69"/>
      <c r="IT52" s="69"/>
      <c r="IU52" s="69"/>
      <c r="IV52" s="69"/>
      <c r="IW52" s="69"/>
      <c r="IX52" s="69"/>
      <c r="IY52" s="69"/>
      <c r="IZ52" s="69"/>
      <c r="JA52" s="69"/>
      <c r="JB52" s="69"/>
      <c r="JC52" s="69"/>
      <c r="JD52" s="69"/>
      <c r="JE52" s="69"/>
      <c r="JF52" s="69"/>
      <c r="JG52" s="69"/>
      <c r="JH52" s="69"/>
      <c r="JI52" s="69"/>
      <c r="JJ52" s="69"/>
      <c r="JK52" s="69"/>
      <c r="JL52" s="69"/>
      <c r="JM52" s="69"/>
      <c r="JN52" s="69"/>
      <c r="JO52" s="69"/>
      <c r="JP52" s="69"/>
      <c r="JQ52" s="69"/>
      <c r="JR52" s="69"/>
      <c r="JS52" s="69"/>
      <c r="JT52" s="69"/>
      <c r="JU52" s="69"/>
      <c r="JV52" s="69"/>
      <c r="JW52" s="69"/>
      <c r="JX52" s="69"/>
      <c r="JY52" s="69"/>
      <c r="JZ52" s="69"/>
      <c r="KA52" s="69"/>
      <c r="KB52" s="69"/>
      <c r="KC52" s="69"/>
      <c r="KD52" s="69"/>
      <c r="KE52" s="69"/>
      <c r="KF52" s="69"/>
      <c r="KG52" s="69"/>
      <c r="KH52" s="69"/>
      <c r="KI52" s="69"/>
      <c r="KJ52" s="69"/>
      <c r="KK52" s="69"/>
      <c r="KL52" s="69"/>
      <c r="KM52" s="69"/>
      <c r="KN52" s="69"/>
      <c r="KO52" s="69"/>
      <c r="KP52" s="69"/>
      <c r="KQ52" s="69"/>
      <c r="KR52" s="69"/>
      <c r="KS52" s="69"/>
      <c r="KT52" s="69"/>
      <c r="KU52" s="69"/>
      <c r="KV52" s="69"/>
      <c r="KW52" s="69"/>
      <c r="KX52" s="69"/>
      <c r="KY52" s="69"/>
      <c r="KZ52" s="69"/>
      <c r="LA52" s="69"/>
      <c r="LB52" s="69"/>
      <c r="LC52" s="69"/>
      <c r="LD52" s="69"/>
      <c r="LE52" s="69"/>
      <c r="LF52" s="69"/>
      <c r="LG52" s="69"/>
      <c r="LH52" s="69"/>
      <c r="LI52" s="69"/>
      <c r="LJ52" s="69"/>
      <c r="LK52" s="69"/>
      <c r="LL52" s="69"/>
      <c r="LM52" s="69"/>
      <c r="LN52" s="69"/>
      <c r="LO52" s="69"/>
      <c r="LP52" s="69"/>
      <c r="LQ52" s="69"/>
      <c r="LR52" s="69"/>
      <c r="LS52" s="69"/>
      <c r="LT52" s="69"/>
      <c r="LU52" s="69"/>
      <c r="LV52" s="69"/>
      <c r="LW52" s="69"/>
      <c r="LX52" s="69"/>
      <c r="LY52" s="69"/>
      <c r="LZ52" s="69"/>
      <c r="MA52" s="69"/>
      <c r="MB52" s="69"/>
      <c r="MC52" s="69"/>
      <c r="MD52" s="69"/>
      <c r="ME52" s="69"/>
      <c r="MF52" s="69"/>
      <c r="MG52" s="69"/>
      <c r="MH52" s="69"/>
      <c r="MI52" s="69"/>
      <c r="MJ52" s="69"/>
      <c r="MK52" s="69"/>
      <c r="ML52" s="69"/>
      <c r="MM52" s="69"/>
      <c r="MN52" s="69"/>
      <c r="MO52" s="69"/>
      <c r="MP52" s="69"/>
      <c r="MQ52" s="69"/>
      <c r="MR52" s="69"/>
      <c r="MS52" s="69"/>
      <c r="MT52" s="69"/>
      <c r="MU52" s="69"/>
      <c r="MV52" s="69"/>
      <c r="MW52" s="69"/>
      <c r="MX52" s="69"/>
      <c r="MY52" s="69"/>
      <c r="MZ52" s="69"/>
      <c r="NA52" s="69"/>
      <c r="NB52" s="69"/>
      <c r="NC52" s="69"/>
      <c r="ND52" s="69"/>
      <c r="NE52" s="69"/>
      <c r="NF52" s="69"/>
      <c r="NG52" s="69"/>
      <c r="NH52" s="69"/>
      <c r="NI52" s="69"/>
      <c r="NJ52" s="69"/>
      <c r="NK52" s="69"/>
      <c r="NL52" s="69"/>
      <c r="NM52" s="69"/>
      <c r="NN52" s="69"/>
      <c r="NO52" s="69"/>
      <c r="NP52" s="69"/>
      <c r="NQ52" s="69"/>
      <c r="NR52" s="69"/>
      <c r="NS52" s="69"/>
      <c r="NT52" s="69"/>
      <c r="NU52" s="69"/>
      <c r="NV52" s="69"/>
      <c r="NW52" s="69"/>
      <c r="NX52" s="69"/>
      <c r="NY52" s="69"/>
      <c r="NZ52" s="69"/>
      <c r="OA52" s="69"/>
      <c r="OB52" s="69"/>
      <c r="OC52" s="69"/>
      <c r="OD52" s="69"/>
      <c r="OE52" s="69"/>
      <c r="OF52" s="69"/>
      <c r="OG52" s="69"/>
      <c r="OH52" s="69"/>
      <c r="OI52" s="69"/>
      <c r="OJ52" s="69"/>
      <c r="OK52" s="69"/>
      <c r="OL52" s="69"/>
      <c r="OM52" s="69"/>
      <c r="ON52" s="69"/>
      <c r="OO52" s="69"/>
      <c r="OP52" s="69"/>
      <c r="OQ52" s="69"/>
      <c r="OR52" s="69"/>
      <c r="OS52" s="69"/>
      <c r="OT52" s="69"/>
      <c r="OU52" s="69"/>
      <c r="OV52" s="69"/>
      <c r="OW52" s="69"/>
      <c r="OX52" s="69"/>
      <c r="OY52" s="69"/>
      <c r="OZ52" s="69"/>
      <c r="PA52" s="69"/>
      <c r="PB52" s="69"/>
      <c r="PC52" s="69"/>
      <c r="PD52" s="69"/>
      <c r="PE52" s="69"/>
      <c r="PF52" s="69"/>
      <c r="PG52" s="69"/>
      <c r="PH52" s="69"/>
      <c r="PI52" s="69"/>
      <c r="PJ52" s="69"/>
      <c r="PK52" s="69"/>
      <c r="PL52" s="69"/>
      <c r="PM52" s="69"/>
      <c r="PN52" s="69"/>
      <c r="PO52" s="69"/>
      <c r="PP52" s="69"/>
      <c r="PQ52" s="69"/>
      <c r="PR52" s="69"/>
      <c r="PS52" s="69"/>
      <c r="PT52" s="69"/>
      <c r="PU52" s="69"/>
      <c r="PV52" s="69"/>
      <c r="PW52" s="69"/>
      <c r="PX52" s="69"/>
      <c r="PY52" s="69"/>
      <c r="PZ52" s="69"/>
      <c r="QA52" s="69"/>
      <c r="QB52" s="69"/>
      <c r="QC52" s="69"/>
      <c r="QD52" s="69"/>
      <c r="QE52" s="69"/>
      <c r="QF52" s="69"/>
      <c r="QG52" s="69"/>
      <c r="QH52" s="69"/>
      <c r="QI52" s="69"/>
      <c r="QJ52" s="69"/>
      <c r="QK52" s="69"/>
      <c r="QL52" s="69"/>
      <c r="QM52" s="69"/>
      <c r="QN52" s="69"/>
      <c r="QO52" s="69"/>
      <c r="QP52" s="69"/>
      <c r="QQ52" s="69"/>
      <c r="QR52" s="69"/>
      <c r="QS52" s="69"/>
      <c r="QT52" s="69"/>
      <c r="QU52" s="69"/>
      <c r="QV52" s="69"/>
      <c r="QW52" s="69"/>
      <c r="QX52" s="69"/>
      <c r="QY52" s="69"/>
      <c r="QZ52" s="69"/>
      <c r="RA52" s="69"/>
      <c r="RB52" s="69"/>
      <c r="RC52" s="69"/>
      <c r="RD52" s="69"/>
      <c r="RE52" s="69"/>
      <c r="RF52" s="69"/>
      <c r="RG52" s="69"/>
      <c r="RH52" s="69"/>
      <c r="RI52" s="69"/>
      <c r="RJ52" s="69"/>
      <c r="RK52" s="69"/>
      <c r="RL52" s="69"/>
      <c r="RM52" s="69"/>
      <c r="RN52" s="69"/>
      <c r="RO52" s="69"/>
      <c r="RP52" s="69"/>
      <c r="RQ52" s="69"/>
      <c r="RR52" s="69"/>
      <c r="RS52" s="69"/>
      <c r="RT52" s="69"/>
      <c r="RU52" s="69"/>
      <c r="RV52" s="69"/>
      <c r="RW52" s="69"/>
      <c r="RX52" s="69"/>
      <c r="RY52" s="69"/>
      <c r="RZ52" s="69"/>
      <c r="SA52" s="69"/>
      <c r="SB52" s="69"/>
      <c r="SC52" s="69"/>
      <c r="SD52" s="69"/>
      <c r="SE52" s="69"/>
      <c r="SF52" s="69"/>
      <c r="SG52" s="69"/>
      <c r="SH52" s="69"/>
      <c r="SI52" s="69"/>
      <c r="SJ52" s="69"/>
      <c r="SK52" s="69"/>
      <c r="SL52" s="69"/>
      <c r="SM52" s="69"/>
      <c r="SN52" s="69"/>
      <c r="SO52" s="69"/>
      <c r="SP52" s="69"/>
      <c r="SQ52" s="69"/>
      <c r="SR52" s="69"/>
      <c r="SS52" s="69"/>
      <c r="ST52" s="69"/>
      <c r="SU52" s="69"/>
      <c r="SV52" s="69"/>
      <c r="SW52" s="69"/>
      <c r="SX52" s="69"/>
      <c r="SY52" s="69"/>
      <c r="SZ52" s="69"/>
      <c r="TA52" s="69"/>
      <c r="TB52" s="69"/>
      <c r="TC52" s="69"/>
      <c r="TD52" s="69"/>
      <c r="TE52" s="69"/>
      <c r="TF52" s="69"/>
      <c r="TG52" s="69"/>
      <c r="TH52" s="69"/>
      <c r="TI52" s="69"/>
      <c r="TJ52" s="69"/>
      <c r="TK52" s="69"/>
      <c r="TL52" s="69"/>
      <c r="TM52" s="69"/>
      <c r="TN52" s="69"/>
      <c r="TO52" s="69"/>
      <c r="TP52" s="69"/>
      <c r="TQ52" s="69"/>
      <c r="TR52" s="69"/>
      <c r="TS52" s="69"/>
      <c r="TT52" s="69"/>
      <c r="TU52" s="69"/>
      <c r="TV52" s="69"/>
      <c r="TW52" s="69"/>
      <c r="TX52" s="69"/>
      <c r="TY52" s="69"/>
      <c r="TZ52" s="69"/>
      <c r="UA52" s="69"/>
      <c r="UB52" s="69"/>
      <c r="UC52" s="69"/>
      <c r="UD52" s="69"/>
      <c r="UE52" s="69"/>
      <c r="UF52" s="69"/>
      <c r="UG52" s="69"/>
      <c r="UH52" s="69"/>
      <c r="UI52" s="69"/>
      <c r="UJ52" s="69"/>
      <c r="UK52" s="69"/>
      <c r="UL52" s="69"/>
      <c r="UM52" s="69"/>
      <c r="UN52" s="69"/>
      <c r="UO52" s="69"/>
      <c r="UP52" s="69"/>
      <c r="UQ52" s="69"/>
      <c r="UR52" s="69"/>
      <c r="US52" s="69"/>
      <c r="UT52" s="69"/>
      <c r="UU52" s="69"/>
      <c r="UV52" s="69"/>
      <c r="UW52" s="69"/>
      <c r="UX52" s="69"/>
      <c r="UY52" s="69"/>
      <c r="UZ52" s="69"/>
      <c r="VA52" s="69"/>
      <c r="VB52" s="69"/>
      <c r="VC52" s="69"/>
      <c r="VD52" s="69"/>
      <c r="VE52" s="69"/>
      <c r="VF52" s="69"/>
      <c r="VG52" s="69"/>
      <c r="VH52" s="69"/>
      <c r="VI52" s="69"/>
      <c r="VJ52" s="69"/>
      <c r="VK52" s="69"/>
      <c r="VL52" s="69"/>
      <c r="VM52" s="69"/>
      <c r="VN52" s="69"/>
      <c r="VO52" s="69"/>
      <c r="VP52" s="69"/>
      <c r="VQ52" s="69"/>
      <c r="VR52" s="69"/>
      <c r="VS52" s="69"/>
      <c r="VT52" s="69"/>
      <c r="VU52" s="69"/>
      <c r="VV52" s="69"/>
      <c r="VW52" s="69"/>
      <c r="VX52" s="69"/>
      <c r="VY52" s="69"/>
      <c r="VZ52" s="69"/>
      <c r="WA52" s="69"/>
      <c r="WB52" s="69"/>
      <c r="WC52" s="69"/>
      <c r="WD52" s="69"/>
      <c r="WE52" s="69"/>
      <c r="WF52" s="69"/>
      <c r="WG52" s="69"/>
      <c r="WH52" s="69"/>
      <c r="WI52" s="69"/>
      <c r="WJ52" s="69"/>
      <c r="WK52" s="69"/>
      <c r="WL52" s="69"/>
      <c r="WM52" s="69"/>
      <c r="WN52" s="69"/>
      <c r="WO52" s="69"/>
      <c r="WP52" s="69"/>
      <c r="WQ52" s="69"/>
      <c r="WR52" s="69"/>
      <c r="WS52" s="69"/>
      <c r="WT52" s="69"/>
      <c r="WU52" s="69"/>
      <c r="WV52" s="69"/>
      <c r="WW52" s="69"/>
      <c r="WX52" s="69"/>
      <c r="WY52" s="69"/>
      <c r="WZ52" s="69"/>
      <c r="XA52" s="69"/>
      <c r="XB52" s="69"/>
      <c r="XC52" s="69"/>
      <c r="XD52" s="69"/>
      <c r="XE52" s="69"/>
      <c r="XF52" s="69"/>
      <c r="XG52" s="69"/>
      <c r="XH52" s="69"/>
      <c r="XI52" s="69"/>
      <c r="XJ52" s="69"/>
      <c r="XK52" s="69"/>
      <c r="XL52" s="69"/>
      <c r="XM52" s="69"/>
      <c r="XN52" s="69"/>
      <c r="XO52" s="69"/>
      <c r="XP52" s="69"/>
      <c r="XQ52" s="69"/>
      <c r="XR52" s="69"/>
      <c r="XS52" s="69"/>
      <c r="XT52" s="69"/>
      <c r="XU52" s="69"/>
      <c r="XV52" s="69"/>
      <c r="XW52" s="69"/>
      <c r="XX52" s="69"/>
      <c r="XY52" s="69"/>
      <c r="XZ52" s="69"/>
      <c r="YA52" s="69"/>
      <c r="YB52" s="69"/>
      <c r="YC52" s="69"/>
      <c r="YD52" s="69"/>
      <c r="YE52" s="69"/>
      <c r="YF52" s="69"/>
      <c r="YG52" s="69"/>
      <c r="YH52" s="69"/>
      <c r="YI52" s="69"/>
      <c r="YJ52" s="69"/>
      <c r="YK52" s="69"/>
      <c r="YL52" s="69"/>
      <c r="YM52" s="69"/>
      <c r="YN52" s="69"/>
      <c r="YO52" s="69"/>
      <c r="YP52" s="69"/>
      <c r="YQ52" s="69"/>
      <c r="YR52" s="69"/>
      <c r="YS52" s="69"/>
      <c r="YT52" s="69"/>
      <c r="YU52" s="69"/>
      <c r="YV52" s="69"/>
      <c r="YW52" s="69"/>
      <c r="YX52" s="69"/>
      <c r="YY52" s="69"/>
      <c r="YZ52" s="69"/>
      <c r="ZA52" s="69"/>
      <c r="ZB52" s="69"/>
      <c r="ZC52" s="69"/>
      <c r="ZD52" s="69"/>
      <c r="ZE52" s="69"/>
      <c r="ZF52" s="69"/>
      <c r="ZG52" s="69"/>
      <c r="ZH52" s="69"/>
      <c r="ZI52" s="69"/>
      <c r="ZJ52" s="69"/>
      <c r="ZK52" s="69"/>
      <c r="ZL52" s="69"/>
      <c r="ZM52" s="69"/>
      <c r="ZN52" s="69"/>
      <c r="ZO52" s="69"/>
      <c r="ZP52" s="69"/>
      <c r="ZQ52" s="69"/>
      <c r="ZR52" s="69"/>
      <c r="ZS52" s="69"/>
      <c r="ZT52" s="69"/>
      <c r="ZU52" s="69"/>
      <c r="ZV52" s="69"/>
      <c r="ZW52" s="69"/>
      <c r="ZX52" s="69"/>
      <c r="ZY52" s="69"/>
      <c r="ZZ52" s="69"/>
      <c r="AAA52" s="69"/>
      <c r="AAB52" s="69"/>
      <c r="AAC52" s="69"/>
      <c r="AAD52" s="69"/>
      <c r="AAE52" s="69"/>
      <c r="AAF52" s="69"/>
      <c r="AAG52" s="69"/>
      <c r="AAH52" s="69"/>
      <c r="AAI52" s="69"/>
      <c r="AAJ52" s="69"/>
      <c r="AAK52" s="69"/>
      <c r="AAL52" s="69"/>
      <c r="AAM52" s="69"/>
      <c r="AAN52" s="69"/>
      <c r="AAO52" s="69"/>
      <c r="AAP52" s="69"/>
      <c r="AAQ52" s="69"/>
      <c r="AAR52" s="69"/>
      <c r="AAS52" s="69"/>
      <c r="AAT52" s="69"/>
      <c r="AAU52" s="69"/>
      <c r="AAV52" s="69"/>
      <c r="AAW52" s="69"/>
      <c r="AAX52" s="69"/>
      <c r="AAY52" s="69"/>
      <c r="AAZ52" s="69"/>
      <c r="ABA52" s="69"/>
      <c r="ABB52" s="69"/>
      <c r="ABC52" s="69"/>
      <c r="ABD52" s="69"/>
      <c r="ABE52" s="69"/>
      <c r="ABF52" s="69"/>
      <c r="ABG52" s="69"/>
      <c r="ABH52" s="69"/>
      <c r="ABI52" s="69"/>
      <c r="ABJ52" s="69"/>
      <c r="ABK52" s="69"/>
      <c r="ABL52" s="69"/>
      <c r="ABM52" s="69"/>
      <c r="ABN52" s="69"/>
      <c r="ABO52" s="69"/>
      <c r="ABP52" s="69"/>
      <c r="ABQ52" s="69"/>
      <c r="ABR52" s="69"/>
      <c r="ABS52" s="69"/>
      <c r="ABT52" s="69"/>
      <c r="ABU52" s="69"/>
      <c r="ABV52" s="69"/>
      <c r="ABW52" s="69"/>
      <c r="ABX52" s="69"/>
      <c r="ABY52" s="69"/>
      <c r="ABZ52" s="69"/>
      <c r="ACA52" s="69"/>
      <c r="ACB52" s="69"/>
      <c r="ACC52" s="69"/>
      <c r="ACD52" s="69"/>
      <c r="ACE52" s="69"/>
      <c r="ACF52" s="69"/>
      <c r="ACG52" s="69"/>
      <c r="ACH52" s="69"/>
      <c r="ACI52" s="69"/>
      <c r="ACJ52" s="69"/>
      <c r="ACK52" s="69"/>
      <c r="ACL52" s="69"/>
      <c r="ACM52" s="69"/>
      <c r="ACN52" s="69"/>
      <c r="ACO52" s="69"/>
      <c r="ACP52" s="69"/>
      <c r="ACQ52" s="69"/>
      <c r="ACR52" s="69"/>
      <c r="ACS52" s="69"/>
      <c r="ACT52" s="69"/>
      <c r="ACU52" s="69"/>
      <c r="ACV52" s="69"/>
      <c r="ACW52" s="69"/>
      <c r="ACX52" s="69"/>
      <c r="ACY52" s="69"/>
      <c r="ACZ52" s="69"/>
      <c r="ADA52" s="69"/>
      <c r="ADB52" s="69"/>
      <c r="ADC52" s="69"/>
      <c r="ADD52" s="69"/>
      <c r="ADE52" s="69"/>
      <c r="ADF52" s="69"/>
      <c r="ADG52" s="69"/>
      <c r="ADH52" s="69"/>
      <c r="ADI52" s="69"/>
      <c r="ADJ52" s="69"/>
      <c r="ADK52" s="69"/>
      <c r="ADL52" s="69"/>
      <c r="ADM52" s="69"/>
      <c r="ADN52" s="69"/>
      <c r="ADO52" s="69"/>
      <c r="ADP52" s="69"/>
      <c r="ADQ52" s="69"/>
      <c r="ADR52" s="69"/>
      <c r="ADS52" s="69"/>
      <c r="ADT52" s="69"/>
      <c r="ADU52" s="69"/>
      <c r="ADV52" s="69"/>
      <c r="ADW52" s="69"/>
      <c r="ADX52" s="69"/>
      <c r="ADY52" s="69"/>
      <c r="ADZ52" s="69"/>
      <c r="AEA52" s="69"/>
      <c r="AEB52" s="69"/>
      <c r="AEC52" s="69"/>
      <c r="AED52" s="69"/>
      <c r="AEE52" s="69"/>
      <c r="AEF52" s="69"/>
      <c r="AEG52" s="69"/>
      <c r="AEH52" s="69"/>
      <c r="AEI52" s="69"/>
      <c r="AEJ52" s="69"/>
      <c r="AEK52" s="69"/>
      <c r="AEL52" s="69"/>
      <c r="AEM52" s="69"/>
      <c r="AEN52" s="69"/>
      <c r="AEO52" s="69"/>
      <c r="AEP52" s="69"/>
      <c r="AEQ52" s="69"/>
      <c r="AER52" s="69"/>
      <c r="AES52" s="69"/>
      <c r="AET52" s="69"/>
      <c r="AEU52" s="69"/>
      <c r="AEV52" s="69"/>
      <c r="AEW52" s="69"/>
      <c r="AEX52" s="69"/>
      <c r="AEY52" s="69"/>
      <c r="AEZ52" s="69"/>
      <c r="AFA52" s="69"/>
      <c r="AFB52" s="69"/>
      <c r="AFC52" s="69"/>
      <c r="AFD52" s="69"/>
      <c r="AFE52" s="69"/>
      <c r="AFF52" s="69"/>
      <c r="AFG52" s="69"/>
      <c r="AFH52" s="69"/>
      <c r="AFI52" s="69"/>
      <c r="AFJ52" s="69"/>
      <c r="AFK52" s="69"/>
      <c r="AFL52" s="69"/>
      <c r="AFM52" s="69"/>
      <c r="AFN52" s="69"/>
      <c r="AFO52" s="69"/>
      <c r="AFP52" s="69"/>
      <c r="AFQ52" s="69"/>
      <c r="AFR52" s="69"/>
      <c r="AFS52" s="69"/>
      <c r="AFT52" s="69"/>
      <c r="AFU52" s="69"/>
      <c r="AFV52" s="69"/>
      <c r="AFW52" s="69"/>
      <c r="AFX52" s="69"/>
      <c r="AFY52" s="69"/>
      <c r="AFZ52" s="69"/>
      <c r="AGA52" s="69"/>
      <c r="AGB52" s="69"/>
      <c r="AGC52" s="69"/>
      <c r="AGD52" s="69"/>
      <c r="AGE52" s="69"/>
      <c r="AGF52" s="69"/>
      <c r="AGG52" s="69"/>
      <c r="AGH52" s="69"/>
      <c r="AGI52" s="69"/>
      <c r="AGJ52" s="69"/>
      <c r="AGK52" s="69"/>
      <c r="AGL52" s="69"/>
      <c r="AGM52" s="69"/>
      <c r="AGN52" s="69"/>
      <c r="AGO52" s="69"/>
      <c r="AGP52" s="69"/>
      <c r="AGQ52" s="69"/>
      <c r="AGR52" s="69"/>
      <c r="AGS52" s="69"/>
      <c r="AGT52" s="69"/>
      <c r="AGU52" s="69"/>
      <c r="AGV52" s="69"/>
      <c r="AGW52" s="69"/>
      <c r="AGX52" s="69"/>
      <c r="AGY52" s="69"/>
      <c r="AGZ52" s="69"/>
      <c r="AHA52" s="69"/>
      <c r="AHB52" s="69"/>
      <c r="AHC52" s="69"/>
      <c r="AHD52" s="69"/>
      <c r="AHE52" s="69"/>
      <c r="AHF52" s="69"/>
      <c r="AHG52" s="69"/>
      <c r="AHH52" s="69"/>
      <c r="AHI52" s="69"/>
      <c r="AHJ52" s="69"/>
      <c r="AHK52" s="69"/>
      <c r="AHL52" s="69"/>
      <c r="AHM52" s="69"/>
      <c r="AHN52" s="69"/>
      <c r="AHO52" s="69"/>
      <c r="AHP52" s="69"/>
      <c r="AHQ52" s="69"/>
      <c r="AHR52" s="69"/>
      <c r="AHS52" s="69"/>
      <c r="AHT52" s="69"/>
      <c r="AHU52" s="69"/>
      <c r="AHV52" s="69"/>
      <c r="AHW52" s="69"/>
      <c r="AHX52" s="69"/>
      <c r="AHY52" s="69"/>
      <c r="AHZ52" s="69"/>
      <c r="AIA52" s="69"/>
      <c r="AIB52" s="69"/>
      <c r="AIC52" s="69"/>
      <c r="AID52" s="69"/>
      <c r="AIE52" s="69"/>
      <c r="AIF52" s="69"/>
      <c r="AIG52" s="69"/>
      <c r="AIH52" s="69"/>
      <c r="AII52" s="69"/>
      <c r="AIJ52" s="69"/>
      <c r="AIK52" s="69"/>
      <c r="AIL52" s="69"/>
      <c r="AIM52" s="69"/>
      <c r="AIN52" s="69"/>
      <c r="AIO52" s="69"/>
      <c r="AIP52" s="69"/>
      <c r="AIQ52" s="69"/>
      <c r="AIR52" s="69"/>
      <c r="AIS52" s="69"/>
      <c r="AIT52" s="69"/>
      <c r="AIU52" s="69"/>
      <c r="AIV52" s="69"/>
      <c r="AIW52" s="69"/>
      <c r="AIX52" s="69"/>
      <c r="AIY52" s="69"/>
      <c r="AIZ52" s="69"/>
      <c r="AJA52" s="69"/>
      <c r="AJB52" s="69"/>
      <c r="AJC52" s="69"/>
      <c r="AJD52" s="69"/>
      <c r="AJE52" s="69"/>
      <c r="AJF52" s="69"/>
      <c r="AJG52" s="69"/>
      <c r="AJH52" s="69"/>
      <c r="AJI52" s="69"/>
      <c r="AJJ52" s="69"/>
      <c r="AJK52" s="69"/>
      <c r="AJL52" s="69"/>
      <c r="AJM52" s="69"/>
      <c r="AJN52" s="69"/>
      <c r="AJO52" s="69"/>
      <c r="AJP52" s="69"/>
      <c r="AJQ52" s="69"/>
      <c r="AJR52" s="69"/>
      <c r="AJS52" s="69"/>
      <c r="AJT52" s="69"/>
      <c r="AJU52" s="69"/>
      <c r="AJV52" s="69"/>
      <c r="AJW52" s="69"/>
      <c r="AJX52" s="69"/>
      <c r="AJY52" s="69"/>
      <c r="AJZ52" s="69"/>
      <c r="AKA52" s="69"/>
      <c r="AKB52" s="69"/>
      <c r="AKC52" s="69"/>
      <c r="AKD52" s="69"/>
      <c r="AKE52" s="69"/>
      <c r="AKF52" s="69"/>
      <c r="AKG52" s="69"/>
      <c r="AKH52" s="69"/>
      <c r="AKI52" s="69"/>
      <c r="AKJ52" s="69"/>
      <c r="AKK52" s="69"/>
      <c r="AKL52" s="69"/>
      <c r="AKM52" s="69"/>
      <c r="AKN52" s="69"/>
      <c r="AKO52" s="69"/>
      <c r="AKP52" s="69"/>
      <c r="AKQ52" s="69"/>
      <c r="AKR52" s="69"/>
      <c r="AKS52" s="69"/>
      <c r="AKT52" s="69"/>
      <c r="AKU52" s="69"/>
      <c r="AKV52" s="69"/>
      <c r="AKW52" s="69"/>
      <c r="AKX52" s="69"/>
      <c r="AKY52" s="69"/>
      <c r="AKZ52" s="69"/>
      <c r="ALA52" s="69"/>
      <c r="ALB52" s="69"/>
      <c r="ALC52" s="69"/>
      <c r="ALD52" s="69"/>
      <c r="ALE52" s="69"/>
      <c r="ALF52" s="69"/>
      <c r="ALG52" s="69"/>
      <c r="ALH52" s="69"/>
      <c r="ALI52" s="69"/>
      <c r="ALJ52" s="69"/>
      <c r="ALK52" s="69"/>
      <c r="ALL52" s="69"/>
      <c r="ALM52" s="69"/>
      <c r="ALN52" s="69"/>
      <c r="ALO52" s="69"/>
      <c r="ALP52" s="69"/>
      <c r="ALQ52" s="69"/>
      <c r="ALR52" s="69"/>
      <c r="ALS52" s="69"/>
      <c r="ALT52" s="69"/>
      <c r="ALU52" s="69"/>
      <c r="ALV52" s="69"/>
      <c r="ALW52" s="69"/>
      <c r="ALX52" s="69"/>
      <c r="ALY52" s="69"/>
      <c r="ALZ52" s="69"/>
      <c r="AMA52" s="69"/>
      <c r="AMB52" s="69"/>
      <c r="AMC52" s="69"/>
      <c r="AMD52" s="69"/>
      <c r="AME52" s="69"/>
      <c r="AMF52" s="69"/>
      <c r="AMG52" s="69"/>
      <c r="AMH52" s="69"/>
      <c r="AMI52" s="69"/>
      <c r="AMJ52" s="69"/>
    </row>
    <row r="53" spans="1:1025" ht="30" customHeight="1" x14ac:dyDescent="0.25">
      <c r="B53" s="137" t="s">
        <v>215</v>
      </c>
      <c r="C53" s="138"/>
      <c r="D53" s="138"/>
      <c r="E53" s="139"/>
      <c r="F53" s="52">
        <f>TRUNC(G31*17.5%,2)</f>
        <v>40827.43</v>
      </c>
      <c r="G53" s="61">
        <f>TRUNC(F53*12,2)</f>
        <v>489929.16</v>
      </c>
    </row>
    <row r="55" spans="1:1025" x14ac:dyDescent="0.25">
      <c r="A55" s="133" t="s">
        <v>171</v>
      </c>
      <c r="B55" s="133"/>
      <c r="C55" s="133"/>
      <c r="D55" s="133"/>
      <c r="E55" s="133"/>
      <c r="F55" s="133"/>
      <c r="G55" s="133"/>
      <c r="H55" s="133"/>
    </row>
    <row r="58" spans="1:1025" x14ac:dyDescent="0.25">
      <c r="E58" s="53" t="s">
        <v>172</v>
      </c>
      <c r="F58" s="53" t="s">
        <v>176</v>
      </c>
      <c r="G58" s="53" t="s">
        <v>177</v>
      </c>
      <c r="AMK58" s="33"/>
    </row>
    <row r="59" spans="1:1025" x14ac:dyDescent="0.25">
      <c r="B59" s="126" t="s">
        <v>150</v>
      </c>
      <c r="C59" s="127"/>
      <c r="D59" s="128"/>
      <c r="E59" s="52">
        <f>H31</f>
        <v>2799595.7366219438</v>
      </c>
      <c r="F59" s="52">
        <f>H31</f>
        <v>2799595.7366219438</v>
      </c>
      <c r="G59" s="52">
        <f>SUM(E59:F59)</f>
        <v>5599191.4732438875</v>
      </c>
      <c r="AMK59" s="33"/>
    </row>
    <row r="60" spans="1:1025" x14ac:dyDescent="0.25">
      <c r="B60" s="126" t="s">
        <v>173</v>
      </c>
      <c r="C60" s="127"/>
      <c r="D60" s="128"/>
      <c r="E60" s="52">
        <v>0</v>
      </c>
      <c r="F60" s="52">
        <f>hextraAE!A51</f>
        <v>609373.87100000004</v>
      </c>
      <c r="G60" s="52">
        <f t="shared" ref="G60:G64" si="4">SUM(E60:F60)</f>
        <v>609373.87100000004</v>
      </c>
      <c r="AMK60" s="33"/>
    </row>
    <row r="61" spans="1:1025" x14ac:dyDescent="0.25">
      <c r="B61" s="126" t="s">
        <v>159</v>
      </c>
      <c r="C61" s="127"/>
      <c r="D61" s="128"/>
      <c r="E61" s="52">
        <f>G38</f>
        <v>31626.239999999998</v>
      </c>
      <c r="F61" s="52">
        <f>G38</f>
        <v>31626.239999999998</v>
      </c>
      <c r="G61" s="52">
        <f t="shared" si="4"/>
        <v>63252.479999999996</v>
      </c>
      <c r="AMK61" s="33"/>
    </row>
    <row r="62" spans="1:1025" x14ac:dyDescent="0.25">
      <c r="B62" s="126" t="s">
        <v>165</v>
      </c>
      <c r="C62" s="127"/>
      <c r="D62" s="128"/>
      <c r="E62" s="52">
        <f>G46</f>
        <v>48264.4</v>
      </c>
      <c r="F62" s="52">
        <f>G46</f>
        <v>48264.4</v>
      </c>
      <c r="G62" s="52">
        <f t="shared" si="4"/>
        <v>96528.8</v>
      </c>
      <c r="AMK62" s="33"/>
    </row>
    <row r="63" spans="1:1025" x14ac:dyDescent="0.25">
      <c r="B63" s="126" t="s">
        <v>174</v>
      </c>
      <c r="C63" s="127"/>
      <c r="D63" s="128"/>
      <c r="E63" s="52">
        <f>G50</f>
        <v>25000</v>
      </c>
      <c r="F63" s="52">
        <f>G50</f>
        <v>25000</v>
      </c>
      <c r="G63" s="52">
        <f t="shared" si="4"/>
        <v>50000</v>
      </c>
      <c r="AMK63" s="33"/>
    </row>
    <row r="64" spans="1:1025" x14ac:dyDescent="0.25">
      <c r="B64" s="126" t="s">
        <v>175</v>
      </c>
      <c r="C64" s="127"/>
      <c r="D64" s="128"/>
      <c r="E64" s="52">
        <f>G53</f>
        <v>489929.16</v>
      </c>
      <c r="F64" s="52">
        <f>G53</f>
        <v>489929.16</v>
      </c>
      <c r="G64" s="52">
        <f t="shared" si="4"/>
        <v>979858.32</v>
      </c>
      <c r="AMK64" s="33"/>
    </row>
    <row r="65" spans="2:7 1025:1025" x14ac:dyDescent="0.25">
      <c r="B65" s="129" t="s">
        <v>164</v>
      </c>
      <c r="C65" s="130"/>
      <c r="D65" s="131"/>
      <c r="E65" s="54">
        <f>SUM(E59:E64)</f>
        <v>3394415.536621944</v>
      </c>
      <c r="F65" s="54">
        <f t="shared" ref="F65:G65" si="5">SUM(F59:F64)</f>
        <v>4003789.4076219439</v>
      </c>
      <c r="G65" s="54">
        <f t="shared" si="5"/>
        <v>7398204.9442438884</v>
      </c>
      <c r="AMK65" s="33"/>
    </row>
  </sheetData>
  <mergeCells count="19">
    <mergeCell ref="B37:C37"/>
    <mergeCell ref="B38:E38"/>
    <mergeCell ref="A9:H9"/>
    <mergeCell ref="A11:H11"/>
    <mergeCell ref="A31:E31"/>
    <mergeCell ref="B35:C35"/>
    <mergeCell ref="B36:C36"/>
    <mergeCell ref="A33:H33"/>
    <mergeCell ref="B46:E46"/>
    <mergeCell ref="B59:D59"/>
    <mergeCell ref="B60:D60"/>
    <mergeCell ref="A55:H55"/>
    <mergeCell ref="B52:E52"/>
    <mergeCell ref="B53:E53"/>
    <mergeCell ref="B61:D61"/>
    <mergeCell ref="B62:D62"/>
    <mergeCell ref="B63:D63"/>
    <mergeCell ref="B64:D64"/>
    <mergeCell ref="B65:D65"/>
  </mergeCells>
  <pageMargins left="0.51181102362204722" right="0.51181102362204722" top="0.78740157480314965" bottom="0.78740157480314965" header="0.51181102362204722" footer="0.51181102362204722"/>
  <pageSetup paperSize="9" scale="84" firstPageNumber="0" orientation="landscape" horizontalDpi="300" verticalDpi="300" r:id="rId1"/>
  <headerFooter>
    <oddFooter>&amp;L&amp;"Calibri,Negrito"Estimativa em &amp;D</oddFooter>
  </headerFooter>
  <rowBreaks count="2" manualBreakCount="2">
    <brk id="31" max="16383" man="1"/>
    <brk id="53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111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109</v>
      </c>
      <c r="D17" s="117"/>
    </row>
    <row r="18" spans="1:4" x14ac:dyDescent="0.25">
      <c r="A18" s="4">
        <v>2</v>
      </c>
      <c r="B18" s="4" t="s">
        <v>19</v>
      </c>
      <c r="C18" s="117" t="s">
        <v>110</v>
      </c>
      <c r="D18" s="117"/>
    </row>
    <row r="19" spans="1:4" x14ac:dyDescent="0.25">
      <c r="A19" s="4">
        <v>3</v>
      </c>
      <c r="B19" s="4" t="s">
        <v>21</v>
      </c>
      <c r="C19" s="122">
        <v>3582.03</v>
      </c>
      <c r="D19" s="122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3582.03</v>
      </c>
    </row>
    <row r="27" spans="1:4" ht="12.75" customHeight="1" x14ac:dyDescent="0.25">
      <c r="A27" s="8" t="s">
        <v>4</v>
      </c>
      <c r="B27" s="110" t="s">
        <v>28</v>
      </c>
      <c r="C27" s="110"/>
      <c r="D27" s="14">
        <f>D26*0.3</f>
        <v>1074.6089999999999</v>
      </c>
    </row>
    <row r="28" spans="1:4" ht="12.75" customHeight="1" x14ac:dyDescent="0.25">
      <c r="A28" s="8" t="s">
        <v>6</v>
      </c>
      <c r="B28" s="110" t="s">
        <v>29</v>
      </c>
      <c r="C28" s="110"/>
      <c r="D28" s="14"/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4656.6390000000001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387.89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517.35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905.24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1112.3699999999999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139.04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166.85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83.42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55.61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33.369999999999997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11.12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444.95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2046.7299999999996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55.478200000000044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502.52920000000006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905.24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2046.7299999999996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502.52920000000006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3454.4991999999993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19.09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1.52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7.45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85.68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31.53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141.56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286.83000000000004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77.260000000000005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46.18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1.67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27.71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9.33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162.15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162.15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162.15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438.02341000000001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551.9094965999999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923.27279225057453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69.378880342528717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320.21021696551719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533.68369494252863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1913.2056988505744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4656.6390000000001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3454.4991999999993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286.83000000000004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162.15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8760.4681999999993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1913.2056988505744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10673.673898850573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112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109</v>
      </c>
      <c r="D17" s="117"/>
    </row>
    <row r="18" spans="1:4" x14ac:dyDescent="0.25">
      <c r="A18" s="4">
        <v>2</v>
      </c>
      <c r="B18" s="4" t="s">
        <v>19</v>
      </c>
      <c r="C18" s="117" t="s">
        <v>110</v>
      </c>
      <c r="D18" s="117"/>
    </row>
    <row r="19" spans="1:4" x14ac:dyDescent="0.25">
      <c r="A19" s="4">
        <v>3</v>
      </c>
      <c r="B19" s="4" t="s">
        <v>21</v>
      </c>
      <c r="C19" s="122">
        <v>3582.03</v>
      </c>
      <c r="D19" s="122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3582.03</v>
      </c>
    </row>
    <row r="27" spans="1:4" ht="12.75" customHeight="1" x14ac:dyDescent="0.25">
      <c r="A27" s="8" t="s">
        <v>4</v>
      </c>
      <c r="B27" s="110" t="s">
        <v>28</v>
      </c>
      <c r="C27" s="110"/>
      <c r="D27" s="14"/>
    </row>
    <row r="28" spans="1:4" ht="12.75" customHeight="1" x14ac:dyDescent="0.25">
      <c r="A28" s="8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3864.4300000000003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321.89999999999998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429.33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751.23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923.13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115.39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138.46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69.23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46.15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27.69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9.23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369.25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1698.5300000000002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55.478200000000044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502.52920000000006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751.23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1698.5300000000002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502.52920000000006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2952.2892000000002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15.84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1.26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6.18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71.099999999999994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26.16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117.47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238.01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64.900000000000006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38.799999999999997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1.41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23.28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7.83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136.22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136.22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136.22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369.5649600000001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465.65184960000005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778.97496971034491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58.535691365517252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270.16472937931042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450.2745489655174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1614.1917793103451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3864.4300000000003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2952.2892000000002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238.01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136.22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7391.2992000000013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1614.1917793103451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9005.490979310347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211</v>
      </c>
      <c r="B13" s="121"/>
      <c r="C13" s="10" t="s">
        <v>15</v>
      </c>
      <c r="D13" s="10">
        <v>2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212</v>
      </c>
      <c r="D17" s="117"/>
    </row>
    <row r="18" spans="1:4" x14ac:dyDescent="0.25">
      <c r="A18" s="4">
        <v>2</v>
      </c>
      <c r="B18" s="4" t="s">
        <v>19</v>
      </c>
      <c r="C18" s="117" t="s">
        <v>114</v>
      </c>
      <c r="D18" s="117"/>
    </row>
    <row r="19" spans="1:4" x14ac:dyDescent="0.25">
      <c r="A19" s="4">
        <v>3</v>
      </c>
      <c r="B19" s="4" t="s">
        <v>21</v>
      </c>
      <c r="C19" s="117">
        <v>2327.6799999999998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2327.6799999999998</v>
      </c>
    </row>
    <row r="27" spans="1:4" ht="12.75" customHeight="1" x14ac:dyDescent="0.25">
      <c r="A27" s="8" t="s">
        <v>4</v>
      </c>
      <c r="B27" s="110" t="s">
        <v>28</v>
      </c>
      <c r="C27" s="110"/>
      <c r="D27" s="14"/>
    </row>
    <row r="28" spans="1:4" ht="12.75" customHeight="1" x14ac:dyDescent="0.25">
      <c r="A28" s="8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2610.08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217.41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289.97000000000003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507.38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623.49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77.930000000000007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93.52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46.76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31.17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18.7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6.23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249.39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1147.19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130.73920000000004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577.79020000000014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507.38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1147.19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577.79020000000014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2232.3602000000001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10.7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0.85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4.17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48.02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17.670000000000002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79.34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160.75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46.02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27.51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16.510000000000002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5.55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96.59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96.59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96.59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265.00651000000005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333.90820260000004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558.58498625057473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41.974594342528739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193.72889696551724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322.88149494252878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1157.4996988505748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2610.08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2232.3602000000001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160.75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96.59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5300.1302000000005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1157.4996988505748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6457.629898850575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7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115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116</v>
      </c>
      <c r="D17" s="117"/>
    </row>
    <row r="18" spans="1:4" x14ac:dyDescent="0.25">
      <c r="A18" s="4">
        <v>2</v>
      </c>
      <c r="B18" s="4" t="s">
        <v>19</v>
      </c>
      <c r="C18" s="117" t="s">
        <v>117</v>
      </c>
      <c r="D18" s="117"/>
    </row>
    <row r="19" spans="1:4" x14ac:dyDescent="0.25">
      <c r="A19" s="4">
        <v>3</v>
      </c>
      <c r="B19" s="4" t="s">
        <v>21</v>
      </c>
      <c r="C19" s="117">
        <v>2327.6799999999998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2327.6799999999998</v>
      </c>
    </row>
    <row r="27" spans="1:4" ht="12.75" customHeight="1" x14ac:dyDescent="0.25">
      <c r="A27" s="8" t="s">
        <v>4</v>
      </c>
      <c r="B27" s="110" t="s">
        <v>28</v>
      </c>
      <c r="C27" s="110"/>
      <c r="D27" s="14">
        <f>D26*0.3</f>
        <v>698.30399999999997</v>
      </c>
    </row>
    <row r="28" spans="1:4" ht="12.75" customHeight="1" x14ac:dyDescent="0.25">
      <c r="A28" s="8" t="s">
        <v>6</v>
      </c>
      <c r="B28" s="110" t="s">
        <v>29</v>
      </c>
      <c r="C28" s="110"/>
      <c r="D28" s="14"/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3025.9839999999999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252.06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336.18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588.24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722.84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90.35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108.42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54.21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36.14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21.68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7.22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289.13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1329.9900000000002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130.73920000000004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577.79020000000014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588.24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1329.9900000000002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577.79020000000014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2496.0202000000004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12.4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0.99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4.84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55.67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20.48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91.98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186.36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52.51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31.39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1.1399999999999999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18.829999999999998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6.34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110.21000000000001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110.21000000000001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110.21000000000001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300.94621000000001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379.19222460000003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634.33926425057473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47.667112342528732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220.00205696551726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366.67009494252875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1314.4776988505746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3025.9839999999999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2496.0202000000004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186.36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110.21000000000001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6018.9242000000004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1314.4776988505746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7333.401898850575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C19" sqref="C19:D19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219</v>
      </c>
      <c r="B13" s="121"/>
      <c r="C13" s="10" t="s">
        <v>15</v>
      </c>
      <c r="D13" s="10">
        <v>1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118</v>
      </c>
      <c r="D17" s="117"/>
    </row>
    <row r="18" spans="1:4" x14ac:dyDescent="0.25">
      <c r="A18" s="4">
        <v>2</v>
      </c>
      <c r="B18" s="4" t="s">
        <v>19</v>
      </c>
      <c r="C18" s="117" t="s">
        <v>119</v>
      </c>
      <c r="D18" s="117"/>
    </row>
    <row r="19" spans="1:4" x14ac:dyDescent="0.25">
      <c r="A19" s="4">
        <v>3</v>
      </c>
      <c r="B19" s="4" t="s">
        <v>21</v>
      </c>
      <c r="C19" s="117">
        <v>2192.2800000000002</v>
      </c>
      <c r="D19" s="117"/>
    </row>
    <row r="20" spans="1:4" x14ac:dyDescent="0.25">
      <c r="A20" s="4">
        <v>4</v>
      </c>
      <c r="B20" s="4" t="s">
        <v>22</v>
      </c>
      <c r="C20" s="117" t="s">
        <v>218</v>
      </c>
      <c r="D20" s="117"/>
    </row>
    <row r="21" spans="1:4" x14ac:dyDescent="0.25">
      <c r="A21" s="4">
        <v>5</v>
      </c>
      <c r="B21" s="4" t="s">
        <v>23</v>
      </c>
      <c r="C21" s="123">
        <v>45352</v>
      </c>
      <c r="D21" s="123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2192.2800000000002</v>
      </c>
    </row>
    <row r="27" spans="1:4" ht="12.75" customHeight="1" x14ac:dyDescent="0.25">
      <c r="A27" s="8" t="s">
        <v>4</v>
      </c>
      <c r="B27" s="110" t="s">
        <v>28</v>
      </c>
      <c r="C27" s="110"/>
      <c r="D27" s="14">
        <f>D26*0.3</f>
        <v>657.68400000000008</v>
      </c>
    </row>
    <row r="28" spans="1:4" ht="12.75" customHeight="1" x14ac:dyDescent="0.25">
      <c r="A28" s="8" t="s">
        <v>6</v>
      </c>
      <c r="B28" s="110" t="s">
        <v>29</v>
      </c>
      <c r="C28" s="110"/>
      <c r="D28" s="14"/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2849.9640000000004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237.4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316.63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554.03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680.79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85.09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102.11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51.05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34.03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20.420000000000002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6.8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272.31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1252.5999999999999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IF((15*2*5.2)&gt;(D26*0.06),(15*2*5.2)-(D26*0.06),0)</f>
        <v>24.463200000000001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15*22.53</f>
        <v>337.95000000000005</v>
      </c>
    </row>
    <row r="65" spans="1:5" ht="12.75" customHeight="1" x14ac:dyDescent="0.25">
      <c r="A65" s="8" t="s">
        <v>6</v>
      </c>
      <c r="B65" s="110" t="s">
        <v>120</v>
      </c>
      <c r="C65" s="110"/>
      <c r="D65" s="14">
        <v>35</v>
      </c>
    </row>
    <row r="66" spans="1:5" ht="12.75" customHeight="1" x14ac:dyDescent="0.25">
      <c r="A66" s="8" t="s">
        <v>8</v>
      </c>
      <c r="B66" s="110" t="s">
        <v>189</v>
      </c>
      <c r="C66" s="110"/>
      <c r="D66" s="14">
        <v>192.4</v>
      </c>
    </row>
    <row r="67" spans="1:5" ht="12.75" customHeight="1" x14ac:dyDescent="0.25">
      <c r="A67" s="109" t="s">
        <v>35</v>
      </c>
      <c r="B67" s="109"/>
      <c r="C67" s="109"/>
      <c r="D67" s="19">
        <f>SUM(D63:D66)</f>
        <v>589.81320000000005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554.03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1252.5999999999999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589.81320000000005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2396.4431999999997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11.68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0.93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4.55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52.43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19.29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86.63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175.51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49.88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29.82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1.08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17.89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6.02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104.69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((D33+D76+D88)/220)*15*0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104.69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104.69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205.4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339.02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293.28135999999995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369.53451359999991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618.18317007816074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46.453070583908037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214.3987873103448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357.33131218390804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1280.9990436781604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2849.9640000000004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2396.4431999999997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175.51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104.69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339.02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5865.627199999999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1280.9990436781604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7146.6262436781599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7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121</v>
      </c>
      <c r="B13" s="121"/>
      <c r="C13" s="10" t="s">
        <v>15</v>
      </c>
      <c r="D13" s="10">
        <v>2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122</v>
      </c>
      <c r="D17" s="117"/>
    </row>
    <row r="18" spans="1:4" x14ac:dyDescent="0.25">
      <c r="A18" s="4">
        <v>2</v>
      </c>
      <c r="B18" s="4" t="s">
        <v>19</v>
      </c>
      <c r="C18" s="117" t="s">
        <v>123</v>
      </c>
      <c r="D18" s="117"/>
    </row>
    <row r="19" spans="1:4" x14ac:dyDescent="0.25">
      <c r="A19" s="4">
        <v>3</v>
      </c>
      <c r="B19" s="4" t="s">
        <v>21</v>
      </c>
      <c r="C19" s="117">
        <v>2327.6799999999998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2327.6799999999998</v>
      </c>
    </row>
    <row r="27" spans="1:4" ht="12.75" customHeight="1" x14ac:dyDescent="0.25">
      <c r="A27" s="8" t="s">
        <v>4</v>
      </c>
      <c r="B27" s="110" t="s">
        <v>28</v>
      </c>
      <c r="C27" s="110"/>
      <c r="D27" s="14"/>
    </row>
    <row r="28" spans="1:4" ht="12.75" customHeight="1" x14ac:dyDescent="0.25">
      <c r="A28" s="8" t="s">
        <v>6</v>
      </c>
      <c r="B28" s="110" t="s">
        <v>29</v>
      </c>
      <c r="C28" s="110"/>
      <c r="D28" s="14">
        <f>1412*0.2</f>
        <v>282.40000000000003</v>
      </c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2610.08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217.41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289.97000000000003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507.38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623.49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77.930000000000007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93.52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46.76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31.17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18.7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6.23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249.39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1147.19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130.73920000000004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577.79020000000014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507.38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1147.19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577.79020000000014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2232.3602000000001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10.7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0.85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4.17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48.02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17.670000000000002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79.34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160.75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46.02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27.51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16.510000000000002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5.55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96.59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96.59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96.59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66.73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200.35000000000002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265.00651000000005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333.90820260000004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558.58498625057473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41.974594342528739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193.72889696551724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322.88149494252878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1157.4996988505748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2610.08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2232.3602000000001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160.75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96.59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200.35000000000002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5300.1302000000005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1157.4996988505748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6457.629898850575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6"/>
  <sheetViews>
    <sheetView topLeftCell="A10" zoomScale="115" zoomScaleNormal="115" workbookViewId="0">
      <selection activeCell="D65" sqref="D65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 x14ac:dyDescent="0.25">
      <c r="A1" s="119" t="s">
        <v>0</v>
      </c>
      <c r="B1" s="119"/>
      <c r="C1" s="119"/>
      <c r="D1" s="119"/>
    </row>
    <row r="2" spans="1:4" ht="15.75" x14ac:dyDescent="0.25">
      <c r="A2" s="2"/>
      <c r="B2" s="2"/>
      <c r="C2" s="2"/>
      <c r="D2" s="2"/>
    </row>
    <row r="3" spans="1:4" x14ac:dyDescent="0.25">
      <c r="A3" s="112" t="s">
        <v>1</v>
      </c>
      <c r="B3" s="112"/>
      <c r="C3" s="112"/>
      <c r="D3" s="112"/>
    </row>
    <row r="4" spans="1:4" x14ac:dyDescent="0.25">
      <c r="A4" s="3"/>
      <c r="B4" s="3"/>
      <c r="C4" s="3"/>
      <c r="D4" s="3"/>
    </row>
    <row r="5" spans="1:4" x14ac:dyDescent="0.25">
      <c r="A5" s="4" t="s">
        <v>2</v>
      </c>
      <c r="B5" s="5" t="s">
        <v>3</v>
      </c>
      <c r="C5" s="6"/>
      <c r="D5" s="7"/>
    </row>
    <row r="6" spans="1:4" x14ac:dyDescent="0.25">
      <c r="A6" s="4" t="s">
        <v>4</v>
      </c>
      <c r="B6" s="5" t="s">
        <v>5</v>
      </c>
      <c r="C6" s="6"/>
      <c r="D6" s="7"/>
    </row>
    <row r="7" spans="1:4" x14ac:dyDescent="0.25">
      <c r="A7" s="4" t="s">
        <v>6</v>
      </c>
      <c r="B7" s="5" t="s">
        <v>7</v>
      </c>
      <c r="C7" s="6"/>
      <c r="D7" s="7"/>
    </row>
    <row r="8" spans="1:4" x14ac:dyDescent="0.25">
      <c r="A8" s="4" t="s">
        <v>8</v>
      </c>
      <c r="B8" s="5" t="s">
        <v>9</v>
      </c>
      <c r="C8" s="6"/>
      <c r="D8" s="7">
        <v>24</v>
      </c>
    </row>
    <row r="10" spans="1:4" x14ac:dyDescent="0.25">
      <c r="A10" s="112" t="s">
        <v>10</v>
      </c>
      <c r="B10" s="112"/>
      <c r="C10" s="112"/>
      <c r="D10" s="112"/>
    </row>
    <row r="11" spans="1:4" x14ac:dyDescent="0.25">
      <c r="A11" s="3"/>
      <c r="B11" s="3"/>
      <c r="C11" s="3"/>
      <c r="D11" s="3"/>
    </row>
    <row r="12" spans="1:4" ht="38.25" customHeight="1" x14ac:dyDescent="0.25">
      <c r="A12" s="120" t="s">
        <v>11</v>
      </c>
      <c r="B12" s="120"/>
      <c r="C12" s="8" t="s">
        <v>12</v>
      </c>
      <c r="D12" s="9" t="s">
        <v>13</v>
      </c>
    </row>
    <row r="13" spans="1:4" s="11" customFormat="1" ht="12.75" x14ac:dyDescent="0.2">
      <c r="A13" s="121" t="s">
        <v>180</v>
      </c>
      <c r="B13" s="121"/>
      <c r="C13" s="10" t="s">
        <v>15</v>
      </c>
      <c r="D13" s="10">
        <v>3</v>
      </c>
    </row>
    <row r="15" spans="1:4" x14ac:dyDescent="0.25">
      <c r="A15" s="112" t="s">
        <v>16</v>
      </c>
      <c r="B15" s="112"/>
      <c r="C15" s="112"/>
      <c r="D15" s="112"/>
    </row>
    <row r="16" spans="1:4" x14ac:dyDescent="0.25">
      <c r="A16" s="3"/>
      <c r="B16" s="3"/>
      <c r="C16" s="3"/>
      <c r="D16" s="3"/>
    </row>
    <row r="17" spans="1:4" x14ac:dyDescent="0.25">
      <c r="A17" s="4">
        <v>1</v>
      </c>
      <c r="B17" s="4" t="s">
        <v>17</v>
      </c>
      <c r="C17" s="117" t="s">
        <v>183</v>
      </c>
      <c r="D17" s="117"/>
    </row>
    <row r="18" spans="1:4" x14ac:dyDescent="0.25">
      <c r="A18" s="4">
        <v>2</v>
      </c>
      <c r="B18" s="4" t="s">
        <v>19</v>
      </c>
      <c r="C18" s="117" t="s">
        <v>124</v>
      </c>
      <c r="D18" s="117"/>
    </row>
    <row r="19" spans="1:4" x14ac:dyDescent="0.25">
      <c r="A19" s="4">
        <v>3</v>
      </c>
      <c r="B19" s="4" t="s">
        <v>21</v>
      </c>
      <c r="C19" s="117">
        <v>2327.6799999999998</v>
      </c>
      <c r="D19" s="117"/>
    </row>
    <row r="20" spans="1:4" x14ac:dyDescent="0.25">
      <c r="A20" s="4">
        <v>4</v>
      </c>
      <c r="B20" s="4" t="s">
        <v>22</v>
      </c>
      <c r="C20" s="117" t="s">
        <v>222</v>
      </c>
      <c r="D20" s="117"/>
    </row>
    <row r="21" spans="1:4" x14ac:dyDescent="0.25">
      <c r="A21" s="4">
        <v>5</v>
      </c>
      <c r="B21" s="4" t="s">
        <v>23</v>
      </c>
      <c r="C21" s="117"/>
      <c r="D21" s="117"/>
    </row>
    <row r="23" spans="1:4" x14ac:dyDescent="0.25">
      <c r="A23" s="112" t="s">
        <v>24</v>
      </c>
      <c r="B23" s="112"/>
      <c r="C23" s="112"/>
      <c r="D23" s="112"/>
    </row>
    <row r="25" spans="1:4" ht="12.75" customHeight="1" x14ac:dyDescent="0.25">
      <c r="A25" s="12">
        <v>1</v>
      </c>
      <c r="B25" s="109" t="s">
        <v>25</v>
      </c>
      <c r="C25" s="109"/>
      <c r="D25" s="12" t="s">
        <v>26</v>
      </c>
    </row>
    <row r="26" spans="1:4" ht="12.75" customHeight="1" x14ac:dyDescent="0.25">
      <c r="A26" s="8" t="s">
        <v>2</v>
      </c>
      <c r="B26" s="110" t="s">
        <v>27</v>
      </c>
      <c r="C26" s="110"/>
      <c r="D26" s="14">
        <v>2327.6799999999998</v>
      </c>
    </row>
    <row r="27" spans="1:4" ht="12.75" customHeight="1" x14ac:dyDescent="0.25">
      <c r="A27" s="8" t="s">
        <v>4</v>
      </c>
      <c r="B27" s="110" t="s">
        <v>28</v>
      </c>
      <c r="C27" s="110"/>
      <c r="D27" s="14">
        <f>D26*0.3</f>
        <v>698.30399999999997</v>
      </c>
    </row>
    <row r="28" spans="1:4" ht="12.75" customHeight="1" x14ac:dyDescent="0.25">
      <c r="A28" s="8" t="s">
        <v>6</v>
      </c>
      <c r="B28" s="110" t="s">
        <v>29</v>
      </c>
      <c r="C28" s="110"/>
      <c r="D28" s="14"/>
    </row>
    <row r="29" spans="1:4" ht="12.75" customHeight="1" x14ac:dyDescent="0.25">
      <c r="A29" s="8" t="s">
        <v>8</v>
      </c>
      <c r="B29" s="110" t="s">
        <v>30</v>
      </c>
      <c r="C29" s="110"/>
      <c r="D29" s="14"/>
    </row>
    <row r="30" spans="1:4" ht="12.75" customHeight="1" x14ac:dyDescent="0.25">
      <c r="A30" s="8" t="s">
        <v>31</v>
      </c>
      <c r="B30" s="110" t="s">
        <v>32</v>
      </c>
      <c r="C30" s="110"/>
      <c r="D30" s="14"/>
    </row>
    <row r="31" spans="1:4" x14ac:dyDescent="0.25">
      <c r="A31" s="8"/>
      <c r="B31" s="110"/>
      <c r="C31" s="110"/>
      <c r="D31" s="14"/>
    </row>
    <row r="32" spans="1:4" ht="12.75" customHeight="1" x14ac:dyDescent="0.25">
      <c r="A32" s="8" t="s">
        <v>33</v>
      </c>
      <c r="B32" s="110" t="s">
        <v>34</v>
      </c>
      <c r="C32" s="110"/>
      <c r="D32" s="14"/>
    </row>
    <row r="33" spans="1:4" ht="12.75" customHeight="1" x14ac:dyDescent="0.25">
      <c r="A33" s="109" t="s">
        <v>35</v>
      </c>
      <c r="B33" s="109"/>
      <c r="C33" s="109"/>
      <c r="D33" s="15">
        <f>SUM(D26:D32)</f>
        <v>3025.9839999999999</v>
      </c>
    </row>
    <row r="36" spans="1:4" x14ac:dyDescent="0.25">
      <c r="A36" s="112" t="s">
        <v>36</v>
      </c>
      <c r="B36" s="112"/>
      <c r="C36" s="112"/>
      <c r="D36" s="112"/>
    </row>
    <row r="37" spans="1:4" x14ac:dyDescent="0.25">
      <c r="A37" s="16"/>
    </row>
    <row r="38" spans="1:4" x14ac:dyDescent="0.25">
      <c r="A38" s="114" t="s">
        <v>37</v>
      </c>
      <c r="B38" s="114"/>
      <c r="C38" s="114"/>
      <c r="D38" s="114"/>
    </row>
    <row r="40" spans="1:4" ht="12.75" customHeight="1" x14ac:dyDescent="0.25">
      <c r="A40" s="12" t="s">
        <v>38</v>
      </c>
      <c r="B40" s="109" t="s">
        <v>39</v>
      </c>
      <c r="C40" s="109"/>
      <c r="D40" s="12" t="s">
        <v>26</v>
      </c>
    </row>
    <row r="41" spans="1:4" x14ac:dyDescent="0.25">
      <c r="A41" s="8" t="s">
        <v>2</v>
      </c>
      <c r="B41" s="13" t="s">
        <v>40</v>
      </c>
      <c r="C41" s="17">
        <f>TRUNC(1/12,4)</f>
        <v>8.3299999999999999E-2</v>
      </c>
      <c r="D41" s="14">
        <f>TRUNC($D$33*C41,2)</f>
        <v>252.06</v>
      </c>
    </row>
    <row r="42" spans="1:4" x14ac:dyDescent="0.25">
      <c r="A42" s="8" t="s">
        <v>4</v>
      </c>
      <c r="B42" s="13" t="s">
        <v>41</v>
      </c>
      <c r="C42" s="17">
        <f>TRUNC(((1+1/3)/12),4)</f>
        <v>0.1111</v>
      </c>
      <c r="D42" s="14">
        <f>TRUNC($D$33*C42,2)</f>
        <v>336.18</v>
      </c>
    </row>
    <row r="43" spans="1:4" ht="12.75" customHeight="1" x14ac:dyDescent="0.25">
      <c r="A43" s="109" t="s">
        <v>35</v>
      </c>
      <c r="B43" s="109"/>
      <c r="C43" s="18">
        <f>SUM(C41:C42)</f>
        <v>0.19440000000000002</v>
      </c>
      <c r="D43" s="19">
        <f>SUM(D41:D42)</f>
        <v>588.24</v>
      </c>
    </row>
    <row r="46" spans="1:4" ht="12.75" customHeight="1" x14ac:dyDescent="0.25">
      <c r="A46" s="116" t="s">
        <v>42</v>
      </c>
      <c r="B46" s="116"/>
      <c r="C46" s="116"/>
      <c r="D46" s="116"/>
    </row>
    <row r="48" spans="1:4" x14ac:dyDescent="0.25">
      <c r="A48" s="12" t="s">
        <v>43</v>
      </c>
      <c r="B48" s="12" t="s">
        <v>44</v>
      </c>
      <c r="C48" s="12" t="s">
        <v>45</v>
      </c>
      <c r="D48" s="12" t="s">
        <v>26</v>
      </c>
    </row>
    <row r="49" spans="1:4" x14ac:dyDescent="0.25">
      <c r="A49" s="8" t="s">
        <v>2</v>
      </c>
      <c r="B49" s="13" t="s">
        <v>46</v>
      </c>
      <c r="C49" s="20">
        <v>0.2</v>
      </c>
      <c r="D49" s="14">
        <f t="shared" ref="D49:D56" si="0">TRUNC(($D$33+$D$43)*C49,2)</f>
        <v>722.84</v>
      </c>
    </row>
    <row r="50" spans="1:4" x14ac:dyDescent="0.25">
      <c r="A50" s="8" t="s">
        <v>4</v>
      </c>
      <c r="B50" s="13" t="s">
        <v>47</v>
      </c>
      <c r="C50" s="20">
        <v>2.5000000000000001E-2</v>
      </c>
      <c r="D50" s="14">
        <f t="shared" si="0"/>
        <v>90.35</v>
      </c>
    </row>
    <row r="51" spans="1:4" x14ac:dyDescent="0.25">
      <c r="A51" s="8" t="s">
        <v>6</v>
      </c>
      <c r="B51" s="13" t="s">
        <v>48</v>
      </c>
      <c r="C51" s="21">
        <v>0.03</v>
      </c>
      <c r="D51" s="14">
        <f t="shared" si="0"/>
        <v>108.42</v>
      </c>
    </row>
    <row r="52" spans="1:4" x14ac:dyDescent="0.25">
      <c r="A52" s="8" t="s">
        <v>8</v>
      </c>
      <c r="B52" s="13" t="s">
        <v>49</v>
      </c>
      <c r="C52" s="20">
        <v>1.4999999999999999E-2</v>
      </c>
      <c r="D52" s="14">
        <f t="shared" si="0"/>
        <v>54.21</v>
      </c>
    </row>
    <row r="53" spans="1:4" x14ac:dyDescent="0.25">
      <c r="A53" s="8" t="s">
        <v>31</v>
      </c>
      <c r="B53" s="13" t="s">
        <v>50</v>
      </c>
      <c r="C53" s="20">
        <v>0.01</v>
      </c>
      <c r="D53" s="14">
        <f t="shared" si="0"/>
        <v>36.14</v>
      </c>
    </row>
    <row r="54" spans="1:4" x14ac:dyDescent="0.25">
      <c r="A54" s="8" t="s">
        <v>51</v>
      </c>
      <c r="B54" s="13" t="s">
        <v>52</v>
      </c>
      <c r="C54" s="20">
        <v>6.0000000000000001E-3</v>
      </c>
      <c r="D54" s="14">
        <f t="shared" si="0"/>
        <v>21.68</v>
      </c>
    </row>
    <row r="55" spans="1:4" x14ac:dyDescent="0.25">
      <c r="A55" s="8" t="s">
        <v>33</v>
      </c>
      <c r="B55" s="13" t="s">
        <v>53</v>
      </c>
      <c r="C55" s="20">
        <v>2E-3</v>
      </c>
      <c r="D55" s="14">
        <f t="shared" si="0"/>
        <v>7.22</v>
      </c>
    </row>
    <row r="56" spans="1:4" x14ac:dyDescent="0.25">
      <c r="A56" s="8" t="s">
        <v>54</v>
      </c>
      <c r="B56" s="13" t="s">
        <v>55</v>
      </c>
      <c r="C56" s="20">
        <v>0.08</v>
      </c>
      <c r="D56" s="14">
        <f t="shared" si="0"/>
        <v>289.13</v>
      </c>
    </row>
    <row r="57" spans="1:4" ht="12.75" customHeight="1" x14ac:dyDescent="0.25">
      <c r="A57" s="109" t="s">
        <v>56</v>
      </c>
      <c r="B57" s="109"/>
      <c r="C57" s="22">
        <f>SUM(C49:C56)</f>
        <v>0.36800000000000005</v>
      </c>
      <c r="D57" s="19">
        <f>SUM(D49:D56)</f>
        <v>1329.9900000000002</v>
      </c>
    </row>
    <row r="60" spans="1:4" x14ac:dyDescent="0.25">
      <c r="A60" s="114" t="s">
        <v>57</v>
      </c>
      <c r="B60" s="114"/>
      <c r="C60" s="114"/>
      <c r="D60" s="114"/>
    </row>
    <row r="62" spans="1:4" ht="12.75" customHeight="1" x14ac:dyDescent="0.25">
      <c r="A62" s="12" t="s">
        <v>58</v>
      </c>
      <c r="B62" s="115" t="s">
        <v>59</v>
      </c>
      <c r="C62" s="115"/>
      <c r="D62" s="12" t="s">
        <v>26</v>
      </c>
    </row>
    <row r="63" spans="1:4" ht="12.75" customHeight="1" x14ac:dyDescent="0.25">
      <c r="A63" s="8" t="s">
        <v>2</v>
      </c>
      <c r="B63" s="110" t="s">
        <v>60</v>
      </c>
      <c r="C63" s="110"/>
      <c r="D63" s="14">
        <f>IF((26*2*5.2)&gt;(D26*0.06),(26*2*5.2)-(D26*0.06),0)</f>
        <v>130.73920000000004</v>
      </c>
    </row>
    <row r="64" spans="1:4" ht="12.75" customHeight="1" x14ac:dyDescent="0.25">
      <c r="A64" s="8" t="s">
        <v>4</v>
      </c>
      <c r="B64" s="110" t="s">
        <v>61</v>
      </c>
      <c r="C64" s="110"/>
      <c r="D64" s="14">
        <f>22*21.39*0.95</f>
        <v>447.05100000000004</v>
      </c>
    </row>
    <row r="65" spans="1:5" ht="12.75" customHeight="1" x14ac:dyDescent="0.25">
      <c r="A65" s="8" t="s">
        <v>6</v>
      </c>
      <c r="B65" s="110" t="s">
        <v>62</v>
      </c>
      <c r="C65" s="110"/>
      <c r="D65" s="14"/>
    </row>
    <row r="66" spans="1:5" ht="12.75" customHeight="1" x14ac:dyDescent="0.25">
      <c r="A66" s="8" t="s">
        <v>8</v>
      </c>
      <c r="B66" s="110" t="s">
        <v>34</v>
      </c>
      <c r="C66" s="110"/>
      <c r="D66" s="14"/>
    </row>
    <row r="67" spans="1:5" ht="12.75" customHeight="1" x14ac:dyDescent="0.25">
      <c r="A67" s="109" t="s">
        <v>35</v>
      </c>
      <c r="B67" s="109"/>
      <c r="C67" s="109"/>
      <c r="D67" s="19">
        <f>SUM(D63:D66)</f>
        <v>577.79020000000014</v>
      </c>
    </row>
    <row r="70" spans="1:5" x14ac:dyDescent="0.25">
      <c r="A70" s="114" t="s">
        <v>63</v>
      </c>
      <c r="B70" s="114"/>
      <c r="C70" s="114"/>
      <c r="D70" s="114"/>
    </row>
    <row r="72" spans="1:5" ht="12.75" customHeight="1" x14ac:dyDescent="0.25">
      <c r="A72" s="12">
        <v>2</v>
      </c>
      <c r="B72" s="115" t="s">
        <v>64</v>
      </c>
      <c r="C72" s="115"/>
      <c r="D72" s="12" t="s">
        <v>26</v>
      </c>
    </row>
    <row r="73" spans="1:5" ht="12.75" customHeight="1" x14ac:dyDescent="0.25">
      <c r="A73" s="8" t="s">
        <v>38</v>
      </c>
      <c r="B73" s="110" t="s">
        <v>39</v>
      </c>
      <c r="C73" s="110"/>
      <c r="D73" s="23">
        <f>D43</f>
        <v>588.24</v>
      </c>
    </row>
    <row r="74" spans="1:5" ht="12.75" customHeight="1" x14ac:dyDescent="0.25">
      <c r="A74" s="8" t="s">
        <v>43</v>
      </c>
      <c r="B74" s="110" t="s">
        <v>44</v>
      </c>
      <c r="C74" s="110"/>
      <c r="D74" s="23">
        <f>D57</f>
        <v>1329.9900000000002</v>
      </c>
    </row>
    <row r="75" spans="1:5" ht="12.75" customHeight="1" x14ac:dyDescent="0.25">
      <c r="A75" s="8" t="s">
        <v>58</v>
      </c>
      <c r="B75" s="110" t="s">
        <v>59</v>
      </c>
      <c r="C75" s="110"/>
      <c r="D75" s="23">
        <f>D67</f>
        <v>577.79020000000014</v>
      </c>
    </row>
    <row r="76" spans="1:5" ht="12.75" customHeight="1" x14ac:dyDescent="0.25">
      <c r="A76" s="109" t="s">
        <v>35</v>
      </c>
      <c r="B76" s="109"/>
      <c r="C76" s="109"/>
      <c r="D76" s="19">
        <f>SUM(D73:D75)</f>
        <v>2496.0202000000004</v>
      </c>
    </row>
    <row r="77" spans="1:5" x14ac:dyDescent="0.25">
      <c r="A77" s="24"/>
      <c r="E77" s="25"/>
    </row>
    <row r="79" spans="1:5" x14ac:dyDescent="0.25">
      <c r="A79" s="112" t="s">
        <v>65</v>
      </c>
      <c r="B79" s="112"/>
      <c r="C79" s="112"/>
      <c r="D79" s="112"/>
      <c r="E79" s="26"/>
    </row>
    <row r="80" spans="1:5" ht="12.75" customHeight="1" x14ac:dyDescent="0.25">
      <c r="E80" s="25"/>
    </row>
    <row r="81" spans="1:4" ht="12.75" customHeight="1" x14ac:dyDescent="0.25">
      <c r="A81" s="12">
        <v>3</v>
      </c>
      <c r="B81" s="115" t="s">
        <v>66</v>
      </c>
      <c r="C81" s="115"/>
      <c r="D81" s="12" t="s">
        <v>26</v>
      </c>
    </row>
    <row r="82" spans="1:4" x14ac:dyDescent="0.25">
      <c r="A82" s="8" t="s">
        <v>2</v>
      </c>
      <c r="B82" s="27" t="s">
        <v>67</v>
      </c>
      <c r="C82" s="20">
        <f>TRUNC(((1/12)*5%),4)</f>
        <v>4.1000000000000003E-3</v>
      </c>
      <c r="D82" s="14">
        <f>TRUNC($D$33*C82,2)</f>
        <v>12.4</v>
      </c>
    </row>
    <row r="83" spans="1:4" x14ac:dyDescent="0.25">
      <c r="A83" s="8" t="s">
        <v>4</v>
      </c>
      <c r="B83" s="27" t="s">
        <v>68</v>
      </c>
      <c r="C83" s="20">
        <v>0.08</v>
      </c>
      <c r="D83" s="14">
        <f>TRUNC(D82*C83,2)</f>
        <v>0.99</v>
      </c>
    </row>
    <row r="84" spans="1:4" x14ac:dyDescent="0.25">
      <c r="A84" s="8" t="s">
        <v>6</v>
      </c>
      <c r="B84" s="27" t="s">
        <v>220</v>
      </c>
      <c r="C84" s="20">
        <f>TRUNC(8%*5%*40%,4)</f>
        <v>1.6000000000000001E-3</v>
      </c>
      <c r="D84" s="14">
        <f>TRUNC($D$33*C84,2)</f>
        <v>4.84</v>
      </c>
    </row>
    <row r="85" spans="1:4" x14ac:dyDescent="0.25">
      <c r="A85" s="8" t="s">
        <v>8</v>
      </c>
      <c r="B85" s="27" t="s">
        <v>69</v>
      </c>
      <c r="C85" s="20">
        <f>TRUNC(((7/30)/12)*95%,4)</f>
        <v>1.84E-2</v>
      </c>
      <c r="D85" s="14">
        <f>TRUNC($D$33*C85,2)</f>
        <v>55.67</v>
      </c>
    </row>
    <row r="86" spans="1:4" ht="25.5" x14ac:dyDescent="0.25">
      <c r="A86" s="8" t="s">
        <v>31</v>
      </c>
      <c r="B86" s="27" t="s">
        <v>70</v>
      </c>
      <c r="C86" s="20">
        <f>C57</f>
        <v>0.36800000000000005</v>
      </c>
      <c r="D86" s="14">
        <f>TRUNC(D85*C86,2)</f>
        <v>20.48</v>
      </c>
    </row>
    <row r="87" spans="1:4" x14ac:dyDescent="0.25">
      <c r="A87" s="8" t="s">
        <v>51</v>
      </c>
      <c r="B87" s="27" t="s">
        <v>221</v>
      </c>
      <c r="C87" s="20">
        <f>TRUNC(8%*95%*40%,4)</f>
        <v>3.04E-2</v>
      </c>
      <c r="D87" s="14">
        <f>TRUNC($D$33*C87,2)</f>
        <v>91.98</v>
      </c>
    </row>
    <row r="88" spans="1:4" ht="12.75" customHeight="1" x14ac:dyDescent="0.25">
      <c r="A88" s="109" t="s">
        <v>35</v>
      </c>
      <c r="B88" s="109"/>
      <c r="C88" s="109"/>
      <c r="D88" s="19">
        <f>SUM(D82:D87)</f>
        <v>186.36</v>
      </c>
    </row>
    <row r="91" spans="1:4" x14ac:dyDescent="0.25">
      <c r="A91" s="112" t="s">
        <v>71</v>
      </c>
      <c r="B91" s="112"/>
      <c r="C91" s="112"/>
      <c r="D91" s="112"/>
    </row>
    <row r="94" spans="1:4" x14ac:dyDescent="0.25">
      <c r="A94" s="114" t="s">
        <v>72</v>
      </c>
      <c r="B94" s="114"/>
      <c r="C94" s="114"/>
      <c r="D94" s="114"/>
    </row>
    <row r="95" spans="1:4" x14ac:dyDescent="0.25">
      <c r="A95" s="16"/>
    </row>
    <row r="96" spans="1:4" ht="12.75" customHeight="1" x14ac:dyDescent="0.25">
      <c r="A96" s="12" t="s">
        <v>73</v>
      </c>
      <c r="B96" s="115" t="s">
        <v>74</v>
      </c>
      <c r="C96" s="115"/>
      <c r="D96" s="12" t="s">
        <v>26</v>
      </c>
    </row>
    <row r="97" spans="1:6" x14ac:dyDescent="0.25">
      <c r="A97" s="8" t="s">
        <v>2</v>
      </c>
      <c r="B97" s="13" t="s">
        <v>75</v>
      </c>
      <c r="C97" s="20">
        <f>TRUNC(((1+1/3)/12)/12,4)</f>
        <v>9.1999999999999998E-3</v>
      </c>
      <c r="D97" s="14">
        <f t="shared" ref="D97:D102" si="1">TRUNC(($D$33+$D$76+$D$88)*C97,2)</f>
        <v>52.51</v>
      </c>
    </row>
    <row r="98" spans="1:6" x14ac:dyDescent="0.25">
      <c r="A98" s="8" t="s">
        <v>4</v>
      </c>
      <c r="B98" s="13" t="s">
        <v>76</v>
      </c>
      <c r="C98" s="20">
        <f>TRUNC(((2/30)/12),4)</f>
        <v>5.4999999999999997E-3</v>
      </c>
      <c r="D98" s="14">
        <f t="shared" si="1"/>
        <v>31.39</v>
      </c>
    </row>
    <row r="99" spans="1:6" x14ac:dyDescent="0.25">
      <c r="A99" s="8" t="s">
        <v>6</v>
      </c>
      <c r="B99" s="13" t="s">
        <v>77</v>
      </c>
      <c r="C99" s="20">
        <f>TRUNC(((5/30)/12)*2%,4)</f>
        <v>2.0000000000000001E-4</v>
      </c>
      <c r="D99" s="14">
        <f t="shared" si="1"/>
        <v>1.1399999999999999</v>
      </c>
    </row>
    <row r="100" spans="1:6" x14ac:dyDescent="0.25">
      <c r="A100" s="8" t="s">
        <v>8</v>
      </c>
      <c r="B100" s="13" t="s">
        <v>78</v>
      </c>
      <c r="C100" s="20">
        <f>TRUNC(((15/30)/12)*8%,4)</f>
        <v>3.3E-3</v>
      </c>
      <c r="D100" s="14">
        <f t="shared" si="1"/>
        <v>18.829999999999998</v>
      </c>
    </row>
    <row r="101" spans="1:6" x14ac:dyDescent="0.25">
      <c r="A101" s="8" t="s">
        <v>31</v>
      </c>
      <c r="B101" s="13" t="s">
        <v>79</v>
      </c>
      <c r="C101" s="20">
        <f>((1+1/3)/12)*3%*(4/12)</f>
        <v>1.1111111111111109E-3</v>
      </c>
      <c r="D101" s="14">
        <f t="shared" si="1"/>
        <v>6.34</v>
      </c>
    </row>
    <row r="102" spans="1:6" x14ac:dyDescent="0.25">
      <c r="A102" s="8" t="s">
        <v>51</v>
      </c>
      <c r="B102" s="13" t="s">
        <v>80</v>
      </c>
      <c r="C102" s="20"/>
      <c r="D102" s="14">
        <f t="shared" si="1"/>
        <v>0</v>
      </c>
    </row>
    <row r="103" spans="1:6" ht="12.75" customHeight="1" x14ac:dyDescent="0.25">
      <c r="A103" s="109" t="s">
        <v>56</v>
      </c>
      <c r="B103" s="109"/>
      <c r="C103" s="109"/>
      <c r="D103" s="19">
        <f>SUM(D97:D102)</f>
        <v>110.21000000000001</v>
      </c>
      <c r="E103" s="26"/>
      <c r="F103" s="26"/>
    </row>
    <row r="106" spans="1:6" x14ac:dyDescent="0.25">
      <c r="A106" s="114" t="s">
        <v>81</v>
      </c>
      <c r="B106" s="114"/>
      <c r="C106" s="114"/>
      <c r="D106" s="114"/>
    </row>
    <row r="107" spans="1:6" x14ac:dyDescent="0.25">
      <c r="A107" s="16"/>
    </row>
    <row r="108" spans="1:6" ht="12.75" customHeight="1" x14ac:dyDescent="0.25">
      <c r="A108" s="12" t="s">
        <v>82</v>
      </c>
      <c r="B108" s="115" t="s">
        <v>83</v>
      </c>
      <c r="C108" s="115"/>
      <c r="D108" s="12" t="s">
        <v>26</v>
      </c>
    </row>
    <row r="109" spans="1:6" ht="12.75" customHeight="1" x14ac:dyDescent="0.25">
      <c r="A109" s="8" t="s">
        <v>2</v>
      </c>
      <c r="B109" s="110" t="s">
        <v>84</v>
      </c>
      <c r="C109" s="110"/>
      <c r="D109" s="14">
        <f>((D33+D76+D88)/220)*22*0</f>
        <v>0</v>
      </c>
    </row>
    <row r="110" spans="1:6" ht="12.75" customHeight="1" x14ac:dyDescent="0.25">
      <c r="A110" s="109" t="s">
        <v>35</v>
      </c>
      <c r="B110" s="109"/>
      <c r="C110" s="109"/>
      <c r="D110" s="19">
        <f>SUM(D109)</f>
        <v>0</v>
      </c>
    </row>
    <row r="113" spans="1:4" x14ac:dyDescent="0.25">
      <c r="A113" s="114" t="s">
        <v>85</v>
      </c>
      <c r="B113" s="114"/>
      <c r="C113" s="114"/>
      <c r="D113" s="114"/>
    </row>
    <row r="114" spans="1:4" x14ac:dyDescent="0.25">
      <c r="A114" s="16"/>
    </row>
    <row r="115" spans="1:4" ht="12.75" customHeight="1" x14ac:dyDescent="0.25">
      <c r="A115" s="12">
        <v>4</v>
      </c>
      <c r="B115" s="109" t="s">
        <v>86</v>
      </c>
      <c r="C115" s="109"/>
      <c r="D115" s="12" t="s">
        <v>26</v>
      </c>
    </row>
    <row r="116" spans="1:4" ht="12.75" customHeight="1" x14ac:dyDescent="0.25">
      <c r="A116" s="8" t="s">
        <v>73</v>
      </c>
      <c r="B116" s="110" t="s">
        <v>74</v>
      </c>
      <c r="C116" s="110"/>
      <c r="D116" s="23">
        <f>D103</f>
        <v>110.21000000000001</v>
      </c>
    </row>
    <row r="117" spans="1:4" ht="12.75" customHeight="1" x14ac:dyDescent="0.25">
      <c r="A117" s="8" t="s">
        <v>82</v>
      </c>
      <c r="B117" s="110" t="s">
        <v>83</v>
      </c>
      <c r="C117" s="110"/>
      <c r="D117" s="23">
        <f>D110</f>
        <v>0</v>
      </c>
    </row>
    <row r="118" spans="1:4" ht="12.75" customHeight="1" x14ac:dyDescent="0.25">
      <c r="A118" s="109" t="s">
        <v>35</v>
      </c>
      <c r="B118" s="109"/>
      <c r="C118" s="109"/>
      <c r="D118" s="19">
        <f>SUM(D116:D117)</f>
        <v>110.21000000000001</v>
      </c>
    </row>
    <row r="121" spans="1:4" x14ac:dyDescent="0.25">
      <c r="A121" s="112" t="s">
        <v>87</v>
      </c>
      <c r="B121" s="112"/>
      <c r="C121" s="112"/>
      <c r="D121" s="112"/>
    </row>
    <row r="123" spans="1:4" ht="12.75" customHeight="1" x14ac:dyDescent="0.25">
      <c r="A123" s="12">
        <v>5</v>
      </c>
      <c r="B123" s="113" t="s">
        <v>88</v>
      </c>
      <c r="C123" s="113"/>
      <c r="D123" s="12" t="s">
        <v>26</v>
      </c>
    </row>
    <row r="124" spans="1:4" x14ac:dyDescent="0.25">
      <c r="A124" s="8" t="s">
        <v>2</v>
      </c>
      <c r="B124" s="13" t="s">
        <v>89</v>
      </c>
      <c r="C124" s="13"/>
      <c r="D124" s="14">
        <v>98.98</v>
      </c>
    </row>
    <row r="125" spans="1:4" x14ac:dyDescent="0.25">
      <c r="A125" s="8" t="s">
        <v>4</v>
      </c>
      <c r="B125" s="13" t="s">
        <v>90</v>
      </c>
      <c r="C125" s="13"/>
      <c r="D125" s="14">
        <v>58.59</v>
      </c>
    </row>
    <row r="126" spans="1:4" x14ac:dyDescent="0.25">
      <c r="A126" s="8" t="s">
        <v>6</v>
      </c>
      <c r="B126" s="13" t="s">
        <v>91</v>
      </c>
      <c r="C126" s="13"/>
      <c r="D126" s="14">
        <v>75.03</v>
      </c>
    </row>
    <row r="127" spans="1:4" x14ac:dyDescent="0.25">
      <c r="A127" s="8" t="s">
        <v>8</v>
      </c>
      <c r="B127" s="13" t="s">
        <v>34</v>
      </c>
      <c r="C127" s="13"/>
      <c r="D127" s="14"/>
    </row>
    <row r="128" spans="1:4" ht="12.75" customHeight="1" x14ac:dyDescent="0.25">
      <c r="A128" s="109" t="s">
        <v>56</v>
      </c>
      <c r="B128" s="109"/>
      <c r="C128" s="109"/>
      <c r="D128" s="15">
        <f>SUM(D124:D127)</f>
        <v>232.6</v>
      </c>
    </row>
    <row r="131" spans="1:4" x14ac:dyDescent="0.25">
      <c r="A131" s="112" t="s">
        <v>92</v>
      </c>
      <c r="B131" s="112"/>
      <c r="C131" s="112"/>
      <c r="D131" s="112"/>
    </row>
    <row r="133" spans="1:4" x14ac:dyDescent="0.25">
      <c r="A133" s="12">
        <v>6</v>
      </c>
      <c r="B133" s="28" t="s">
        <v>93</v>
      </c>
      <c r="C133" s="12" t="s">
        <v>45</v>
      </c>
      <c r="D133" s="12" t="s">
        <v>26</v>
      </c>
    </row>
    <row r="134" spans="1:4" x14ac:dyDescent="0.25">
      <c r="A134" s="8" t="s">
        <v>2</v>
      </c>
      <c r="B134" s="13" t="s">
        <v>94</v>
      </c>
      <c r="C134" s="20">
        <v>0.05</v>
      </c>
      <c r="D134" s="23">
        <f>D154*C134</f>
        <v>302.55871000000002</v>
      </c>
    </row>
    <row r="135" spans="1:4" x14ac:dyDescent="0.25">
      <c r="A135" s="8" t="s">
        <v>4</v>
      </c>
      <c r="B135" s="13" t="s">
        <v>95</v>
      </c>
      <c r="C135" s="20">
        <v>0.06</v>
      </c>
      <c r="D135" s="14">
        <f>(D154+D134)*C135</f>
        <v>381.22397460000002</v>
      </c>
    </row>
    <row r="136" spans="1:4" x14ac:dyDescent="0.25">
      <c r="A136" s="8" t="s">
        <v>6</v>
      </c>
      <c r="B136" s="13" t="s">
        <v>96</v>
      </c>
      <c r="C136" s="17">
        <f>SUM(C137:C142)</f>
        <v>8.6499999999999994E-2</v>
      </c>
      <c r="D136" s="14">
        <f>(D154+D134+D135)*C136/(1-C136)</f>
        <v>637.7381176988506</v>
      </c>
    </row>
    <row r="137" spans="1:4" x14ac:dyDescent="0.25">
      <c r="A137" s="8"/>
      <c r="B137" s="13" t="s">
        <v>97</v>
      </c>
      <c r="C137" s="20"/>
      <c r="D137" s="23">
        <f t="shared" ref="D137:D142" si="2">$D$156*C137</f>
        <v>0</v>
      </c>
    </row>
    <row r="138" spans="1:4" x14ac:dyDescent="0.25">
      <c r="A138" s="8"/>
      <c r="B138" s="13" t="s">
        <v>98</v>
      </c>
      <c r="C138" s="20">
        <v>6.4999999999999997E-3</v>
      </c>
      <c r="D138" s="23">
        <f t="shared" si="2"/>
        <v>47.922517514942534</v>
      </c>
    </row>
    <row r="139" spans="1:4" x14ac:dyDescent="0.25">
      <c r="A139" s="8"/>
      <c r="B139" s="13" t="s">
        <v>99</v>
      </c>
      <c r="C139" s="20">
        <v>0.03</v>
      </c>
      <c r="D139" s="23">
        <f t="shared" si="2"/>
        <v>221.18085006896553</v>
      </c>
    </row>
    <row r="140" spans="1:4" x14ac:dyDescent="0.25">
      <c r="A140" s="8"/>
      <c r="B140" s="13" t="s">
        <v>100</v>
      </c>
      <c r="C140" s="65"/>
      <c r="D140" s="23">
        <f t="shared" si="2"/>
        <v>0</v>
      </c>
    </row>
    <row r="141" spans="1:4" x14ac:dyDescent="0.25">
      <c r="A141" s="8"/>
      <c r="B141" s="13" t="s">
        <v>101</v>
      </c>
      <c r="C141" s="20"/>
      <c r="D141" s="23">
        <f t="shared" si="2"/>
        <v>0</v>
      </c>
    </row>
    <row r="142" spans="1:4" x14ac:dyDescent="0.25">
      <c r="A142" s="8"/>
      <c r="B142" s="13" t="s">
        <v>102</v>
      </c>
      <c r="C142" s="20">
        <v>0.05</v>
      </c>
      <c r="D142" s="23">
        <f t="shared" si="2"/>
        <v>368.63475011494256</v>
      </c>
    </row>
    <row r="143" spans="1:4" ht="13.5" customHeight="1" x14ac:dyDescent="0.25">
      <c r="A143" s="111" t="s">
        <v>56</v>
      </c>
      <c r="B143" s="111"/>
      <c r="C143" s="29">
        <f>ROUND((1+C135)*(1+C134)/(1-C136)-1,4)</f>
        <v>0.21840000000000001</v>
      </c>
      <c r="D143" s="19">
        <f>SUM(D134:D136)</f>
        <v>1321.5208022988506</v>
      </c>
    </row>
    <row r="146" spans="1:4" x14ac:dyDescent="0.25">
      <c r="A146" s="112" t="s">
        <v>103</v>
      </c>
      <c r="B146" s="112"/>
      <c r="C146" s="112"/>
      <c r="D146" s="112"/>
    </row>
    <row r="148" spans="1:4" ht="12.75" customHeight="1" x14ac:dyDescent="0.25">
      <c r="A148" s="12"/>
      <c r="B148" s="109" t="s">
        <v>104</v>
      </c>
      <c r="C148" s="109"/>
      <c r="D148" s="12" t="s">
        <v>26</v>
      </c>
    </row>
    <row r="149" spans="1:4" ht="12.75" customHeight="1" x14ac:dyDescent="0.25">
      <c r="A149" s="12" t="s">
        <v>2</v>
      </c>
      <c r="B149" s="110" t="s">
        <v>24</v>
      </c>
      <c r="C149" s="110"/>
      <c r="D149" s="30">
        <f>D33</f>
        <v>3025.9839999999999</v>
      </c>
    </row>
    <row r="150" spans="1:4" ht="12.75" customHeight="1" x14ac:dyDescent="0.25">
      <c r="A150" s="12" t="s">
        <v>4</v>
      </c>
      <c r="B150" s="110" t="s">
        <v>36</v>
      </c>
      <c r="C150" s="110"/>
      <c r="D150" s="30">
        <f>D76</f>
        <v>2496.0202000000004</v>
      </c>
    </row>
    <row r="151" spans="1:4" ht="12.75" customHeight="1" x14ac:dyDescent="0.25">
      <c r="A151" s="12" t="s">
        <v>6</v>
      </c>
      <c r="B151" s="110" t="s">
        <v>65</v>
      </c>
      <c r="C151" s="110"/>
      <c r="D151" s="30">
        <f>D88</f>
        <v>186.36</v>
      </c>
    </row>
    <row r="152" spans="1:4" ht="12.75" customHeight="1" x14ac:dyDescent="0.25">
      <c r="A152" s="12" t="s">
        <v>8</v>
      </c>
      <c r="B152" s="110" t="s">
        <v>71</v>
      </c>
      <c r="C152" s="110"/>
      <c r="D152" s="30">
        <f>D118</f>
        <v>110.21000000000001</v>
      </c>
    </row>
    <row r="153" spans="1:4" ht="12.75" customHeight="1" x14ac:dyDescent="0.25">
      <c r="A153" s="12" t="s">
        <v>31</v>
      </c>
      <c r="B153" s="110" t="s">
        <v>87</v>
      </c>
      <c r="C153" s="110"/>
      <c r="D153" s="30">
        <f>D128</f>
        <v>232.6</v>
      </c>
    </row>
    <row r="154" spans="1:4" ht="12.75" customHeight="1" x14ac:dyDescent="0.25">
      <c r="A154" s="109" t="s">
        <v>105</v>
      </c>
      <c r="B154" s="109"/>
      <c r="C154" s="109"/>
      <c r="D154" s="31">
        <f>SUM(D149:D153)</f>
        <v>6051.1742000000004</v>
      </c>
    </row>
    <row r="155" spans="1:4" ht="12.75" customHeight="1" x14ac:dyDescent="0.25">
      <c r="A155" s="12" t="s">
        <v>51</v>
      </c>
      <c r="B155" s="110" t="s">
        <v>106</v>
      </c>
      <c r="C155" s="110"/>
      <c r="D155" s="32">
        <f>D143</f>
        <v>1321.5208022988506</v>
      </c>
    </row>
    <row r="156" spans="1:4" ht="12.75" customHeight="1" x14ac:dyDescent="0.25">
      <c r="A156" s="109" t="s">
        <v>107</v>
      </c>
      <c r="B156" s="109"/>
      <c r="C156" s="109"/>
      <c r="D156" s="31">
        <f>SUM(D154:D155)</f>
        <v>7372.6950022988513</v>
      </c>
    </row>
  </sheetData>
  <mergeCells count="71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B81:C81"/>
    <mergeCell ref="A88:C88"/>
    <mergeCell ref="A91:D91"/>
    <mergeCell ref="A94:D94"/>
    <mergeCell ref="B96:C96"/>
    <mergeCell ref="A103:C103"/>
    <mergeCell ref="A106:D106"/>
    <mergeCell ref="B108:C108"/>
    <mergeCell ref="B109:C109"/>
    <mergeCell ref="A110:C110"/>
    <mergeCell ref="A113:D113"/>
    <mergeCell ref="B115:C115"/>
    <mergeCell ref="B116:C116"/>
    <mergeCell ref="B117:C117"/>
    <mergeCell ref="A118:C118"/>
    <mergeCell ref="A121:D121"/>
    <mergeCell ref="B123:C123"/>
    <mergeCell ref="A128:C128"/>
    <mergeCell ref="A131:D131"/>
    <mergeCell ref="A143:B143"/>
    <mergeCell ref="A146:D146"/>
    <mergeCell ref="B148:C148"/>
    <mergeCell ref="B149:C149"/>
    <mergeCell ref="B150:C150"/>
    <mergeCell ref="A156:C156"/>
    <mergeCell ref="B151:C151"/>
    <mergeCell ref="B152:C152"/>
    <mergeCell ref="B153:C153"/>
    <mergeCell ref="A154:C154"/>
    <mergeCell ref="B155:C155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20</vt:i4>
      </vt:variant>
      <vt:variant>
        <vt:lpstr>Intervalos nomeados</vt:lpstr>
      </vt:variant>
      <vt:variant>
        <vt:i4>2</vt:i4>
      </vt:variant>
    </vt:vector>
  </HeadingPairs>
  <TitlesOfParts>
    <vt:vector size="22" baseType="lpstr">
      <vt:lpstr>engeletr</vt:lpstr>
      <vt:lpstr>encrefig</vt:lpstr>
      <vt:lpstr>enceletr</vt:lpstr>
      <vt:lpstr>enccivil</vt:lpstr>
      <vt:lpstr>tectele</vt:lpstr>
      <vt:lpstr>teceletro</vt:lpstr>
      <vt:lpstr>bomcivilD</vt:lpstr>
      <vt:lpstr>tecrefrig</vt:lpstr>
      <vt:lpstr>eletric</vt:lpstr>
      <vt:lpstr>eletricPD</vt:lpstr>
      <vt:lpstr>eletricPN</vt:lpstr>
      <vt:lpstr>ajmontD</vt:lpstr>
      <vt:lpstr>auxcivil</vt:lpstr>
      <vt:lpstr>auxtelha</vt:lpstr>
      <vt:lpstr>tecseg</vt:lpstr>
      <vt:lpstr>ajmontN</vt:lpstr>
      <vt:lpstr>pintorN</vt:lpstr>
      <vt:lpstr>pintorD</vt:lpstr>
      <vt:lpstr>hextraAE</vt:lpstr>
      <vt:lpstr>total</vt:lpstr>
      <vt:lpstr>hextraAE!Titulos_de_impressao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revision>2</cp:revision>
  <cp:lastPrinted>2023-10-19T20:08:44Z</cp:lastPrinted>
  <dcterms:created xsi:type="dcterms:W3CDTF">2019-01-29T18:54:26Z</dcterms:created>
  <dcterms:modified xsi:type="dcterms:W3CDTF">2024-09-30T13:00:44Z</dcterms:modified>
  <dc:language>pt-BR</dc:language>
</cp:coreProperties>
</file>