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 tabRatio="805" firstSheet="5" activeTab="25"/>
  </bookViews>
  <sheets>
    <sheet name="Item1" sheetId="1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r:id="rId7"/>
    <sheet name="Item8" sheetId="10" r:id="rId8"/>
    <sheet name="Item9" sheetId="11" r:id="rId9"/>
    <sheet name="Item10" sheetId="12" r:id="rId10"/>
    <sheet name="Item11" sheetId="13" r:id="rId11"/>
    <sheet name="Item12" sheetId="14" r:id="rId12"/>
    <sheet name="Item13" sheetId="15" r:id="rId13"/>
    <sheet name="Item14" sheetId="16" r:id="rId14"/>
    <sheet name="Item15" sheetId="17" r:id="rId15"/>
    <sheet name="Item16" sheetId="18" r:id="rId16"/>
    <sheet name="Item17" sheetId="19" r:id="rId17"/>
    <sheet name="Item18" sheetId="20" r:id="rId18"/>
    <sheet name="Item19" sheetId="21" r:id="rId19"/>
    <sheet name="Item20" sheetId="22" r:id="rId20"/>
    <sheet name="Item21" sheetId="24" r:id="rId21"/>
    <sheet name="Item22" sheetId="25" r:id="rId22"/>
    <sheet name="Item23" sheetId="26" r:id="rId23"/>
    <sheet name="Item26" sheetId="29" state="hidden" r:id="rId24"/>
    <sheet name="Item27" sheetId="30" state="hidden" r:id="rId25"/>
    <sheet name="total" sheetId="23" r:id="rId26"/>
  </sheets>
  <definedNames>
    <definedName name="_xlnm.Print_Area" localSheetId="25">total!$A$1:$G$38</definedName>
    <definedName name="_xlnm.Print_Titles" localSheetId="25">total!$1:$2</definedName>
  </definedNames>
  <calcPr calcId="145621"/>
</workbook>
</file>

<file path=xl/calcChain.xml><?xml version="1.0" encoding="utf-8"?>
<calcChain xmlns="http://schemas.openxmlformats.org/spreadsheetml/2006/main">
  <c r="C23" i="23" l="1"/>
  <c r="D23" i="23"/>
  <c r="E23" i="23"/>
  <c r="C24" i="23"/>
  <c r="D24" i="23"/>
  <c r="E24" i="23"/>
  <c r="C25" i="23"/>
  <c r="D25" i="23"/>
  <c r="E25" i="23"/>
  <c r="B25" i="23"/>
  <c r="B24" i="23"/>
  <c r="B23" i="23"/>
  <c r="F20" i="30"/>
  <c r="D20" i="30"/>
  <c r="B20" i="30"/>
  <c r="F3" i="30"/>
  <c r="H20" i="30" s="1"/>
  <c r="G20" i="30" s="1"/>
  <c r="F20" i="29"/>
  <c r="D20" i="29"/>
  <c r="B20" i="29"/>
  <c r="A20" i="29" s="1"/>
  <c r="F3" i="29"/>
  <c r="H20" i="29" s="1"/>
  <c r="G20" i="29" s="1"/>
  <c r="F20" i="26"/>
  <c r="D20" i="26"/>
  <c r="B20" i="26"/>
  <c r="A20" i="26" s="1"/>
  <c r="F3" i="26"/>
  <c r="H20" i="26" s="1"/>
  <c r="G20" i="26" s="1"/>
  <c r="F20" i="25"/>
  <c r="D20" i="25"/>
  <c r="B20" i="25"/>
  <c r="A20" i="25" s="1"/>
  <c r="F3" i="25"/>
  <c r="H20" i="25" s="1"/>
  <c r="G20" i="25" s="1"/>
  <c r="F20" i="24"/>
  <c r="D20" i="24"/>
  <c r="B20" i="24"/>
  <c r="A20" i="24" s="1"/>
  <c r="F3" i="24"/>
  <c r="H20" i="24" s="1"/>
  <c r="G20" i="24" s="1"/>
  <c r="C20" i="26" l="1"/>
  <c r="I3" i="26" s="1"/>
  <c r="C20" i="24"/>
  <c r="I8" i="24" s="1"/>
  <c r="I15" i="24"/>
  <c r="I14" i="24"/>
  <c r="I13" i="24"/>
  <c r="I16" i="24"/>
  <c r="I17" i="24"/>
  <c r="I15" i="26"/>
  <c r="I9" i="26"/>
  <c r="I16" i="26"/>
  <c r="I14" i="26"/>
  <c r="I8" i="26"/>
  <c r="I13" i="26"/>
  <c r="I7" i="26"/>
  <c r="I12" i="26"/>
  <c r="I6" i="26"/>
  <c r="I10" i="26"/>
  <c r="I17" i="26"/>
  <c r="I11" i="26"/>
  <c r="C20" i="25"/>
  <c r="C20" i="29"/>
  <c r="A20" i="30"/>
  <c r="C20" i="30" s="1"/>
  <c r="C4" i="23"/>
  <c r="D4" i="23"/>
  <c r="E4" i="23"/>
  <c r="C5" i="23"/>
  <c r="D5" i="23"/>
  <c r="E5" i="23"/>
  <c r="C6" i="23"/>
  <c r="D6" i="23"/>
  <c r="E6" i="23"/>
  <c r="C7" i="23"/>
  <c r="D7" i="23"/>
  <c r="E7" i="23"/>
  <c r="C8" i="23"/>
  <c r="D8" i="23"/>
  <c r="E8" i="23"/>
  <c r="C9" i="23"/>
  <c r="D9" i="23"/>
  <c r="E9" i="23"/>
  <c r="C10" i="23"/>
  <c r="D10" i="23"/>
  <c r="E10" i="23"/>
  <c r="C11" i="23"/>
  <c r="D11" i="23"/>
  <c r="E11" i="23"/>
  <c r="C12" i="23"/>
  <c r="D12" i="23"/>
  <c r="E12" i="23"/>
  <c r="C13" i="23"/>
  <c r="D13" i="23"/>
  <c r="E13" i="23"/>
  <c r="C14" i="23"/>
  <c r="D14" i="23"/>
  <c r="E14" i="23"/>
  <c r="C15" i="23"/>
  <c r="D15" i="23"/>
  <c r="E15" i="23"/>
  <c r="C16" i="23"/>
  <c r="D16" i="23"/>
  <c r="E16" i="23"/>
  <c r="C17" i="23"/>
  <c r="D17" i="23"/>
  <c r="E17" i="23"/>
  <c r="C18" i="23"/>
  <c r="D18" i="23"/>
  <c r="E18" i="23"/>
  <c r="C19" i="23"/>
  <c r="D19" i="23"/>
  <c r="E19" i="23"/>
  <c r="C20" i="23"/>
  <c r="D20" i="23"/>
  <c r="E20" i="23"/>
  <c r="C21" i="23"/>
  <c r="D21" i="23"/>
  <c r="E21" i="23"/>
  <c r="C22" i="23"/>
  <c r="D22" i="23"/>
  <c r="E22" i="23"/>
  <c r="B22" i="23"/>
  <c r="B21" i="23"/>
  <c r="B20" i="23"/>
  <c r="B19" i="23"/>
  <c r="B18" i="23"/>
  <c r="B17" i="23"/>
  <c r="B16" i="23"/>
  <c r="B15" i="23"/>
  <c r="B14" i="23"/>
  <c r="B13" i="23"/>
  <c r="B12" i="23"/>
  <c r="B11" i="23"/>
  <c r="B10" i="23"/>
  <c r="B9" i="23"/>
  <c r="B8" i="23"/>
  <c r="B7" i="23"/>
  <c r="B6" i="23"/>
  <c r="B5" i="23"/>
  <c r="B4" i="23"/>
  <c r="C3" i="23"/>
  <c r="D3" i="23"/>
  <c r="E3" i="23"/>
  <c r="B3" i="23"/>
  <c r="F20" i="22"/>
  <c r="D20" i="22"/>
  <c r="B20" i="22"/>
  <c r="A20" i="22" s="1"/>
  <c r="F3" i="22"/>
  <c r="H20" i="22" s="1"/>
  <c r="G20" i="22" s="1"/>
  <c r="F20" i="21"/>
  <c r="D20" i="21"/>
  <c r="B20" i="21"/>
  <c r="A20" i="21" s="1"/>
  <c r="F3" i="21"/>
  <c r="H20" i="21" s="1"/>
  <c r="G20" i="21" s="1"/>
  <c r="F20" i="20"/>
  <c r="D20" i="20"/>
  <c r="B20" i="20"/>
  <c r="A20" i="20" s="1"/>
  <c r="F3" i="20"/>
  <c r="H20" i="20" s="1"/>
  <c r="G20" i="20" s="1"/>
  <c r="F20" i="19"/>
  <c r="D20" i="19"/>
  <c r="B20" i="19"/>
  <c r="A20" i="19" s="1"/>
  <c r="F3" i="19"/>
  <c r="H20" i="19" s="1"/>
  <c r="G20" i="19" s="1"/>
  <c r="F20" i="18"/>
  <c r="D20" i="18"/>
  <c r="B20" i="18"/>
  <c r="A20" i="18" s="1"/>
  <c r="F3" i="18"/>
  <c r="H20" i="18" s="1"/>
  <c r="G20" i="18" s="1"/>
  <c r="F20" i="17"/>
  <c r="D20" i="17"/>
  <c r="B20" i="17"/>
  <c r="A20" i="17" s="1"/>
  <c r="F3" i="17"/>
  <c r="H20" i="17" s="1"/>
  <c r="G20" i="17" s="1"/>
  <c r="F20" i="16"/>
  <c r="D20" i="16"/>
  <c r="B20" i="16"/>
  <c r="A20" i="16" s="1"/>
  <c r="F3" i="16"/>
  <c r="H20" i="16" s="1"/>
  <c r="G20" i="16" s="1"/>
  <c r="F20" i="15"/>
  <c r="D20" i="15"/>
  <c r="B20" i="15"/>
  <c r="A20" i="15" s="1"/>
  <c r="F3" i="15"/>
  <c r="H20" i="15" s="1"/>
  <c r="G20" i="15" s="1"/>
  <c r="F20" i="14"/>
  <c r="D20" i="14"/>
  <c r="B20" i="14"/>
  <c r="A20" i="14" s="1"/>
  <c r="C20" i="14" s="1"/>
  <c r="F3" i="14"/>
  <c r="H20" i="14" s="1"/>
  <c r="G20" i="14" s="1"/>
  <c r="F20" i="13"/>
  <c r="D20" i="13"/>
  <c r="B20" i="13"/>
  <c r="A20" i="13" s="1"/>
  <c r="F3" i="13"/>
  <c r="H20" i="13" s="1"/>
  <c r="G20" i="13" s="1"/>
  <c r="F20" i="12"/>
  <c r="D20" i="12"/>
  <c r="B20" i="12"/>
  <c r="A20" i="12" s="1"/>
  <c r="F3" i="12"/>
  <c r="H20" i="12" s="1"/>
  <c r="G20" i="12" s="1"/>
  <c r="F20" i="11"/>
  <c r="D20" i="11"/>
  <c r="B20" i="11"/>
  <c r="A20" i="11" s="1"/>
  <c r="F3" i="11"/>
  <c r="H20" i="11" s="1"/>
  <c r="G20" i="11" s="1"/>
  <c r="F20" i="10"/>
  <c r="D20" i="10"/>
  <c r="B20" i="10"/>
  <c r="A20" i="10" s="1"/>
  <c r="F3" i="10"/>
  <c r="H20" i="10" s="1"/>
  <c r="G20" i="10" s="1"/>
  <c r="F20" i="9"/>
  <c r="D20" i="9"/>
  <c r="B20" i="9"/>
  <c r="A20" i="9" s="1"/>
  <c r="F3" i="9"/>
  <c r="H20" i="9" s="1"/>
  <c r="G20" i="9" s="1"/>
  <c r="F20" i="8"/>
  <c r="D20" i="8"/>
  <c r="B20" i="8"/>
  <c r="F3" i="8"/>
  <c r="H20" i="8" s="1"/>
  <c r="G20" i="8" s="1"/>
  <c r="F20" i="7"/>
  <c r="D20" i="7"/>
  <c r="B20" i="7"/>
  <c r="F3" i="7"/>
  <c r="H20" i="7" s="1"/>
  <c r="G20" i="7" s="1"/>
  <c r="F20" i="6"/>
  <c r="D20" i="6"/>
  <c r="B20" i="6"/>
  <c r="A20" i="6" s="1"/>
  <c r="F3" i="6"/>
  <c r="H20" i="6" s="1"/>
  <c r="G20" i="6" s="1"/>
  <c r="F20" i="5"/>
  <c r="D20" i="5"/>
  <c r="B20" i="5"/>
  <c r="A20" i="5" s="1"/>
  <c r="F3" i="5"/>
  <c r="H20" i="5" s="1"/>
  <c r="G20" i="5" s="1"/>
  <c r="F20" i="4"/>
  <c r="D20" i="4"/>
  <c r="B20" i="4"/>
  <c r="F3" i="4"/>
  <c r="H20" i="4" s="1"/>
  <c r="G20" i="4" s="1"/>
  <c r="F20" i="1"/>
  <c r="D20" i="1"/>
  <c r="B20" i="1"/>
  <c r="A20" i="1" s="1"/>
  <c r="F3" i="1"/>
  <c r="H20" i="1" s="1"/>
  <c r="G20" i="1" s="1"/>
  <c r="I5" i="26" l="1"/>
  <c r="I4" i="26"/>
  <c r="I12" i="24"/>
  <c r="I3" i="24"/>
  <c r="I7" i="24"/>
  <c r="I11" i="24"/>
  <c r="I4" i="24"/>
  <c r="I10" i="24"/>
  <c r="I6" i="24"/>
  <c r="C20" i="16"/>
  <c r="I9" i="16" s="1"/>
  <c r="C20" i="5"/>
  <c r="I14" i="5" s="1"/>
  <c r="E20" i="26"/>
  <c r="H22" i="26" s="1"/>
  <c r="H23" i="26" s="1"/>
  <c r="I5" i="24"/>
  <c r="I9" i="24"/>
  <c r="C20" i="22"/>
  <c r="I3" i="22" s="1"/>
  <c r="C20" i="20"/>
  <c r="I5" i="20" s="1"/>
  <c r="C20" i="18"/>
  <c r="I6" i="18" s="1"/>
  <c r="C20" i="12"/>
  <c r="I9" i="12" s="1"/>
  <c r="C20" i="9"/>
  <c r="I14" i="9" s="1"/>
  <c r="C20" i="6"/>
  <c r="I8" i="6" s="1"/>
  <c r="A20" i="7"/>
  <c r="C20" i="7" s="1"/>
  <c r="I16" i="7" s="1"/>
  <c r="A20" i="8"/>
  <c r="C20" i="8" s="1"/>
  <c r="I4" i="8" s="1"/>
  <c r="I15" i="30"/>
  <c r="I9" i="30"/>
  <c r="I3" i="30"/>
  <c r="I14" i="30"/>
  <c r="I8" i="30"/>
  <c r="I13" i="30"/>
  <c r="I7" i="30"/>
  <c r="I4" i="30"/>
  <c r="I12" i="30"/>
  <c r="I6" i="30"/>
  <c r="I17" i="30"/>
  <c r="I11" i="30"/>
  <c r="I5" i="30"/>
  <c r="I10" i="30"/>
  <c r="I16" i="30"/>
  <c r="I12" i="29"/>
  <c r="I6" i="29"/>
  <c r="I17" i="29"/>
  <c r="I11" i="29"/>
  <c r="I5" i="29"/>
  <c r="I16" i="29"/>
  <c r="I10" i="29"/>
  <c r="I4" i="29"/>
  <c r="I13" i="29"/>
  <c r="I7" i="29"/>
  <c r="I15" i="29"/>
  <c r="I9" i="29"/>
  <c r="I3" i="29"/>
  <c r="I14" i="29"/>
  <c r="I8" i="29"/>
  <c r="I12" i="25"/>
  <c r="I6" i="25"/>
  <c r="I15" i="25"/>
  <c r="I9" i="25"/>
  <c r="I3" i="25"/>
  <c r="I17" i="25"/>
  <c r="I11" i="25"/>
  <c r="I5" i="25"/>
  <c r="I16" i="25"/>
  <c r="I10" i="25"/>
  <c r="I4" i="25"/>
  <c r="I13" i="25"/>
  <c r="I14" i="25"/>
  <c r="I8" i="25"/>
  <c r="I7" i="25"/>
  <c r="I15" i="20"/>
  <c r="I17" i="20"/>
  <c r="I16" i="20"/>
  <c r="I15" i="22"/>
  <c r="I17" i="22"/>
  <c r="I16" i="22"/>
  <c r="C20" i="19"/>
  <c r="C20" i="21"/>
  <c r="I15" i="12"/>
  <c r="I14" i="12"/>
  <c r="I13" i="12"/>
  <c r="I17" i="12"/>
  <c r="I11" i="12"/>
  <c r="I16" i="12"/>
  <c r="I15" i="16"/>
  <c r="I16" i="16"/>
  <c r="I14" i="16"/>
  <c r="I13" i="16"/>
  <c r="I12" i="16"/>
  <c r="I17" i="16"/>
  <c r="I15" i="14"/>
  <c r="I9" i="14"/>
  <c r="I3" i="14"/>
  <c r="I16" i="14"/>
  <c r="I14" i="14"/>
  <c r="I8" i="14"/>
  <c r="I10" i="14"/>
  <c r="I13" i="14"/>
  <c r="I7" i="14"/>
  <c r="I12" i="14"/>
  <c r="I6" i="14"/>
  <c r="I17" i="14"/>
  <c r="I11" i="14"/>
  <c r="I5" i="14"/>
  <c r="I4" i="14"/>
  <c r="E20" i="14" s="1"/>
  <c r="I15" i="18"/>
  <c r="I9" i="18"/>
  <c r="I14" i="18"/>
  <c r="I8" i="18"/>
  <c r="I10" i="18"/>
  <c r="I13" i="18"/>
  <c r="I7" i="18"/>
  <c r="I16" i="18"/>
  <c r="I12" i="18"/>
  <c r="I17" i="18"/>
  <c r="I11" i="18"/>
  <c r="I5" i="18"/>
  <c r="C20" i="11"/>
  <c r="C20" i="13"/>
  <c r="C20" i="15"/>
  <c r="C20" i="17"/>
  <c r="I15" i="8"/>
  <c r="I9" i="8"/>
  <c r="I14" i="8"/>
  <c r="I8" i="8"/>
  <c r="I12" i="8"/>
  <c r="I13" i="8"/>
  <c r="I17" i="8"/>
  <c r="I11" i="8"/>
  <c r="I16" i="8"/>
  <c r="I10" i="8"/>
  <c r="I16" i="9"/>
  <c r="C20" i="10"/>
  <c r="I7" i="9"/>
  <c r="I13" i="9"/>
  <c r="I9" i="9"/>
  <c r="I15" i="9"/>
  <c r="I15" i="7"/>
  <c r="I10" i="9"/>
  <c r="I17" i="7"/>
  <c r="I11" i="9"/>
  <c r="I17" i="9"/>
  <c r="I15" i="6"/>
  <c r="I14" i="6"/>
  <c r="I7" i="6"/>
  <c r="I17" i="6"/>
  <c r="I16" i="6"/>
  <c r="I12" i="6"/>
  <c r="I6" i="6"/>
  <c r="I12" i="5"/>
  <c r="I17" i="5"/>
  <c r="I16" i="5"/>
  <c r="I15" i="5"/>
  <c r="A20" i="4"/>
  <c r="C20" i="4" s="1"/>
  <c r="C20" i="1"/>
  <c r="I14" i="20" l="1"/>
  <c r="I13" i="20"/>
  <c r="I12" i="20"/>
  <c r="I3" i="18"/>
  <c r="I12" i="9"/>
  <c r="I8" i="9"/>
  <c r="I6" i="9"/>
  <c r="I10" i="22"/>
  <c r="I14" i="22"/>
  <c r="I13" i="22"/>
  <c r="I11" i="20"/>
  <c r="I11" i="16"/>
  <c r="I8" i="16"/>
  <c r="I10" i="16"/>
  <c r="I6" i="16"/>
  <c r="I5" i="9"/>
  <c r="I3" i="9"/>
  <c r="I7" i="8"/>
  <c r="I5" i="6"/>
  <c r="I3" i="6"/>
  <c r="I13" i="5"/>
  <c r="I8" i="5"/>
  <c r="I11" i="5"/>
  <c r="I6" i="5"/>
  <c r="E20" i="24"/>
  <c r="E3" i="24" s="1"/>
  <c r="F23" i="23" s="1"/>
  <c r="G23" i="23" s="1"/>
  <c r="I8" i="20"/>
  <c r="I3" i="20"/>
  <c r="I7" i="20"/>
  <c r="I6" i="20"/>
  <c r="I4" i="20"/>
  <c r="I10" i="20"/>
  <c r="I9" i="20"/>
  <c r="I4" i="18"/>
  <c r="I4" i="16"/>
  <c r="I3" i="16"/>
  <c r="I5" i="16"/>
  <c r="I7" i="16"/>
  <c r="I10" i="12"/>
  <c r="I12" i="12"/>
  <c r="I4" i="12"/>
  <c r="I8" i="12"/>
  <c r="I6" i="12"/>
  <c r="I7" i="12"/>
  <c r="I3" i="12"/>
  <c r="E20" i="12" s="1"/>
  <c r="I5" i="12"/>
  <c r="I6" i="8"/>
  <c r="I5" i="8"/>
  <c r="E20" i="8" s="1"/>
  <c r="H22" i="8" s="1"/>
  <c r="H23" i="8" s="1"/>
  <c r="I3" i="8"/>
  <c r="I11" i="6"/>
  <c r="E20" i="6" s="1"/>
  <c r="H22" i="6" s="1"/>
  <c r="H23" i="6" s="1"/>
  <c r="I9" i="6"/>
  <c r="I4" i="6"/>
  <c r="I13" i="6"/>
  <c r="I10" i="6"/>
  <c r="I3" i="5"/>
  <c r="I10" i="5"/>
  <c r="I4" i="5"/>
  <c r="I9" i="5"/>
  <c r="I7" i="5"/>
  <c r="I5" i="5"/>
  <c r="E20" i="30"/>
  <c r="E3" i="30" s="1"/>
  <c r="E20" i="29"/>
  <c r="H22" i="29" s="1"/>
  <c r="H23" i="29" s="1"/>
  <c r="E3" i="26"/>
  <c r="F25" i="23" s="1"/>
  <c r="G25" i="23" s="1"/>
  <c r="E20" i="25"/>
  <c r="H22" i="25" s="1"/>
  <c r="H23" i="25" s="1"/>
  <c r="I11" i="22"/>
  <c r="I12" i="22"/>
  <c r="I9" i="22"/>
  <c r="I6" i="22"/>
  <c r="I5" i="22"/>
  <c r="I8" i="22"/>
  <c r="I4" i="22"/>
  <c r="I7" i="22"/>
  <c r="E20" i="18"/>
  <c r="H22" i="18" s="1"/>
  <c r="H23" i="18" s="1"/>
  <c r="I4" i="9"/>
  <c r="I10" i="7"/>
  <c r="I14" i="7"/>
  <c r="I8" i="7"/>
  <c r="I6" i="7"/>
  <c r="I4" i="7"/>
  <c r="I12" i="7"/>
  <c r="I9" i="7"/>
  <c r="I3" i="7"/>
  <c r="I13" i="7"/>
  <c r="I7" i="7"/>
  <c r="I5" i="7"/>
  <c r="I11" i="7"/>
  <c r="I12" i="21"/>
  <c r="I6" i="21"/>
  <c r="I17" i="21"/>
  <c r="I11" i="21"/>
  <c r="I5" i="21"/>
  <c r="I3" i="21"/>
  <c r="I16" i="21"/>
  <c r="I10" i="21"/>
  <c r="I4" i="21"/>
  <c r="I15" i="21"/>
  <c r="I14" i="21"/>
  <c r="I8" i="21"/>
  <c r="I13" i="21"/>
  <c r="I7" i="21"/>
  <c r="I9" i="21"/>
  <c r="I12" i="19"/>
  <c r="I6" i="19"/>
  <c r="I5" i="19"/>
  <c r="I16" i="19"/>
  <c r="I17" i="19"/>
  <c r="I11" i="19"/>
  <c r="I4" i="19"/>
  <c r="I15" i="19"/>
  <c r="I3" i="19"/>
  <c r="I9" i="19"/>
  <c r="I14" i="19"/>
  <c r="I8" i="19"/>
  <c r="I13" i="19"/>
  <c r="I7" i="19"/>
  <c r="I10" i="19"/>
  <c r="H22" i="14"/>
  <c r="H23" i="14" s="1"/>
  <c r="E3" i="14"/>
  <c r="F14" i="23" s="1"/>
  <c r="G14" i="23" s="1"/>
  <c r="I12" i="13"/>
  <c r="I6" i="13"/>
  <c r="I17" i="13"/>
  <c r="I11" i="13"/>
  <c r="I5" i="13"/>
  <c r="I16" i="13"/>
  <c r="I10" i="13"/>
  <c r="I4" i="13"/>
  <c r="I15" i="13"/>
  <c r="I9" i="13"/>
  <c r="I3" i="13"/>
  <c r="I13" i="13"/>
  <c r="I14" i="13"/>
  <c r="I8" i="13"/>
  <c r="I7" i="13"/>
  <c r="I12" i="11"/>
  <c r="I6" i="11"/>
  <c r="I7" i="11"/>
  <c r="I17" i="11"/>
  <c r="I11" i="11"/>
  <c r="I5" i="11"/>
  <c r="I16" i="11"/>
  <c r="I10" i="11"/>
  <c r="I4" i="11"/>
  <c r="I15" i="11"/>
  <c r="I9" i="11"/>
  <c r="I3" i="11"/>
  <c r="I13" i="11"/>
  <c r="I14" i="11"/>
  <c r="I8" i="11"/>
  <c r="I12" i="17"/>
  <c r="I6" i="17"/>
  <c r="I13" i="17"/>
  <c r="I17" i="17"/>
  <c r="I11" i="17"/>
  <c r="I5" i="17"/>
  <c r="I16" i="17"/>
  <c r="I10" i="17"/>
  <c r="I4" i="17"/>
  <c r="I15" i="17"/>
  <c r="I9" i="17"/>
  <c r="I3" i="17"/>
  <c r="I14" i="17"/>
  <c r="I8" i="17"/>
  <c r="I7" i="17"/>
  <c r="I12" i="15"/>
  <c r="I6" i="15"/>
  <c r="I17" i="15"/>
  <c r="I11" i="15"/>
  <c r="I5" i="15"/>
  <c r="I7" i="15"/>
  <c r="I16" i="15"/>
  <c r="I10" i="15"/>
  <c r="I4" i="15"/>
  <c r="I15" i="15"/>
  <c r="I9" i="15"/>
  <c r="I3" i="15"/>
  <c r="I13" i="15"/>
  <c r="I14" i="15"/>
  <c r="I8" i="15"/>
  <c r="I15" i="10"/>
  <c r="I13" i="10"/>
  <c r="I7" i="10"/>
  <c r="I12" i="10"/>
  <c r="I6" i="10"/>
  <c r="I17" i="10"/>
  <c r="I11" i="10"/>
  <c r="I5" i="10"/>
  <c r="I16" i="10"/>
  <c r="I10" i="10"/>
  <c r="I4" i="10"/>
  <c r="I9" i="10"/>
  <c r="I3" i="10"/>
  <c r="I14" i="10"/>
  <c r="I8" i="10"/>
  <c r="I15" i="4"/>
  <c r="I9" i="4"/>
  <c r="I8" i="4"/>
  <c r="I13" i="4"/>
  <c r="I7" i="4"/>
  <c r="I12" i="4"/>
  <c r="I6" i="4"/>
  <c r="I16" i="4"/>
  <c r="I10" i="4"/>
  <c r="I4" i="4"/>
  <c r="I3" i="4"/>
  <c r="I14" i="4"/>
  <c r="I17" i="4"/>
  <c r="I11" i="4"/>
  <c r="I5" i="4"/>
  <c r="I8" i="1"/>
  <c r="I4" i="1"/>
  <c r="I10" i="1"/>
  <c r="I16" i="1"/>
  <c r="I5" i="1"/>
  <c r="I11" i="1"/>
  <c r="I17" i="1"/>
  <c r="I6" i="1"/>
  <c r="I12" i="1"/>
  <c r="I3" i="1"/>
  <c r="I7" i="1"/>
  <c r="I13" i="1"/>
  <c r="I14" i="1"/>
  <c r="I9" i="1"/>
  <c r="I15" i="1"/>
  <c r="E20" i="9" l="1"/>
  <c r="H22" i="9" s="1"/>
  <c r="H23" i="9" s="1"/>
  <c r="E20" i="22"/>
  <c r="H22" i="22" s="1"/>
  <c r="H23" i="22" s="1"/>
  <c r="E20" i="16"/>
  <c r="H22" i="16" s="1"/>
  <c r="H23" i="16" s="1"/>
  <c r="H22" i="24"/>
  <c r="H23" i="24" s="1"/>
  <c r="E20" i="20"/>
  <c r="H22" i="20" s="1"/>
  <c r="H23" i="20" s="1"/>
  <c r="H22" i="12"/>
  <c r="H23" i="12" s="1"/>
  <c r="E3" i="12"/>
  <c r="F12" i="23" s="1"/>
  <c r="G12" i="23" s="1"/>
  <c r="E3" i="8"/>
  <c r="F8" i="23" s="1"/>
  <c r="G8" i="23" s="1"/>
  <c r="E3" i="6"/>
  <c r="F6" i="23" s="1"/>
  <c r="G6" i="23" s="1"/>
  <c r="E20" i="5"/>
  <c r="H22" i="30"/>
  <c r="H23" i="30" s="1"/>
  <c r="E3" i="29"/>
  <c r="E3" i="25"/>
  <c r="F24" i="23" s="1"/>
  <c r="G24" i="23" s="1"/>
  <c r="E3" i="22"/>
  <c r="F22" i="23" s="1"/>
  <c r="G22" i="23" s="1"/>
  <c r="E20" i="21"/>
  <c r="H22" i="21" s="1"/>
  <c r="H23" i="21" s="1"/>
  <c r="E20" i="19"/>
  <c r="H22" i="19" s="1"/>
  <c r="H23" i="19" s="1"/>
  <c r="E3" i="18"/>
  <c r="F18" i="23" s="1"/>
  <c r="G18" i="23" s="1"/>
  <c r="E20" i="15"/>
  <c r="H22" i="15" s="1"/>
  <c r="H23" i="15" s="1"/>
  <c r="E20" i="13"/>
  <c r="E3" i="13" s="1"/>
  <c r="F13" i="23" s="1"/>
  <c r="G13" i="23" s="1"/>
  <c r="E20" i="11"/>
  <c r="H22" i="11" s="1"/>
  <c r="H23" i="11" s="1"/>
  <c r="E20" i="10"/>
  <c r="H22" i="10" s="1"/>
  <c r="H23" i="10" s="1"/>
  <c r="E20" i="7"/>
  <c r="E20" i="4"/>
  <c r="E3" i="4" s="1"/>
  <c r="F4" i="23" s="1"/>
  <c r="G4" i="23" s="1"/>
  <c r="E20" i="17"/>
  <c r="E20" i="1"/>
  <c r="E3" i="9" l="1"/>
  <c r="F9" i="23" s="1"/>
  <c r="G9" i="23" s="1"/>
  <c r="E3" i="20"/>
  <c r="F20" i="23" s="1"/>
  <c r="G20" i="23" s="1"/>
  <c r="E3" i="16"/>
  <c r="F16" i="23" s="1"/>
  <c r="G16" i="23" s="1"/>
  <c r="E3" i="5"/>
  <c r="F5" i="23" s="1"/>
  <c r="G5" i="23" s="1"/>
  <c r="E3" i="21"/>
  <c r="F21" i="23" s="1"/>
  <c r="G21" i="23" s="1"/>
  <c r="E3" i="19"/>
  <c r="F19" i="23" s="1"/>
  <c r="G19" i="23" s="1"/>
  <c r="E3" i="15"/>
  <c r="F15" i="23" s="1"/>
  <c r="G15" i="23" s="1"/>
  <c r="H22" i="13"/>
  <c r="H23" i="13" s="1"/>
  <c r="E3" i="10"/>
  <c r="F10" i="23" s="1"/>
  <c r="G10" i="23" s="1"/>
  <c r="H22" i="5"/>
  <c r="H23" i="5" s="1"/>
  <c r="H22" i="4"/>
  <c r="H23" i="4" s="1"/>
  <c r="E3" i="11"/>
  <c r="F11" i="23" s="1"/>
  <c r="G11" i="23" s="1"/>
  <c r="H22" i="7"/>
  <c r="H23" i="7" s="1"/>
  <c r="E3" i="7"/>
  <c r="F7" i="23" s="1"/>
  <c r="G7" i="23" s="1"/>
  <c r="H22" i="17"/>
  <c r="H23" i="17" s="1"/>
  <c r="E3" i="17"/>
  <c r="F17" i="23" s="1"/>
  <c r="G17" i="23" s="1"/>
  <c r="E3" i="1"/>
  <c r="F3" i="23" s="1"/>
  <c r="G3" i="23" s="1"/>
  <c r="H22" i="1"/>
  <c r="H23" i="1" s="1"/>
  <c r="F28" i="23" l="1"/>
</calcChain>
</file>

<file path=xl/sharedStrings.xml><?xml version="1.0" encoding="utf-8"?>
<sst xmlns="http://schemas.openxmlformats.org/spreadsheetml/2006/main" count="916" uniqueCount="208">
  <si>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</si>
  <si>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</si>
  <si>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</si>
  <si>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</si>
  <si>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</si>
  <si>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</si>
  <si>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</si>
  <si>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unidade</t>
  </si>
  <si>
    <t>Estimativa do Item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</si>
  <si>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</si>
  <si>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</si>
  <si>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</si>
  <si>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</si>
  <si>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</si>
  <si>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</si>
  <si>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</si>
  <si>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média</t>
  </si>
  <si>
    <t>média após descarte</t>
  </si>
  <si>
    <t>mediana</t>
  </si>
  <si>
    <t>menor preço unitário encontrado</t>
  </si>
  <si>
    <t>valor unitário estimado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</si>
  <si>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</si>
  <si>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</si>
  <si>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</si>
  <si>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</si>
  <si>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coef.</t>
  </si>
  <si>
    <t>COEF.: (coeficiente de variação) relação entre o DESVIO e a MÉDIA, expresso em valor percentual.</t>
  </si>
  <si>
    <t>VALOR UNITÁRIO: quando COEF. for menor ou igual a 25%, será a MÉDIA dos preços pesquisados; quando COEF. for maior que 25%, será o menor valor dentre a MÉDIA APÓS DESCARTE e a MEDIANA.</t>
  </si>
  <si>
    <t>DESVIO: desvio padrão dos preços pesquisados, calculado por meio da função DESVPAD.A do editor de planilhas.</t>
  </si>
  <si>
    <t>lote</t>
  </si>
  <si>
    <t>valor total do item</t>
  </si>
  <si>
    <t>total estimado</t>
  </si>
  <si>
    <t>Microfone com fio
Tipo: dinâmico; Resposta de frequência: 50Hz - 15kHz; Padrão polar cardióide; Impedância de saída: 150 ohms; Conector de saída: XLR; Sensibilidade: -57,5 dBV / Pa a 1 kHz; Com sistema anti-choque; Possuir filtro esférico embutido para minimizar ruídos de vento ou respiração; Incluir adaptador para pedestal</t>
  </si>
  <si>
    <t>Caixa satélite ativa
Potência: 350W; Consumo máximo Senoidal (W): 570W; Consumo máximo de Pico (W): 285W; 2 Alto falantes de 6 Pol; dB SPL máximo contínuo (plano livre): 111 dB; dB SPL máximo de pico (plano livre): 123 dB; Sensibilidade de entrada em linha: 775mV; 1 Driver de Titânio para médias frequências; Resposta de Frequência: 80Hz à 17 Khz; Ângulo de Cobertura (60°H x 40°V); Controle de volume; Entrada e saída balanceadas com conectores XLR Macho e Fêmea In / Out; Proteção Contra Curto ; Proteção Térmica Eletrônica; Proteção Clip Limiter; Proteção Alto Rampa; Sistema de Ventilação Inteligente; Amplificador de classe AB; Tensão de alimentação:120-220V</t>
  </si>
  <si>
    <t>n/a</t>
  </si>
  <si>
    <t>CLAVES E NOTAS COMERCIO DE INSTRUMENTOS MUSICAIS LTDA</t>
  </si>
  <si>
    <t>CR3 COMERCIO ELETRONICO LTDA</t>
  </si>
  <si>
    <t>PEDRO G.FERNANDES</t>
  </si>
  <si>
    <t>17.410.769 VALNEIDES ARAUJO DA COSTA</t>
  </si>
  <si>
    <t>32.661.461 ROBSON SALVADOR PAIM</t>
  </si>
  <si>
    <t>ISALTEC COMERCIO DE INSTRUMENTOS DE MEDICAO LTDA</t>
  </si>
  <si>
    <t>NINJA SOM COMERCIO DE ELETRONICOS E MATERIAIS ELETRICOS LTDA</t>
  </si>
  <si>
    <t>R JUAREZ DE ALMEIDA</t>
  </si>
  <si>
    <t>46.555.218 MARLIANNE PINHEIRO ARAUJO</t>
  </si>
  <si>
    <t>JEB COMERCIO DE ELETRONICOS LTDA</t>
  </si>
  <si>
    <t>51.245.770 ISMAEL MENDONCA NOVAIS DE JESUS</t>
  </si>
  <si>
    <t>ASLA COMERCIO LTDA</t>
  </si>
  <si>
    <t>43.123.741 DANIEL ROCHA DOS SANTOS</t>
  </si>
  <si>
    <t>WAVE TECNOLOGIAS EM SISTEMAS AUDIOVISUAIS LTDA</t>
  </si>
  <si>
    <t>MAGAZINE LUIZA</t>
  </si>
  <si>
    <t>AKG</t>
  </si>
  <si>
    <t>X5 MUSIC</t>
  </si>
  <si>
    <t>CASAS BAHIA</t>
  </si>
  <si>
    <t>KALIFA</t>
  </si>
  <si>
    <t xml:space="preserve">Etiqueta autoadesiva em papel reciclado
Folha em formato carta;
Gramatura 75 g/m2
Cor branca fosca,
06 (seis) etiquetas de tamanho 84,7 x 101,6mm por folha
Acondicionadas em embalagens com 25 folhas,
embaladas em plástico transparente. 
</t>
  </si>
  <si>
    <t>CX</t>
  </si>
  <si>
    <t xml:space="preserve">Bloco de recados
Em papel, Cor amarela,
Dimensões: 76 x 76 mm,
Com 100 folhas
Removível, Autoadesivo
Acondicionados em caixas com 20 unidades. </t>
  </si>
  <si>
    <t xml:space="preserve">Grampeador para grampo 26/6,
Comprimento mínimo: 16 cm,
Em metal pintado
Capacidade para grampear simultaneamente, no mínimo,
20 folhas de 75g/m2 cada.
Acondicionados em caixa individual 
</t>
  </si>
  <si>
    <t xml:space="preserve">Grampeador Profissional
Tipo profissional, de mesa
Estrutura em metal
Capacidade para grampear simultaneamente, no mínimo,
100 folhas de 75g/m² cada
Compatível para utilização de grampos 23/8; 23/10 e
23/13
Ajuste de Profundidade
Base plástica ou emborrachada
Garantia mínima de 06 meses contados da data de
recebimento 
</t>
  </si>
  <si>
    <t xml:space="preserve">Grampo para grampeador de 26/6.
Em aço;
Tratamento superficial: niquelado,
Caixa com 1.000 unidades.
Acondicionados em embalagens de papelão com até 50
caixas. 
</t>
  </si>
  <si>
    <t xml:space="preserve">Grampo para grampeador de 23/8
Em aço;
Tratamento superficial: niquelado,
Caixa com 5.000 unidades </t>
  </si>
  <si>
    <t xml:space="preserve">Régua plástica, fabricada com material reciclado
Milimétrica,
30 cm.
Embaladas individualmente Acondicionadas em embalagens com até 50 un. </t>
  </si>
  <si>
    <t xml:space="preserve">Tesoura
Em aço inoxidável,
Cabo (alças) fabricadas em material, no mínimo, 50%
reciclado.
Comprimento: 20 cm, admitida variação de ± 1,5 cm
Acondicionadas em embalagens com até 50 un. 
</t>
  </si>
  <si>
    <t xml:space="preserve">Adesivo instantâneo
À base de cianoacrilato,
Tubo com 5g.
Validade mínima de 11 meses a contar da data de
recebimento definitivo.
Acondicionados em embalagem individual 
</t>
  </si>
  <si>
    <t xml:space="preserve">Clips nº 1
Fabricado com material, pelo menos, 50% reciclado;
Caixa com 100 unidades. Embaladas em embalagem de
papelão com até 100 un. 
</t>
  </si>
  <si>
    <t>Clips nº 6
Fabricado com material, pelo menos, 50% reciclado;
Caixa com 50 unidades
Embaladas em embalagem de papelão com até 100 um</t>
  </si>
  <si>
    <t>Papel alcalino no formato A4 (210x297mm),
Cor branca,
Gramatura: 75g/m2
Para impressora a laser</t>
  </si>
  <si>
    <t>RM</t>
  </si>
  <si>
    <t xml:space="preserve">Papel alcalino no formato A4 (210x297mm)
Papel reciclado.
Cor branca,
Gramatura: 90g/m2
Para impressora a laser </t>
  </si>
  <si>
    <t>Papel alcalino no formato A3 (297 x 420mm)
Papel reciclado.
Gramatura: 75g/m²</t>
  </si>
  <si>
    <t xml:space="preserve">Pasta em polipropileno transparente,
Com abas e elástico
Tratamento texturizado
Dimensões: 240 x 350 mm (largura x altura), admitidas
variações de ± 10 mm.
Cor vermelha;
Acondicionadas em embalagens com até 50 unidades </t>
  </si>
  <si>
    <t xml:space="preserve">Pasta em polipropileno transparente,
Com abas e elástico
Tratamento texturizado
Formato: 240 x 350 mm (largura x altura), admitidas
variações de ± 10 mm.
Cor fumê;
Acondicionadas em embalagens com até 50 unidades </t>
  </si>
  <si>
    <t xml:space="preserve">Pasta registradora A/Z
Dorso fino;
Com orifício reforçado com ilhós em PVC, Capa dura em cartão 100% reciclado, revestido em
polipropileno
Ferragem de dois ganchos com tratamento superficial
niquelado.
Fixador interno em PVC
Acondicionadas em caixas com até 30 unidades </t>
  </si>
  <si>
    <t xml:space="preserve">Pasta registradora A/Z
Dorso largo;
Com orifício reforçado com ilhós em PVC,
Capa dura em cartão 100% reciclado, revestido em
polipropileno,
Ferragem de dois ganchos com tratamento superficial
niquelado.
Fixador interno em PVC
Acondicionadas em caixas com até 20 unidades </t>
  </si>
  <si>
    <t xml:space="preserve">Pasta suspensa,
Fabricada com material reciclado,
Cartão duplo,
Com etiqueta e plástico para a identificação, e
prendedores plásticos.
Acondicionada em embalagens com até 50 unidades </t>
  </si>
  <si>
    <t>Numerador Metálico de 06 dígitos
Altura de números: 05 mm
Repetições: 0,1,2,3,4,6,12
Construção: metálica</t>
  </si>
  <si>
    <t>Refil para numerador automático de 6 dígitos
Compatível com o item 20.
Acondicionados em embalagem com até 5 unidades Prazo de validade não inferior a 6 meses, contados da
data do recebimento definitivo</t>
  </si>
  <si>
    <t>Papel alcalino no formato A4 (210x297mm),
Fabricado com bagaço de cana-de-açúcar
Cor branca
Gramatura: 75g/m2</t>
  </si>
  <si>
    <t>Cordão Para Crachá
Cordão para crachá na cor azul marinho
Com a inscrição: TRE-BA
Fita em tecido poliéster reciclado
Personalizado frente e verso
Medindo 12 mm x 850 cm (largura x comprimento)
Terminal em argola e mosquete
Acabamento costura e chapinha
A montagem deve ser feita de forma que não permita
que o crachá vire.</t>
  </si>
  <si>
    <t>GRAFITTE</t>
  </si>
  <si>
    <t>KALUNGA</t>
  </si>
  <si>
    <t>LE BISCUIT</t>
  </si>
  <si>
    <t>LEPOK</t>
  </si>
  <si>
    <t>WEBCONTINENTAL</t>
  </si>
  <si>
    <t>BOLD PACK</t>
  </si>
  <si>
    <t>HOME TO YOU</t>
  </si>
  <si>
    <t>ESSENZA</t>
  </si>
  <si>
    <t>35.471.891 RONIOMAR KOSLOSKI JUNIOR</t>
  </si>
  <si>
    <t>DYFAL COMÉRCIO DE VARIEDADES B2G LTDA</t>
  </si>
  <si>
    <t>51.279.402 CLEIDIANE RODRIGUES DOS SANTOS</t>
  </si>
  <si>
    <t>49.152.210 GABRIEL SILVA PINHEIRO</t>
  </si>
  <si>
    <t>A.A DISTRIBUIÇÃO E IMPORTAÇÃO DE ARTIGOS</t>
  </si>
  <si>
    <t>FENIX SOLUÇÕES COMÉRCIO DE EQUIPAMENTOS</t>
  </si>
  <si>
    <t>JET COMÉRCIO SOLUÇÕES INTEGRADAS LTDA</t>
  </si>
  <si>
    <t>SANTA MARIA COMÉRCIO DE BRINQUEDOS E</t>
  </si>
  <si>
    <t>COMERCIAL CATEDRAL DE MONTES CLAROS LTDA</t>
  </si>
  <si>
    <t>RC RAMOS COMÉRCIO LTDA</t>
  </si>
  <si>
    <t>SUPREMUS DISTRIBUIDORA DE ALIMENTOS LTDA</t>
  </si>
  <si>
    <t>LUZOR GROUP LTDA</t>
  </si>
  <si>
    <t>NOVA ALAGOAS SUPRIMENTOS PARA ESCRITÓRIO</t>
  </si>
  <si>
    <t>VOGAS MAGAZINE LTDA</t>
  </si>
  <si>
    <t>MEPI DISTRIBUIDORA LTDA</t>
  </si>
  <si>
    <t>REDEPEL DISTRIBUIDORA LTDA</t>
  </si>
  <si>
    <t xml:space="preserve">CCL DISTRIBUIDORA </t>
  </si>
  <si>
    <t>RECOM PAPELARIA</t>
  </si>
  <si>
    <t>PAPELEX</t>
  </si>
  <si>
    <t xml:space="preserve">PAPEL MAIS CIA </t>
  </si>
  <si>
    <t>DIGITAL CONVENIÊNCIA</t>
  </si>
  <si>
    <t>PAPELARIA QUEIROZ</t>
  </si>
  <si>
    <t>PAPELARIA BLAU</t>
  </si>
  <si>
    <t>DIGITUSUL TECNOLOGIA E SUPRIMENTOS</t>
  </si>
  <si>
    <t>LOJA DO MECÂNICO</t>
  </si>
  <si>
    <t>MARTINELLI</t>
  </si>
  <si>
    <t>SANTIL</t>
  </si>
  <si>
    <t>LOJA GUBLER</t>
  </si>
  <si>
    <t>CCL DISTRIBUIDORA</t>
  </si>
  <si>
    <t>JB PAPELARIA</t>
  </si>
  <si>
    <t>PAPELÃO E CIA</t>
  </si>
  <si>
    <t>DIGITUSUL</t>
  </si>
  <si>
    <t>ZORNIMAT</t>
  </si>
  <si>
    <t>MARPAX</t>
  </si>
  <si>
    <t>PAPELARIA DELTA MULTILOJA</t>
  </si>
  <si>
    <t>J DE M MELO COMÉRCIO E SERVIÇOS</t>
  </si>
  <si>
    <t>G.F.S PAPELARIA, INFORMÁTICA, ARTIGOS</t>
  </si>
  <si>
    <t>MENCHINI CONTINENTAL LTDA</t>
  </si>
  <si>
    <t>53.524.743 REGINALDO SILVA DE OLIVEIRA</t>
  </si>
  <si>
    <t>RAFA PAPER DISTRIBUIDORA LTDA</t>
  </si>
  <si>
    <t>INDÚSTRIA GRÁFICA E EDITORA IRMÃOS RIBEIRO</t>
  </si>
  <si>
    <t>MAX ESCOLAR LTDA</t>
  </si>
  <si>
    <t>2 R A COMÉRCIO VAREJISTA DE LIVROS LTDA</t>
  </si>
  <si>
    <t>EFRAIM COMÉRCIO DE EQUIPAMENTOS ELETRONICOS</t>
  </si>
  <si>
    <t>GFS PAPELARIA LTDA</t>
  </si>
  <si>
    <t>LRF DISTRIBUIDORA LTDA</t>
  </si>
  <si>
    <t>MAXIM QUALITTA COMÉRCIO LTDA</t>
  </si>
  <si>
    <t>MBEM COMÉRCIO E DISTRIBUIÇÃO DE MATERIAIS</t>
  </si>
  <si>
    <t>NOVA ALAGOAS SUPRIMENTOS PARA ESCRITÓRIOS</t>
  </si>
  <si>
    <t xml:space="preserve">PRISMA PAPELARIA </t>
  </si>
  <si>
    <t>SALENAS CONFECÇÃO E MATERIAIS PARA ESCRITÓRIOS</t>
  </si>
  <si>
    <t>TEIXEIRA DE ARRUDA LTDA</t>
  </si>
  <si>
    <t>UMAR MELO LTDA</t>
  </si>
  <si>
    <t>LICITAGYN SEGMENTOS INMTEGRADOS LTDA</t>
  </si>
  <si>
    <t>EMERSON LUIZ DA SILVA</t>
  </si>
  <si>
    <t>BOX DISTRIBUIDORA DE EMBALAGENS LTDA</t>
  </si>
  <si>
    <t>NOVA ERA</t>
  </si>
  <si>
    <t>CRIATIVA PAPELARIA</t>
  </si>
  <si>
    <t>CARIMBOS MANANCIAL</t>
  </si>
  <si>
    <t>DOMÍNIO SERVIÇOS ADMINISTRATIVOS LTDA</t>
  </si>
  <si>
    <t>GABRIELLA A.O DE S. MACHADO COMÉRCIO</t>
  </si>
  <si>
    <t>NOVA ALAGOAS SURPIMENTOS PARA ESCRITÓRIOS</t>
  </si>
  <si>
    <t>PRISMA PAPELARIA LTDA</t>
  </si>
  <si>
    <t>TAHFANI CARIMBOS</t>
  </si>
  <si>
    <t>E F CORDOES E FITAS PERSONALIZADAS LTDA</t>
  </si>
  <si>
    <t>IDPROMO COMERCIAL LTDA</t>
  </si>
  <si>
    <t>GRATIA TECNOLOGIA EM CONTROLE DE ACESSO E PONTO LTDA</t>
  </si>
  <si>
    <t>ALEGRENSE DISTRIBUIDORA E REPRESENTACAO COMERCIAL LTDA</t>
  </si>
  <si>
    <t>COMERCIAL JR LTDA</t>
  </si>
  <si>
    <t>DAIANE DOS SANTOS MARTINS 13320576674</t>
  </si>
  <si>
    <t>C L BESERRA &amp; CIA LTDA</t>
  </si>
  <si>
    <t>SALENAS CONFECCAO E MATERIAIS PARA ESCRITORIOS LTDA</t>
  </si>
  <si>
    <t>PRISMA PAPELARIALTDA</t>
  </si>
  <si>
    <t>STYLLUS DISTRIBUIDORA COMERCIO E SERVICOS LTDA</t>
  </si>
  <si>
    <t>COMERCIAL E CONVENIENCIA BMF LTDA</t>
  </si>
  <si>
    <t>ALNETTO COMERCIAL E SERVICOS LTDA</t>
  </si>
  <si>
    <t>RLDOK DISTRIBUIDORA DE MATERIAL E SERVICOS LTDA</t>
  </si>
  <si>
    <t>ACM DISTRIBUIDORA DE MATERIAIS E SERVICOS LTDA</t>
  </si>
  <si>
    <t xml:space="preserve">DIGITUSUL </t>
  </si>
  <si>
    <t>INTERMASTER SOLUCOES GRAFICA LTDA</t>
  </si>
  <si>
    <t>AQUARIUS MAGAZINE FERNANDOPOLIS LTDA</t>
  </si>
  <si>
    <t>RSUL LTDA</t>
  </si>
  <si>
    <t>48.747.909 ALESSANDRA SILVA ALVES</t>
  </si>
  <si>
    <t>MANOS COMERCIO ATACADISTA DE MATERIAIS LTDA</t>
  </si>
  <si>
    <t>H&amp;N SOLUCOES LTDA</t>
  </si>
  <si>
    <t>TOP ESPORTE COMERCIO DE ARTIGOS ESPORTIVOS LTDA</t>
  </si>
  <si>
    <t>ASN INSTALACOES E MANUTENCOES LTDA</t>
  </si>
  <si>
    <t>SOUZA ALVES &amp; CIA LTDA</t>
  </si>
  <si>
    <t>M. F. MACHADO SOARES</t>
  </si>
  <si>
    <t>INDUSTRIA FENIX CORTE A LASER LTDA</t>
  </si>
  <si>
    <t>CESCOPEL ATACADO DISTRIBUIDOR LTDA</t>
  </si>
  <si>
    <t>P. L. FADEL INFORMATICA LTDA</t>
  </si>
  <si>
    <t>JOSE ALENCAR SAMPAIO NETO</t>
  </si>
  <si>
    <t>PAPELARIA OURO LTDA</t>
  </si>
  <si>
    <t>MAX DISTRIBUIDORA DE MATERIAL ESCOLAR LTDA</t>
  </si>
  <si>
    <t>ADRIANY R RODRIGUES</t>
  </si>
  <si>
    <t>NOVA ALAGOAS SUPRIMENTOS PARA ESCRITORIO LTDA</t>
  </si>
  <si>
    <t>TIMO PAPER SUPRIMENTOS PARA ESCRITORIO LTDA</t>
  </si>
  <si>
    <t>L F DA SILVA PRODUTOS E SERVICOS</t>
  </si>
  <si>
    <t>BOING COMERCIO ATACADISTA DE MATERIAIS LTDA</t>
  </si>
  <si>
    <t>VAN-MEX COMERCIAL E SERVICOS LTDA</t>
  </si>
  <si>
    <t>VIPE COMERCIAL LTDA</t>
  </si>
  <si>
    <t>F C COMERCIO DE MATERIAIS DE LIMPEZA LTDA</t>
  </si>
  <si>
    <t>FRANCRIS LIVRARIA E PAPELARIA LTDA</t>
  </si>
  <si>
    <t>DOAC COMERCIO &amp; SERVICOS LTDA</t>
  </si>
  <si>
    <t>R&amp;L COMERCIAL LTDA</t>
  </si>
  <si>
    <t>J.R. INTERMEDIACOES COMERCIAIS LTDA.</t>
  </si>
  <si>
    <t>CPLL COMERCIO DE PRODUTOS ALIMENTICIOS LTDA</t>
  </si>
  <si>
    <t>C.L.C. MAUES LTDA</t>
  </si>
  <si>
    <t>ANDRE MATIAS COMERCIO DE ARTIGOS DE PAPELARIA</t>
  </si>
  <si>
    <t>DIGITAL PAPELARIA E INFORMATICA LTDA</t>
  </si>
  <si>
    <t>MBEM COMERCIO E DISTRIBUICAO DE MATERIAIS ESCOLARES LTDA</t>
  </si>
  <si>
    <t>HF REPRESENTACOES LTDA</t>
  </si>
  <si>
    <t>D.V. DISTRIBUIDORA LTDA</t>
  </si>
  <si>
    <t>KINGDOM COMERCIO DE LICITACOES LTDA</t>
  </si>
  <si>
    <t>LIMA COMERCIO DE MATERIAIS E SERVICOS LTDA</t>
  </si>
  <si>
    <t>ULTRA PRESTADORA DE SERVICOS E DISTRIBUIDORA LTDA</t>
  </si>
  <si>
    <t>GRAFICA LUAR EDITORA E PAPELARIA LTDA</t>
  </si>
  <si>
    <t>COMERCIAL J A LTDA</t>
  </si>
  <si>
    <t>C C L MASCARENHAS ARTIGOS DE PAPELARIA LTDA</t>
  </si>
  <si>
    <t>PAPELARIA MEC MATAO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</si>
</sst>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&quot;\ #,##0.00;[Red]\-&quot;R$&quot;\ #,##0.00"/>
    <numFmt numFmtId="44" formatCode="_-&quot;R$&quot;\ * #,##0.00_-;\-&quot;R$&quot;\ * #,##0.00_-;_-&quot;R$&quot;\ 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9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hair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/>
    <xf numFmtId="0" fontId="3" fillId="0" borderId="0" xfId="0" applyFont="1"/>
    <xf numFmtId="44" fontId="2" fillId="0" borderId="0" xfId="1" applyFont="1"/>
    <xf numFmtId="0" fontId="2" fillId="0" borderId="0" xfId="0" applyFont="1" applyAlignment="1">
      <alignment wrapText="1"/>
    </xf>
    <xf numFmtId="0" fontId="4" fillId="0" borderId="1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0" fontId="4" fillId="2" borderId="1" xfId="2" applyNumberFormat="1" applyFont="1" applyFill="1" applyBorder="1" applyAlignment="1">
      <alignment horizontal="center"/>
    </xf>
    <xf numFmtId="44" fontId="4" fillId="2" borderId="1" xfId="0" applyNumberFormat="1" applyFont="1" applyFill="1" applyBorder="1" applyAlignment="1">
      <alignment horizontal="center" shrinkToFit="1"/>
    </xf>
    <xf numFmtId="0" fontId="4" fillId="2" borderId="1" xfId="0" applyFont="1" applyFill="1" applyBorder="1" applyAlignment="1">
      <alignment horizontal="left"/>
    </xf>
    <xf numFmtId="44" fontId="4" fillId="2" borderId="1" xfId="0" applyNumberFormat="1" applyFont="1" applyFill="1" applyBorder="1" applyAlignment="1">
      <alignment horizontal="right" shrinkToFit="1"/>
    </xf>
    <xf numFmtId="0" fontId="8" fillId="2" borderId="1" xfId="0" applyFont="1" applyFill="1" applyBorder="1" applyAlignment="1">
      <alignment horizontal="center"/>
    </xf>
    <xf numFmtId="44" fontId="4" fillId="2" borderId="1" xfId="1" applyFont="1" applyFill="1" applyBorder="1" applyAlignment="1">
      <alignment horizontal="right" shrinkToFit="1"/>
    </xf>
    <xf numFmtId="44" fontId="4" fillId="2" borderId="1" xfId="1" applyFont="1" applyFill="1" applyBorder="1" applyAlignment="1">
      <alignment horizontal="center" shrinkToFit="1"/>
    </xf>
    <xf numFmtId="8" fontId="5" fillId="0" borderId="1" xfId="1" applyNumberFormat="1" applyFont="1" applyBorder="1" applyAlignment="1">
      <alignment horizontal="center" shrinkToFit="1"/>
    </xf>
    <xf numFmtId="44" fontId="5" fillId="2" borderId="1" xfId="1" applyFont="1" applyFill="1" applyBorder="1" applyAlignment="1">
      <alignment horizontal="center" shrinkToFit="1"/>
    </xf>
    <xf numFmtId="0" fontId="8" fillId="2" borderId="2" xfId="0" applyFont="1" applyFill="1" applyBorder="1"/>
    <xf numFmtId="0" fontId="8" fillId="2" borderId="3" xfId="0" applyFont="1" applyFill="1" applyBorder="1" applyAlignment="1">
      <alignment horizontal="right"/>
    </xf>
    <xf numFmtId="44" fontId="8" fillId="2" borderId="4" xfId="1" applyFont="1" applyFill="1" applyBorder="1" applyAlignment="1">
      <alignment shrinkToFit="1"/>
    </xf>
    <xf numFmtId="0" fontId="2" fillId="0" borderId="1" xfId="0" applyFont="1" applyBorder="1" applyAlignment="1">
      <alignment horizontal="center" vertical="top"/>
    </xf>
    <xf numFmtId="44" fontId="2" fillId="0" borderId="1" xfId="1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/>
    </xf>
    <xf numFmtId="44" fontId="2" fillId="0" borderId="0" xfId="1" applyFont="1" applyBorder="1" applyAlignment="1">
      <alignment vertical="top"/>
    </xf>
    <xf numFmtId="0" fontId="4" fillId="0" borderId="0" xfId="0" applyFont="1"/>
    <xf numFmtId="0" fontId="10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44" fontId="8" fillId="2" borderId="1" xfId="1" applyFont="1" applyFill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6">
        <v>1</v>
      </c>
      <c r="B3" s="32" t="s">
        <v>54</v>
      </c>
      <c r="C3" s="34" t="s">
        <v>55</v>
      </c>
      <c r="D3" s="34">
        <v>200</v>
      </c>
      <c r="E3" s="35">
        <f>IF(C20&lt;=25%,D20,MIN(E20:F20))</f>
        <v>20.62</v>
      </c>
      <c r="F3" s="35">
        <f>MIN(H3:H17)</f>
        <v>8.65</v>
      </c>
      <c r="G3" s="5" t="s">
        <v>138</v>
      </c>
      <c r="H3" s="16">
        <v>8.65</v>
      </c>
      <c r="I3" s="17">
        <f>IF(H3="","",(IF($C$20&lt;25%,"n/a",IF(H3&lt;=($D$20+$A$20),H3,"Descartado"))))</f>
        <v>8.65</v>
      </c>
    </row>
    <row r="4" spans="1:9" x14ac:dyDescent="0.25">
      <c r="A4" s="36"/>
      <c r="B4" s="33"/>
      <c r="C4" s="34"/>
      <c r="D4" s="34"/>
      <c r="E4" s="35"/>
      <c r="F4" s="35"/>
      <c r="G4" s="5" t="s">
        <v>163</v>
      </c>
      <c r="H4" s="16">
        <v>26</v>
      </c>
      <c r="I4" s="17">
        <f t="shared" ref="I4:I17" si="0">IF(H4="","",(IF($C$20&lt;25%,"n/a",IF(H4&lt;=($D$20+$A$20),H4,"Descartado"))))</f>
        <v>26</v>
      </c>
    </row>
    <row r="5" spans="1:9" x14ac:dyDescent="0.25">
      <c r="A5" s="36"/>
      <c r="B5" s="33"/>
      <c r="C5" s="34"/>
      <c r="D5" s="34"/>
      <c r="E5" s="35"/>
      <c r="F5" s="35"/>
      <c r="G5" s="5" t="s">
        <v>166</v>
      </c>
      <c r="H5" s="16">
        <v>27.2</v>
      </c>
      <c r="I5" s="17">
        <f t="shared" si="0"/>
        <v>27.2</v>
      </c>
    </row>
    <row r="6" spans="1:9" x14ac:dyDescent="0.25">
      <c r="A6" s="36"/>
      <c r="B6" s="33"/>
      <c r="C6" s="34"/>
      <c r="D6" s="34"/>
      <c r="E6" s="35"/>
      <c r="F6" s="35"/>
      <c r="G6" s="5"/>
      <c r="H6" s="16"/>
      <c r="I6" s="17" t="str">
        <f t="shared" si="0"/>
        <v/>
      </c>
    </row>
    <row r="7" spans="1:9" x14ac:dyDescent="0.25">
      <c r="A7" s="36"/>
      <c r="B7" s="33"/>
      <c r="C7" s="34"/>
      <c r="D7" s="34"/>
      <c r="E7" s="35"/>
      <c r="F7" s="35"/>
      <c r="G7" s="5"/>
      <c r="H7" s="16"/>
      <c r="I7" s="17" t="str">
        <f t="shared" si="0"/>
        <v/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10.380791556202897</v>
      </c>
      <c r="B20" s="8">
        <f>COUNT(H3:H17)</f>
        <v>3</v>
      </c>
      <c r="C20" s="9">
        <f>IF(B20&lt;2,"n/a",(A20/D20))</f>
        <v>0.50343315015532963</v>
      </c>
      <c r="D20" s="10">
        <f>IFERROR(ROUND(AVERAGE(H3:H17),2),"")</f>
        <v>20.62</v>
      </c>
      <c r="E20" s="15">
        <f>IFERROR(ROUND(IF(B20&lt;2,"n/a",(IF(C20&lt;=25%,"n/a",AVERAGE(I3:I17)))),2),"n/a")</f>
        <v>20.62</v>
      </c>
      <c r="F20" s="10">
        <f>IFERROR(ROUND(MEDIAN(H3:H17),2),"")</f>
        <v>26</v>
      </c>
      <c r="G20" s="11" t="str">
        <f>IFERROR(INDEX(G3:G17,MATCH(H20,H3:H17,0)),"")</f>
        <v>TEIXEIRA DE ARRUDA LTDA</v>
      </c>
      <c r="H20" s="12">
        <f>F3</f>
        <v>8.65</v>
      </c>
    </row>
    <row r="22" spans="1:9" x14ac:dyDescent="0.25">
      <c r="G22" s="13" t="s">
        <v>20</v>
      </c>
      <c r="H22" s="14">
        <f>IF(C20&lt;=25%,D20,MIN(E20:F20))</f>
        <v>20.62</v>
      </c>
    </row>
    <row r="23" spans="1:9" x14ac:dyDescent="0.25">
      <c r="G23" s="13" t="s">
        <v>6</v>
      </c>
      <c r="H23" s="14">
        <f>ROUND(H22,2)*D3</f>
        <v>4124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B3:B17"/>
    <mergeCell ref="C3:C17"/>
    <mergeCell ref="D3:D17"/>
    <mergeCell ref="E3:E17"/>
    <mergeCell ref="F3:F17"/>
    <mergeCell ref="A3:A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6">
        <v>10</v>
      </c>
      <c r="B3" s="32" t="s">
        <v>64</v>
      </c>
      <c r="C3" s="34" t="s">
        <v>55</v>
      </c>
      <c r="D3" s="34">
        <v>1000</v>
      </c>
      <c r="E3" s="35">
        <f>IF(C20&lt;=25%,D20,MIN(E20:F20))</f>
        <v>1.65</v>
      </c>
      <c r="F3" s="35">
        <f>MIN(H3:H17)</f>
        <v>1.32</v>
      </c>
      <c r="G3" s="5" t="s">
        <v>192</v>
      </c>
      <c r="H3" s="16">
        <v>1.32</v>
      </c>
      <c r="I3" s="17" t="str">
        <f>IF(H3="","",(IF($C$20&lt;25%,"n/a",IF(H3&lt;=($D$20+$A$20),H3,"Descartado"))))</f>
        <v>n/a</v>
      </c>
    </row>
    <row r="4" spans="1:9" x14ac:dyDescent="0.25">
      <c r="A4" s="36"/>
      <c r="B4" s="33"/>
      <c r="C4" s="34"/>
      <c r="D4" s="34"/>
      <c r="E4" s="35"/>
      <c r="F4" s="35"/>
      <c r="G4" s="5" t="s">
        <v>154</v>
      </c>
      <c r="H4" s="16">
        <v>1.53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6"/>
      <c r="B5" s="33"/>
      <c r="C5" s="34"/>
      <c r="D5" s="34"/>
      <c r="E5" s="35"/>
      <c r="F5" s="35"/>
      <c r="G5" s="5" t="s">
        <v>158</v>
      </c>
      <c r="H5" s="16">
        <v>1.54</v>
      </c>
      <c r="I5" s="17" t="str">
        <f t="shared" si="0"/>
        <v>n/a</v>
      </c>
    </row>
    <row r="6" spans="1:9" x14ac:dyDescent="0.25">
      <c r="A6" s="36"/>
      <c r="B6" s="33"/>
      <c r="C6" s="34"/>
      <c r="D6" s="34"/>
      <c r="E6" s="35"/>
      <c r="F6" s="35"/>
      <c r="G6" s="5" t="s">
        <v>132</v>
      </c>
      <c r="H6" s="16">
        <v>2.2000000000000002</v>
      </c>
      <c r="I6" s="17" t="str">
        <f t="shared" si="0"/>
        <v>n/a</v>
      </c>
    </row>
    <row r="7" spans="1:9" x14ac:dyDescent="0.25">
      <c r="A7" s="36"/>
      <c r="B7" s="33"/>
      <c r="C7" s="34"/>
      <c r="D7" s="34"/>
      <c r="E7" s="35"/>
      <c r="F7" s="35"/>
      <c r="G7" s="5"/>
      <c r="H7" s="16"/>
      <c r="I7" s="17" t="str">
        <f t="shared" si="0"/>
        <v/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0.38204493627495356</v>
      </c>
      <c r="B20" s="8">
        <f>COUNT(H3:H17)</f>
        <v>4</v>
      </c>
      <c r="C20" s="9">
        <f>IF(B20&lt;2,"n/a",(A20/D20))</f>
        <v>0.23154238562118398</v>
      </c>
      <c r="D20" s="10">
        <f>IFERROR(ROUND(AVERAGE(H3:H17),2),"")</f>
        <v>1.65</v>
      </c>
      <c r="E20" s="15" t="str">
        <f>IFERROR(ROUND(IF(B20&lt;2,"n/a",(IF(C20&lt;=25%,"n/a",AVERAGE(I3:I17)))),2),"n/a")</f>
        <v>n/a</v>
      </c>
      <c r="F20" s="10">
        <f>IFERROR(ROUND(MEDIAN(H3:H17),2),"")</f>
        <v>1.54</v>
      </c>
      <c r="G20" s="11" t="str">
        <f>IFERROR(INDEX(G3:G17,MATCH(H20,H3:H17,0)),"")</f>
        <v>R&amp;L COMERCIAL LTDA</v>
      </c>
      <c r="H20" s="12">
        <f>F3</f>
        <v>1.32</v>
      </c>
    </row>
    <row r="22" spans="1:9" x14ac:dyDescent="0.25">
      <c r="G22" s="13" t="s">
        <v>20</v>
      </c>
      <c r="H22" s="14">
        <f>IF(C20&lt;=25%,D20,MIN(E20:F20))</f>
        <v>1.65</v>
      </c>
    </row>
    <row r="23" spans="1:9" x14ac:dyDescent="0.25">
      <c r="G23" s="13" t="s">
        <v>6</v>
      </c>
      <c r="H23" s="14">
        <f>ROUND(H22,2)*D3</f>
        <v>1650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6">
        <v>11</v>
      </c>
      <c r="B3" s="32" t="s">
        <v>65</v>
      </c>
      <c r="C3" s="34" t="s">
        <v>55</v>
      </c>
      <c r="D3" s="34">
        <v>1000</v>
      </c>
      <c r="E3" s="35">
        <f>IF(C20&lt;=25%,D20,MIN(E20:F20))</f>
        <v>2.3199999999999998</v>
      </c>
      <c r="F3" s="35">
        <f>MIN(H3:H17)</f>
        <v>1.85</v>
      </c>
      <c r="G3" s="29" t="s">
        <v>154</v>
      </c>
      <c r="H3" s="16">
        <v>1.85</v>
      </c>
      <c r="I3" s="17">
        <f>IF(H3="","",(IF($C$20&lt;25%,"n/a",IF(H3&lt;=($D$20+$A$20),H3,"Descartado"))))</f>
        <v>1.85</v>
      </c>
    </row>
    <row r="4" spans="1:9" x14ac:dyDescent="0.25">
      <c r="A4" s="36"/>
      <c r="B4" s="33"/>
      <c r="C4" s="34"/>
      <c r="D4" s="34"/>
      <c r="E4" s="35"/>
      <c r="F4" s="35"/>
      <c r="G4" s="5" t="s">
        <v>155</v>
      </c>
      <c r="H4" s="16">
        <v>2.1</v>
      </c>
      <c r="I4" s="17">
        <f t="shared" ref="I4:I17" si="0">IF(H4="","",(IF($C$20&lt;25%,"n/a",IF(H4&lt;=($D$20+$A$20),H4,"Descartado"))))</f>
        <v>2.1</v>
      </c>
    </row>
    <row r="5" spans="1:9" x14ac:dyDescent="0.25">
      <c r="A5" s="36"/>
      <c r="B5" s="33"/>
      <c r="C5" s="34"/>
      <c r="D5" s="34"/>
      <c r="E5" s="35"/>
      <c r="F5" s="35"/>
      <c r="G5" s="5" t="s">
        <v>156</v>
      </c>
      <c r="H5" s="16">
        <v>2.35</v>
      </c>
      <c r="I5" s="17">
        <f t="shared" si="0"/>
        <v>2.35</v>
      </c>
    </row>
    <row r="6" spans="1:9" x14ac:dyDescent="0.25">
      <c r="A6" s="36"/>
      <c r="B6" s="33"/>
      <c r="C6" s="34"/>
      <c r="D6" s="34"/>
      <c r="E6" s="35"/>
      <c r="F6" s="35"/>
      <c r="G6" s="5" t="s">
        <v>157</v>
      </c>
      <c r="H6" s="16">
        <v>2.5</v>
      </c>
      <c r="I6" s="17">
        <f t="shared" si="0"/>
        <v>2.5</v>
      </c>
    </row>
    <row r="7" spans="1:9" x14ac:dyDescent="0.25">
      <c r="A7" s="36"/>
      <c r="B7" s="33"/>
      <c r="C7" s="34"/>
      <c r="D7" s="34"/>
      <c r="E7" s="35"/>
      <c r="F7" s="35"/>
      <c r="G7" s="5" t="s">
        <v>158</v>
      </c>
      <c r="H7" s="16">
        <v>2.52</v>
      </c>
      <c r="I7" s="17">
        <f t="shared" si="0"/>
        <v>2.52</v>
      </c>
    </row>
    <row r="8" spans="1:9" x14ac:dyDescent="0.25">
      <c r="A8" s="36"/>
      <c r="B8" s="33"/>
      <c r="C8" s="34"/>
      <c r="D8" s="34"/>
      <c r="E8" s="35"/>
      <c r="F8" s="35"/>
      <c r="G8" s="5" t="s">
        <v>159</v>
      </c>
      <c r="H8" s="16">
        <v>2.58</v>
      </c>
      <c r="I8" s="17">
        <f t="shared" si="0"/>
        <v>2.58</v>
      </c>
    </row>
    <row r="9" spans="1:9" x14ac:dyDescent="0.25">
      <c r="A9" s="36"/>
      <c r="B9" s="33"/>
      <c r="C9" s="34"/>
      <c r="D9" s="34"/>
      <c r="E9" s="35"/>
      <c r="F9" s="35"/>
      <c r="G9" s="5" t="s">
        <v>160</v>
      </c>
      <c r="H9" s="16">
        <v>3.72</v>
      </c>
      <c r="I9" s="17" t="str">
        <f t="shared" si="0"/>
        <v>Descartado</v>
      </c>
    </row>
    <row r="10" spans="1:9" x14ac:dyDescent="0.25">
      <c r="A10" s="36"/>
      <c r="B10" s="33"/>
      <c r="C10" s="34"/>
      <c r="D10" s="34"/>
      <c r="E10" s="35"/>
      <c r="F10" s="35"/>
      <c r="G10" s="5" t="s">
        <v>161</v>
      </c>
      <c r="H10" s="16">
        <v>3.99</v>
      </c>
      <c r="I10" s="17" t="str">
        <f t="shared" si="0"/>
        <v>Descartado</v>
      </c>
    </row>
    <row r="11" spans="1:9" x14ac:dyDescent="0.25">
      <c r="A11" s="36"/>
      <c r="B11" s="33"/>
      <c r="C11" s="34"/>
      <c r="D11" s="34"/>
      <c r="E11" s="35"/>
      <c r="F11" s="35"/>
      <c r="G11" s="5" t="s">
        <v>162</v>
      </c>
      <c r="H11" s="16">
        <v>4.13</v>
      </c>
      <c r="I11" s="17" t="str">
        <f t="shared" si="0"/>
        <v>Descartado</v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0.85226169689831877</v>
      </c>
      <c r="B20" s="8">
        <f>COUNT(H3:H17)</f>
        <v>9</v>
      </c>
      <c r="C20" s="9">
        <f>IF(B20&lt;2,"n/a",(A20/D20))</f>
        <v>0.2979936003140975</v>
      </c>
      <c r="D20" s="10">
        <f>IFERROR(ROUND(AVERAGE(H3:H17),2),"")</f>
        <v>2.86</v>
      </c>
      <c r="E20" s="15">
        <f>IFERROR(ROUND(IF(B20&lt;2,"n/a",(IF(C20&lt;=25%,"n/a",AVERAGE(I3:I17)))),2),"n/a")</f>
        <v>2.3199999999999998</v>
      </c>
      <c r="F20" s="10">
        <f>IFERROR(ROUND(MEDIAN(H3:H17),2),"")</f>
        <v>2.52</v>
      </c>
      <c r="G20" s="11" t="str">
        <f>IFERROR(INDEX(G3:G17,MATCH(H20,H3:H17,0)),"")</f>
        <v>ALEGRENSE DISTRIBUIDORA E REPRESENTACAO COMERCIAL LTDA</v>
      </c>
      <c r="H20" s="12">
        <f>F3</f>
        <v>1.85</v>
      </c>
    </row>
    <row r="22" spans="1:9" x14ac:dyDescent="0.25">
      <c r="G22" s="13" t="s">
        <v>20</v>
      </c>
      <c r="H22" s="14">
        <f>IF(C20&lt;=25%,D20,MIN(E20:F20))</f>
        <v>2.3199999999999998</v>
      </c>
    </row>
    <row r="23" spans="1:9" x14ac:dyDescent="0.25">
      <c r="G23" s="13" t="s">
        <v>6</v>
      </c>
      <c r="H23" s="14">
        <f>ROUND(H22,2)*D3</f>
        <v>2320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7" sqref="G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6">
        <v>12</v>
      </c>
      <c r="B3" s="32" t="s">
        <v>66</v>
      </c>
      <c r="C3" s="34" t="s">
        <v>67</v>
      </c>
      <c r="D3" s="34">
        <v>6000</v>
      </c>
      <c r="E3" s="35">
        <f>IF(C20&lt;=25%,D20,MIN(E20:F20))</f>
        <v>30.77</v>
      </c>
      <c r="F3" s="35">
        <f>MIN(H3:H17)</f>
        <v>26.51</v>
      </c>
      <c r="G3" s="5" t="s">
        <v>116</v>
      </c>
      <c r="H3" s="16">
        <v>32.21</v>
      </c>
      <c r="I3" s="17" t="str">
        <f>IF(H3="","",(IF($C$20&lt;25%,"n/a",IF(H3&lt;=($D$20+$A$20),H3,"Descartado"))))</f>
        <v>n/a</v>
      </c>
    </row>
    <row r="4" spans="1:9" x14ac:dyDescent="0.25">
      <c r="A4" s="36"/>
      <c r="B4" s="33"/>
      <c r="C4" s="34"/>
      <c r="D4" s="34"/>
      <c r="E4" s="35"/>
      <c r="F4" s="35"/>
      <c r="G4" s="5" t="s">
        <v>117</v>
      </c>
      <c r="H4" s="16">
        <v>33.9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6"/>
      <c r="B5" s="33"/>
      <c r="C5" s="34"/>
      <c r="D5" s="34"/>
      <c r="E5" s="35"/>
      <c r="F5" s="35"/>
      <c r="G5" s="5" t="s">
        <v>118</v>
      </c>
      <c r="H5" s="16">
        <v>26.51</v>
      </c>
      <c r="I5" s="17" t="str">
        <f t="shared" si="0"/>
        <v>n/a</v>
      </c>
    </row>
    <row r="6" spans="1:9" x14ac:dyDescent="0.25">
      <c r="A6" s="36"/>
      <c r="B6" s="33"/>
      <c r="C6" s="34"/>
      <c r="D6" s="34"/>
      <c r="E6" s="35"/>
      <c r="F6" s="35"/>
      <c r="G6" s="5" t="s">
        <v>115</v>
      </c>
      <c r="H6" s="16">
        <v>30.44</v>
      </c>
      <c r="I6" s="17" t="str">
        <f t="shared" si="0"/>
        <v>n/a</v>
      </c>
    </row>
    <row r="7" spans="1:9" x14ac:dyDescent="0.25">
      <c r="A7" s="36"/>
      <c r="B7" s="33"/>
      <c r="C7" s="34"/>
      <c r="D7" s="34"/>
      <c r="E7" s="35"/>
      <c r="F7" s="35"/>
      <c r="G7" s="5"/>
      <c r="H7" s="16"/>
      <c r="I7" s="17" t="str">
        <f t="shared" si="0"/>
        <v/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3.1689588195494105</v>
      </c>
      <c r="B20" s="8">
        <f>COUNT(H3:H17)</f>
        <v>4</v>
      </c>
      <c r="C20" s="9">
        <f>IF(B20&lt;2,"n/a",(A20/D20))</f>
        <v>0.10298858692068283</v>
      </c>
      <c r="D20" s="10">
        <f>IFERROR(ROUND(AVERAGE(H3:H17),2),"")</f>
        <v>30.77</v>
      </c>
      <c r="E20" s="15" t="str">
        <f>IFERROR(ROUND(IF(B20&lt;2,"n/a",(IF(C20&lt;=25%,"n/a",AVERAGE(I3:I17)))),2),"n/a")</f>
        <v>n/a</v>
      </c>
      <c r="F20" s="10">
        <f>IFERROR(ROUND(MEDIAN(H3:H17),2),"")</f>
        <v>31.33</v>
      </c>
      <c r="G20" s="11" t="str">
        <f>IFERROR(INDEX(G3:G17,MATCH(H20,H3:H17,0)),"")</f>
        <v>DIGITUSUL</v>
      </c>
      <c r="H20" s="12">
        <f>F3</f>
        <v>26.51</v>
      </c>
    </row>
    <row r="22" spans="1:9" x14ac:dyDescent="0.25">
      <c r="G22" s="13" t="s">
        <v>20</v>
      </c>
      <c r="H22" s="14">
        <f>IF(C20&lt;=25%,D20,MIN(E20:F20))</f>
        <v>30.77</v>
      </c>
    </row>
    <row r="23" spans="1:9" x14ac:dyDescent="0.25">
      <c r="G23" s="13" t="s">
        <v>6</v>
      </c>
      <c r="H23" s="14">
        <f>ROUND(H22,2)*D3</f>
        <v>184620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7" sqref="G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6">
        <v>13</v>
      </c>
      <c r="B3" s="32" t="s">
        <v>68</v>
      </c>
      <c r="C3" s="34" t="s">
        <v>67</v>
      </c>
      <c r="D3" s="34">
        <v>20</v>
      </c>
      <c r="E3" s="35">
        <f>IF(C20&lt;=25%,D20,MIN(E20:F20))</f>
        <v>49.6</v>
      </c>
      <c r="F3" s="35">
        <f>MIN(H3:H17)</f>
        <v>41.5</v>
      </c>
      <c r="G3" s="5" t="s">
        <v>119</v>
      </c>
      <c r="H3" s="16">
        <v>50</v>
      </c>
      <c r="I3" s="17" t="str">
        <f>IF(H3="","",(IF($C$20&lt;25%,"n/a",IF(H3&lt;=($D$20+$A$20),H3,"Descartado"))))</f>
        <v>n/a</v>
      </c>
    </row>
    <row r="4" spans="1:9" x14ac:dyDescent="0.25">
      <c r="A4" s="36"/>
      <c r="B4" s="33"/>
      <c r="C4" s="34"/>
      <c r="D4" s="34"/>
      <c r="E4" s="35"/>
      <c r="F4" s="35"/>
      <c r="G4" s="5" t="s">
        <v>80</v>
      </c>
      <c r="H4" s="16">
        <v>41.5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6"/>
      <c r="B5" s="33"/>
      <c r="C5" s="34"/>
      <c r="D5" s="34"/>
      <c r="E5" s="35"/>
      <c r="F5" s="35"/>
      <c r="G5" s="5" t="s">
        <v>120</v>
      </c>
      <c r="H5" s="16">
        <v>58.9</v>
      </c>
      <c r="I5" s="17" t="str">
        <f t="shared" si="0"/>
        <v>n/a</v>
      </c>
    </row>
    <row r="6" spans="1:9" x14ac:dyDescent="0.25">
      <c r="A6" s="36"/>
      <c r="B6" s="33"/>
      <c r="C6" s="34"/>
      <c r="D6" s="34"/>
      <c r="E6" s="35"/>
      <c r="F6" s="35"/>
      <c r="G6" s="5" t="s">
        <v>121</v>
      </c>
      <c r="H6" s="16">
        <v>48</v>
      </c>
      <c r="I6" s="17" t="str">
        <f t="shared" si="0"/>
        <v>n/a</v>
      </c>
    </row>
    <row r="7" spans="1:9" x14ac:dyDescent="0.25">
      <c r="A7" s="36"/>
      <c r="B7" s="33"/>
      <c r="C7" s="34"/>
      <c r="D7" s="34"/>
      <c r="E7" s="35"/>
      <c r="F7" s="35"/>
      <c r="G7" s="5"/>
      <c r="H7" s="16"/>
      <c r="I7" s="17" t="str">
        <f t="shared" si="0"/>
        <v/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7.1837780218117793</v>
      </c>
      <c r="B20" s="8">
        <f>COUNT(H3:H17)</f>
        <v>4</v>
      </c>
      <c r="C20" s="9">
        <f>IF(B20&lt;2,"n/a",(A20/D20))</f>
        <v>0.14483423431072134</v>
      </c>
      <c r="D20" s="10">
        <f>IFERROR(ROUND(AVERAGE(H3:H17),2),"")</f>
        <v>49.6</v>
      </c>
      <c r="E20" s="15" t="str">
        <f>IFERROR(ROUND(IF(B20&lt;2,"n/a",(IF(C20&lt;=25%,"n/a",AVERAGE(I3:I17)))),2),"n/a")</f>
        <v>n/a</v>
      </c>
      <c r="F20" s="10">
        <f>IFERROR(ROUND(MEDIAN(H3:H17),2),"")</f>
        <v>49</v>
      </c>
      <c r="G20" s="11" t="str">
        <f>IFERROR(INDEX(G3:G17,MATCH(H20,H3:H17,0)),"")</f>
        <v>KALUNGA</v>
      </c>
      <c r="H20" s="12">
        <f>F3</f>
        <v>41.5</v>
      </c>
    </row>
    <row r="22" spans="1:9" x14ac:dyDescent="0.25">
      <c r="G22" s="13" t="s">
        <v>20</v>
      </c>
      <c r="H22" s="14">
        <f>IF(C20&lt;=25%,D20,MIN(E20:F20))</f>
        <v>49.6</v>
      </c>
    </row>
    <row r="23" spans="1:9" x14ac:dyDescent="0.25">
      <c r="G23" s="13" t="s">
        <v>6</v>
      </c>
      <c r="H23" s="14">
        <f>ROUND(H22,2)*D3</f>
        <v>992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6">
        <v>14</v>
      </c>
      <c r="B3" s="32" t="s">
        <v>69</v>
      </c>
      <c r="C3" s="34" t="s">
        <v>67</v>
      </c>
      <c r="D3" s="34">
        <v>20</v>
      </c>
      <c r="E3" s="35">
        <f>IF(C20&lt;=25%,D20,MIN(E20:F20))</f>
        <v>50.05</v>
      </c>
      <c r="F3" s="35">
        <f>MIN(H3:H17)</f>
        <v>21.78</v>
      </c>
      <c r="G3" s="5" t="s">
        <v>120</v>
      </c>
      <c r="H3" s="16">
        <v>119.9</v>
      </c>
      <c r="I3" s="17" t="str">
        <f>IF(H3="","",(IF($C$20&lt;25%,"n/a",IF(H3&lt;=($D$20+$A$20),H3,"Descartado"))))</f>
        <v>Descartado</v>
      </c>
    </row>
    <row r="4" spans="1:9" x14ac:dyDescent="0.25">
      <c r="A4" s="36"/>
      <c r="B4" s="33"/>
      <c r="C4" s="34"/>
      <c r="D4" s="34"/>
      <c r="E4" s="35"/>
      <c r="F4" s="35"/>
      <c r="G4" s="5" t="s">
        <v>104</v>
      </c>
      <c r="H4" s="16">
        <v>65.900000000000006</v>
      </c>
      <c r="I4" s="17">
        <f t="shared" ref="I4:I17" si="0">IF(H4="","",(IF($C$20&lt;25%,"n/a",IF(H4&lt;=($D$20+$A$20),H4,"Descartado"))))</f>
        <v>65.900000000000006</v>
      </c>
    </row>
    <row r="5" spans="1:9" x14ac:dyDescent="0.25">
      <c r="A5" s="36"/>
      <c r="B5" s="33"/>
      <c r="C5" s="34"/>
      <c r="D5" s="34"/>
      <c r="E5" s="35"/>
      <c r="F5" s="35"/>
      <c r="G5" s="5" t="s">
        <v>80</v>
      </c>
      <c r="H5" s="16">
        <v>71.3</v>
      </c>
      <c r="I5" s="17">
        <f t="shared" si="0"/>
        <v>71.3</v>
      </c>
    </row>
    <row r="6" spans="1:9" x14ac:dyDescent="0.25">
      <c r="A6" s="36"/>
      <c r="B6" s="33"/>
      <c r="C6" s="34"/>
      <c r="D6" s="34"/>
      <c r="E6" s="35"/>
      <c r="F6" s="35"/>
      <c r="G6" s="5" t="s">
        <v>122</v>
      </c>
      <c r="H6" s="16">
        <v>21.78</v>
      </c>
      <c r="I6" s="17">
        <f t="shared" si="0"/>
        <v>21.78</v>
      </c>
    </row>
    <row r="7" spans="1:9" x14ac:dyDescent="0.25">
      <c r="A7" s="36"/>
      <c r="B7" s="33"/>
      <c r="C7" s="34"/>
      <c r="D7" s="34"/>
      <c r="E7" s="35"/>
      <c r="F7" s="35"/>
      <c r="G7" s="5" t="s">
        <v>123</v>
      </c>
      <c r="H7" s="16">
        <v>40.76</v>
      </c>
      <c r="I7" s="17">
        <f t="shared" si="0"/>
        <v>40.76</v>
      </c>
    </row>
    <row r="8" spans="1:9" x14ac:dyDescent="0.25">
      <c r="A8" s="36"/>
      <c r="B8" s="33"/>
      <c r="C8" s="34"/>
      <c r="D8" s="34"/>
      <c r="E8" s="35"/>
      <c r="F8" s="35"/>
      <c r="G8" s="5" t="s">
        <v>124</v>
      </c>
      <c r="H8" s="16">
        <v>42.9</v>
      </c>
      <c r="I8" s="17">
        <f t="shared" si="0"/>
        <v>42.9</v>
      </c>
    </row>
    <row r="9" spans="1:9" x14ac:dyDescent="0.25">
      <c r="A9" s="36"/>
      <c r="B9" s="33"/>
      <c r="C9" s="34"/>
      <c r="D9" s="34"/>
      <c r="E9" s="35"/>
      <c r="F9" s="35"/>
      <c r="G9" s="5" t="s">
        <v>125</v>
      </c>
      <c r="H9" s="16">
        <v>46.5</v>
      </c>
      <c r="I9" s="17">
        <f t="shared" si="0"/>
        <v>46.5</v>
      </c>
    </row>
    <row r="10" spans="1:9" x14ac:dyDescent="0.25">
      <c r="A10" s="36"/>
      <c r="B10" s="33"/>
      <c r="C10" s="34"/>
      <c r="D10" s="34"/>
      <c r="E10" s="35"/>
      <c r="F10" s="35"/>
      <c r="G10" s="5" t="s">
        <v>126</v>
      </c>
      <c r="H10" s="16">
        <v>53.82</v>
      </c>
      <c r="I10" s="17">
        <f t="shared" si="0"/>
        <v>53.82</v>
      </c>
    </row>
    <row r="11" spans="1:9" x14ac:dyDescent="0.25">
      <c r="A11" s="36"/>
      <c r="B11" s="33"/>
      <c r="C11" s="34"/>
      <c r="D11" s="34"/>
      <c r="E11" s="35"/>
      <c r="F11" s="35"/>
      <c r="G11" s="5" t="s">
        <v>127</v>
      </c>
      <c r="H11" s="16">
        <v>57.41</v>
      </c>
      <c r="I11" s="17">
        <f t="shared" si="0"/>
        <v>57.41</v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27.517639696101202</v>
      </c>
      <c r="B20" s="8">
        <f>COUNT(H3:H17)</f>
        <v>9</v>
      </c>
      <c r="C20" s="9">
        <f>IF(B20&lt;2,"n/a",(A20/D20))</f>
        <v>0.4760013785867705</v>
      </c>
      <c r="D20" s="10">
        <f>IFERROR(ROUND(AVERAGE(H3:H17),2),"")</f>
        <v>57.81</v>
      </c>
      <c r="E20" s="15">
        <f>IFERROR(ROUND(IF(B20&lt;2,"n/a",(IF(C20&lt;=25%,"n/a",AVERAGE(I3:I17)))),2),"n/a")</f>
        <v>50.05</v>
      </c>
      <c r="F20" s="10">
        <f>IFERROR(ROUND(MEDIAN(H3:H17),2),"")</f>
        <v>53.82</v>
      </c>
      <c r="G20" s="11" t="str">
        <f>IFERROR(INDEX(G3:G17,MATCH(H20,H3:H17,0)),"")</f>
        <v>J DE M MELO COMÉRCIO E SERVIÇOS</v>
      </c>
      <c r="H20" s="12">
        <f>F3</f>
        <v>21.78</v>
      </c>
    </row>
    <row r="22" spans="1:9" x14ac:dyDescent="0.25">
      <c r="G22" s="13" t="s">
        <v>20</v>
      </c>
      <c r="H22" s="14">
        <f>IF(C20&lt;=25%,D20,MIN(E20:F20))</f>
        <v>50.05</v>
      </c>
    </row>
    <row r="23" spans="1:9" x14ac:dyDescent="0.25">
      <c r="G23" s="13" t="s">
        <v>6</v>
      </c>
      <c r="H23" s="14">
        <f>ROUND(H22,2)*D3</f>
        <v>1001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7" sqref="H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6">
        <v>15</v>
      </c>
      <c r="B3" s="32" t="s">
        <v>70</v>
      </c>
      <c r="C3" s="34" t="s">
        <v>7</v>
      </c>
      <c r="D3" s="34">
        <v>200</v>
      </c>
      <c r="E3" s="35">
        <f>IF(C20&lt;=25%,D20,MIN(E20:F20))</f>
        <v>2.13</v>
      </c>
      <c r="F3" s="35">
        <f>MIN(H3:H17)</f>
        <v>1.53</v>
      </c>
      <c r="G3" s="28" t="s">
        <v>80</v>
      </c>
      <c r="H3" s="16">
        <v>4.8</v>
      </c>
      <c r="I3" s="17" t="str">
        <f>IF(H3="","",(IF($C$20&lt;25%,"n/a",IF(H3&lt;=($D$20+$A$20),H3,"Descartado"))))</f>
        <v>Descartado</v>
      </c>
    </row>
    <row r="4" spans="1:9" x14ac:dyDescent="0.25">
      <c r="A4" s="36"/>
      <c r="B4" s="33"/>
      <c r="C4" s="34"/>
      <c r="D4" s="34"/>
      <c r="E4" s="35"/>
      <c r="F4" s="35"/>
      <c r="G4" s="5" t="s">
        <v>128</v>
      </c>
      <c r="H4" s="16">
        <v>1.53</v>
      </c>
      <c r="I4" s="17">
        <f t="shared" ref="I4:I17" si="0">IF(H4="","",(IF($C$20&lt;25%,"n/a",IF(H4&lt;=($D$20+$A$20),H4,"Descartado"))))</f>
        <v>1.53</v>
      </c>
    </row>
    <row r="5" spans="1:9" x14ac:dyDescent="0.25">
      <c r="A5" s="36"/>
      <c r="B5" s="33"/>
      <c r="C5" s="34"/>
      <c r="D5" s="34"/>
      <c r="E5" s="35"/>
      <c r="F5" s="35"/>
      <c r="G5" s="5" t="s">
        <v>129</v>
      </c>
      <c r="H5" s="16">
        <v>2.59</v>
      </c>
      <c r="I5" s="17">
        <f t="shared" si="0"/>
        <v>2.59</v>
      </c>
    </row>
    <row r="6" spans="1:9" x14ac:dyDescent="0.25">
      <c r="A6" s="36"/>
      <c r="B6" s="33"/>
      <c r="C6" s="34"/>
      <c r="D6" s="34"/>
      <c r="E6" s="35"/>
      <c r="F6" s="35"/>
      <c r="G6" s="5" t="s">
        <v>130</v>
      </c>
      <c r="H6" s="16">
        <v>2.71</v>
      </c>
      <c r="I6" s="17">
        <f t="shared" si="0"/>
        <v>2.71</v>
      </c>
    </row>
    <row r="7" spans="1:9" x14ac:dyDescent="0.25">
      <c r="A7" s="36"/>
      <c r="B7" s="33"/>
      <c r="C7" s="34"/>
      <c r="D7" s="34"/>
      <c r="E7" s="35"/>
      <c r="F7" s="35"/>
      <c r="G7" s="5" t="s">
        <v>131</v>
      </c>
      <c r="H7" s="16">
        <v>2.2000000000000002</v>
      </c>
      <c r="I7" s="17">
        <f t="shared" si="0"/>
        <v>2.2000000000000002</v>
      </c>
    </row>
    <row r="8" spans="1:9" x14ac:dyDescent="0.25">
      <c r="A8" s="36"/>
      <c r="B8" s="33"/>
      <c r="C8" s="34"/>
      <c r="D8" s="34"/>
      <c r="E8" s="35"/>
      <c r="F8" s="35"/>
      <c r="G8" s="28" t="s">
        <v>140</v>
      </c>
      <c r="H8" s="16">
        <v>6</v>
      </c>
      <c r="I8" s="17" t="str">
        <f t="shared" si="0"/>
        <v>Descartado</v>
      </c>
    </row>
    <row r="9" spans="1:9" x14ac:dyDescent="0.25">
      <c r="A9" s="36"/>
      <c r="B9" s="33"/>
      <c r="C9" s="34"/>
      <c r="D9" s="34"/>
      <c r="E9" s="35"/>
      <c r="F9" s="35"/>
      <c r="G9" s="5" t="s">
        <v>132</v>
      </c>
      <c r="H9" s="16">
        <v>2.57</v>
      </c>
      <c r="I9" s="17">
        <f t="shared" si="0"/>
        <v>2.57</v>
      </c>
    </row>
    <row r="10" spans="1:9" x14ac:dyDescent="0.25">
      <c r="A10" s="36"/>
      <c r="B10" s="33"/>
      <c r="C10" s="34"/>
      <c r="D10" s="34"/>
      <c r="E10" s="35"/>
      <c r="F10" s="35"/>
      <c r="G10" s="5" t="s">
        <v>133</v>
      </c>
      <c r="H10" s="16">
        <v>1.8</v>
      </c>
      <c r="I10" s="17">
        <f t="shared" si="0"/>
        <v>1.8</v>
      </c>
    </row>
    <row r="11" spans="1:9" x14ac:dyDescent="0.25">
      <c r="A11" s="36"/>
      <c r="B11" s="33"/>
      <c r="C11" s="34"/>
      <c r="D11" s="34"/>
      <c r="E11" s="35"/>
      <c r="F11" s="35"/>
      <c r="G11" s="5" t="s">
        <v>134</v>
      </c>
      <c r="H11" s="16">
        <v>2.71</v>
      </c>
      <c r="I11" s="17">
        <f t="shared" si="0"/>
        <v>2.71</v>
      </c>
    </row>
    <row r="12" spans="1:9" x14ac:dyDescent="0.25">
      <c r="A12" s="36"/>
      <c r="B12" s="33"/>
      <c r="C12" s="34"/>
      <c r="D12" s="34"/>
      <c r="E12" s="35"/>
      <c r="F12" s="35"/>
      <c r="G12" s="5" t="s">
        <v>135</v>
      </c>
      <c r="H12" s="16">
        <v>1.59</v>
      </c>
      <c r="I12" s="17">
        <f t="shared" si="0"/>
        <v>1.59</v>
      </c>
    </row>
    <row r="13" spans="1:9" x14ac:dyDescent="0.25">
      <c r="A13" s="36"/>
      <c r="B13" s="33"/>
      <c r="C13" s="34"/>
      <c r="D13" s="34"/>
      <c r="E13" s="35"/>
      <c r="F13" s="35"/>
      <c r="G13" s="5" t="s">
        <v>136</v>
      </c>
      <c r="H13" s="16">
        <v>2.56</v>
      </c>
      <c r="I13" s="17">
        <f t="shared" si="0"/>
        <v>2.56</v>
      </c>
    </row>
    <row r="14" spans="1:9" x14ac:dyDescent="0.25">
      <c r="A14" s="36"/>
      <c r="B14" s="33"/>
      <c r="C14" s="34"/>
      <c r="D14" s="34"/>
      <c r="E14" s="35"/>
      <c r="F14" s="35"/>
      <c r="G14" s="5" t="s">
        <v>96</v>
      </c>
      <c r="H14" s="16">
        <v>1.97</v>
      </c>
      <c r="I14" s="17">
        <f t="shared" si="0"/>
        <v>1.97</v>
      </c>
    </row>
    <row r="15" spans="1:9" x14ac:dyDescent="0.25">
      <c r="A15" s="36"/>
      <c r="B15" s="33"/>
      <c r="C15" s="34"/>
      <c r="D15" s="34"/>
      <c r="E15" s="35"/>
      <c r="F15" s="35"/>
      <c r="G15" s="5" t="s">
        <v>137</v>
      </c>
      <c r="H15" s="16">
        <v>1.68</v>
      </c>
      <c r="I15" s="17">
        <f t="shared" si="0"/>
        <v>1.68</v>
      </c>
    </row>
    <row r="16" spans="1:9" x14ac:dyDescent="0.25">
      <c r="A16" s="36"/>
      <c r="B16" s="33"/>
      <c r="C16" s="34"/>
      <c r="D16" s="34"/>
      <c r="E16" s="35"/>
      <c r="F16" s="35"/>
      <c r="G16" s="5" t="s">
        <v>138</v>
      </c>
      <c r="H16" s="16">
        <v>1.69</v>
      </c>
      <c r="I16" s="17">
        <f t="shared" si="0"/>
        <v>1.69</v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1.2849184350048779</v>
      </c>
      <c r="B20" s="8">
        <f>COUNT(H3:H17)</f>
        <v>14</v>
      </c>
      <c r="C20" s="9">
        <f>IF(B20&lt;2,"n/a",(A20/D20))</f>
        <v>0.4941993980787992</v>
      </c>
      <c r="D20" s="10">
        <f>IFERROR(ROUND(AVERAGE(H3:H17),2),"")</f>
        <v>2.6</v>
      </c>
      <c r="E20" s="15">
        <f>IFERROR(ROUND(IF(B20&lt;2,"n/a",(IF(C20&lt;=25%,"n/a",AVERAGE(I3:I17)))),2),"n/a")</f>
        <v>2.13</v>
      </c>
      <c r="F20" s="10">
        <f>IFERROR(ROUND(MEDIAN(H3:H17),2),"")</f>
        <v>2.38</v>
      </c>
      <c r="G20" s="11" t="str">
        <f>IFERROR(INDEX(G4:G17,MATCH(H20,H3:H17,0)),"")</f>
        <v>2 R A COMÉRCIO VAREJISTA DE LIVROS LTDA</v>
      </c>
      <c r="H20" s="12">
        <f>F3</f>
        <v>1.53</v>
      </c>
    </row>
    <row r="22" spans="1:9" x14ac:dyDescent="0.25">
      <c r="G22" s="13" t="s">
        <v>20</v>
      </c>
      <c r="H22" s="14">
        <f>IF(C20&lt;=25%,D20,MIN(E20:F20))</f>
        <v>2.13</v>
      </c>
    </row>
    <row r="23" spans="1:9" x14ac:dyDescent="0.25">
      <c r="G23" s="13" t="s">
        <v>6</v>
      </c>
      <c r="H23" s="14">
        <f>ROUND(H22,2)*D3</f>
        <v>426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0" sqref="G10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6">
        <v>16</v>
      </c>
      <c r="B3" s="32" t="s">
        <v>71</v>
      </c>
      <c r="C3" s="34" t="s">
        <v>7</v>
      </c>
      <c r="D3" s="34">
        <v>200</v>
      </c>
      <c r="E3" s="35">
        <f>IF(C20&lt;=25%,D20,MIN(E20:F20))</f>
        <v>1.89</v>
      </c>
      <c r="F3" s="35">
        <f>MIN(H3:H17)</f>
        <v>1.58</v>
      </c>
      <c r="G3" s="5" t="s">
        <v>128</v>
      </c>
      <c r="H3" s="16">
        <v>1.58</v>
      </c>
      <c r="I3" s="17" t="str">
        <f>IF(H3="","",(IF($C$20&lt;25%,"n/a",IF(H3&lt;=($D$20+$A$20),H3,"Descartado"))))</f>
        <v>n/a</v>
      </c>
    </row>
    <row r="4" spans="1:9" x14ac:dyDescent="0.25">
      <c r="A4" s="36"/>
      <c r="B4" s="33"/>
      <c r="C4" s="34"/>
      <c r="D4" s="34"/>
      <c r="E4" s="35"/>
      <c r="F4" s="35"/>
      <c r="G4" s="5" t="s">
        <v>193</v>
      </c>
      <c r="H4" s="16">
        <v>1.81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6"/>
      <c r="B5" s="33"/>
      <c r="C5" s="34"/>
      <c r="D5" s="34"/>
      <c r="E5" s="35"/>
      <c r="F5" s="35"/>
      <c r="G5" s="5" t="s">
        <v>194</v>
      </c>
      <c r="H5" s="16">
        <v>2.27</v>
      </c>
      <c r="I5" s="17" t="str">
        <f t="shared" si="0"/>
        <v>n/a</v>
      </c>
    </row>
    <row r="6" spans="1:9" x14ac:dyDescent="0.25">
      <c r="A6" s="36"/>
      <c r="B6" s="33"/>
      <c r="C6" s="34"/>
      <c r="D6" s="34"/>
      <c r="E6" s="35"/>
      <c r="F6" s="35"/>
      <c r="G6" s="5"/>
      <c r="H6" s="16"/>
      <c r="I6" s="17" t="str">
        <f t="shared" si="0"/>
        <v/>
      </c>
    </row>
    <row r="7" spans="1:9" x14ac:dyDescent="0.25">
      <c r="A7" s="36"/>
      <c r="B7" s="33"/>
      <c r="C7" s="34"/>
      <c r="D7" s="34"/>
      <c r="E7" s="35"/>
      <c r="F7" s="35"/>
      <c r="G7" s="5"/>
      <c r="H7" s="16"/>
      <c r="I7" s="17" t="str">
        <f t="shared" si="0"/>
        <v/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0.35133080327994703</v>
      </c>
      <c r="B20" s="8">
        <f>COUNT(H3:H17)</f>
        <v>3</v>
      </c>
      <c r="C20" s="9">
        <f>IF(B20&lt;2,"n/a",(A20/D20))</f>
        <v>0.1858893139047339</v>
      </c>
      <c r="D20" s="10">
        <f>IFERROR(ROUND(AVERAGE(H3:H17),2),"")</f>
        <v>1.89</v>
      </c>
      <c r="E20" s="15" t="str">
        <f>IFERROR(ROUND(IF(B20&lt;2,"n/a",(IF(C20&lt;=25%,"n/a",AVERAGE(I3:I17)))),2),"n/a")</f>
        <v>n/a</v>
      </c>
      <c r="F20" s="10">
        <f>IFERROR(ROUND(MEDIAN(H3:H17),2),"")</f>
        <v>1.81</v>
      </c>
      <c r="G20" s="11" t="str">
        <f>IFERROR(INDEX(G3:G17,MATCH(H20,H3:H17,0)),"")</f>
        <v>MAX ESCOLAR LTDA</v>
      </c>
      <c r="H20" s="12">
        <f>F3</f>
        <v>1.58</v>
      </c>
    </row>
    <row r="22" spans="1:9" x14ac:dyDescent="0.25">
      <c r="G22" s="13" t="s">
        <v>20</v>
      </c>
      <c r="H22" s="14">
        <f>IF(C20&lt;=25%,D20,MIN(E20:F20))</f>
        <v>1.89</v>
      </c>
    </row>
    <row r="23" spans="1:9" x14ac:dyDescent="0.25">
      <c r="G23" s="13" t="s">
        <v>6</v>
      </c>
      <c r="H23" s="14">
        <f>ROUND(H22,2)*D3</f>
        <v>378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0" sqref="H10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6">
        <v>17</v>
      </c>
      <c r="B3" s="32" t="s">
        <v>72</v>
      </c>
      <c r="C3" s="34" t="s">
        <v>7</v>
      </c>
      <c r="D3" s="34">
        <v>50</v>
      </c>
      <c r="E3" s="35">
        <f>IF(C20&lt;=25%,D20,MIN(E20:F20))</f>
        <v>10.11</v>
      </c>
      <c r="F3" s="35">
        <f>MIN(H3:H17)</f>
        <v>8</v>
      </c>
      <c r="G3" s="5" t="s">
        <v>195</v>
      </c>
      <c r="H3" s="16">
        <v>8</v>
      </c>
      <c r="I3" s="17" t="str">
        <f>IF(H3="","",(IF($C$20&lt;25%,"n/a",IF(H3&lt;=($D$20+$A$20),H3,"Descartado"))))</f>
        <v>n/a</v>
      </c>
    </row>
    <row r="4" spans="1:9" x14ac:dyDescent="0.25">
      <c r="A4" s="36"/>
      <c r="B4" s="33"/>
      <c r="C4" s="34"/>
      <c r="D4" s="34"/>
      <c r="E4" s="35"/>
      <c r="F4" s="35"/>
      <c r="G4" s="5" t="s">
        <v>183</v>
      </c>
      <c r="H4" s="16">
        <v>9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6"/>
      <c r="B5" s="33"/>
      <c r="C5" s="34"/>
      <c r="D5" s="34"/>
      <c r="E5" s="35"/>
      <c r="F5" s="35"/>
      <c r="G5" s="5" t="s">
        <v>196</v>
      </c>
      <c r="H5" s="16">
        <v>9.35</v>
      </c>
      <c r="I5" s="17" t="str">
        <f t="shared" si="0"/>
        <v>n/a</v>
      </c>
    </row>
    <row r="6" spans="1:9" x14ac:dyDescent="0.25">
      <c r="A6" s="36"/>
      <c r="B6" s="33"/>
      <c r="C6" s="34"/>
      <c r="D6" s="34"/>
      <c r="E6" s="35"/>
      <c r="F6" s="35"/>
      <c r="G6" s="5" t="s">
        <v>197</v>
      </c>
      <c r="H6" s="16">
        <v>9.6199999999999992</v>
      </c>
      <c r="I6" s="17" t="str">
        <f t="shared" si="0"/>
        <v>n/a</v>
      </c>
    </row>
    <row r="7" spans="1:9" x14ac:dyDescent="0.25">
      <c r="A7" s="36"/>
      <c r="B7" s="33"/>
      <c r="C7" s="34"/>
      <c r="D7" s="34"/>
      <c r="E7" s="35"/>
      <c r="F7" s="35"/>
      <c r="G7" s="5" t="s">
        <v>198</v>
      </c>
      <c r="H7" s="16">
        <v>9.7899999999999991</v>
      </c>
      <c r="I7" s="17" t="str">
        <f t="shared" si="0"/>
        <v>n/a</v>
      </c>
    </row>
    <row r="8" spans="1:9" x14ac:dyDescent="0.25">
      <c r="A8" s="36"/>
      <c r="B8" s="33"/>
      <c r="C8" s="34"/>
      <c r="D8" s="34"/>
      <c r="E8" s="35"/>
      <c r="F8" s="35"/>
      <c r="G8" s="5" t="s">
        <v>199</v>
      </c>
      <c r="H8" s="16">
        <v>12.4</v>
      </c>
      <c r="I8" s="17" t="str">
        <f t="shared" si="0"/>
        <v>n/a</v>
      </c>
    </row>
    <row r="9" spans="1:9" x14ac:dyDescent="0.25">
      <c r="A9" s="36"/>
      <c r="B9" s="33"/>
      <c r="C9" s="34"/>
      <c r="D9" s="34"/>
      <c r="E9" s="35"/>
      <c r="F9" s="35"/>
      <c r="G9" s="5" t="s">
        <v>141</v>
      </c>
      <c r="H9" s="16">
        <v>12.61</v>
      </c>
      <c r="I9" s="17" t="str">
        <f t="shared" si="0"/>
        <v>n/a</v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1.7367786272291623</v>
      </c>
      <c r="B20" s="8">
        <f>COUNT(H3:H17)</f>
        <v>7</v>
      </c>
      <c r="C20" s="9">
        <f>IF(B20&lt;2,"n/a",(A20/D20))</f>
        <v>0.17178819260426928</v>
      </c>
      <c r="D20" s="10">
        <f>IFERROR(ROUND(AVERAGE(H3:H17),2),"")</f>
        <v>10.11</v>
      </c>
      <c r="E20" s="15" t="str">
        <f>IFERROR(ROUND(IF(B20&lt;2,"n/a",(IF(C20&lt;=25%,"n/a",AVERAGE(I3:I17)))),2),"n/a")</f>
        <v>n/a</v>
      </c>
      <c r="F20" s="10">
        <f>IFERROR(ROUND(MEDIAN(H3:H17),2),"")</f>
        <v>9.6199999999999992</v>
      </c>
      <c r="G20" s="11" t="str">
        <f>IFERROR(INDEX(G3:G17,MATCH(H20,H3:H17,0)),"")</f>
        <v>C.L.C. MAUES LTDA</v>
      </c>
      <c r="H20" s="12">
        <f>F3</f>
        <v>8</v>
      </c>
    </row>
    <row r="22" spans="1:9" x14ac:dyDescent="0.25">
      <c r="G22" s="13" t="s">
        <v>20</v>
      </c>
      <c r="H22" s="14">
        <f>IF(C20&lt;=25%,D20,MIN(E20:F20))</f>
        <v>10.11</v>
      </c>
    </row>
    <row r="23" spans="1:9" x14ac:dyDescent="0.25">
      <c r="G23" s="13" t="s">
        <v>6</v>
      </c>
      <c r="H23" s="14">
        <f>ROUND(H22,2)*D3</f>
        <v>505.5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5" sqref="H1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6">
        <v>18</v>
      </c>
      <c r="B3" s="32" t="s">
        <v>73</v>
      </c>
      <c r="C3" s="34" t="s">
        <v>7</v>
      </c>
      <c r="D3" s="34">
        <v>50</v>
      </c>
      <c r="E3" s="35">
        <f>IF(C20&lt;=25%,D20,MIN(E20:F20))</f>
        <v>11.4</v>
      </c>
      <c r="F3" s="35">
        <f>MIN(H3:H17)</f>
        <v>9</v>
      </c>
      <c r="G3" s="5" t="s">
        <v>99</v>
      </c>
      <c r="H3" s="16">
        <v>9</v>
      </c>
      <c r="I3" s="17" t="str">
        <f>IF(H3="","",(IF($C$20&lt;25%,"n/a",IF(H3&lt;=($D$20+$A$20),H3,"Descartado"))))</f>
        <v>n/a</v>
      </c>
    </row>
    <row r="4" spans="1:9" x14ac:dyDescent="0.25">
      <c r="A4" s="36"/>
      <c r="B4" s="33"/>
      <c r="C4" s="34"/>
      <c r="D4" s="34"/>
      <c r="E4" s="35"/>
      <c r="F4" s="35"/>
      <c r="G4" s="5" t="s">
        <v>200</v>
      </c>
      <c r="H4" s="16">
        <v>9.5299999999999994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6"/>
      <c r="B5" s="33"/>
      <c r="C5" s="34"/>
      <c r="D5" s="34"/>
      <c r="E5" s="35"/>
      <c r="F5" s="35"/>
      <c r="G5" s="5" t="s">
        <v>201</v>
      </c>
      <c r="H5" s="16">
        <v>9.9</v>
      </c>
      <c r="I5" s="17" t="str">
        <f t="shared" si="0"/>
        <v>n/a</v>
      </c>
    </row>
    <row r="6" spans="1:9" x14ac:dyDescent="0.25">
      <c r="A6" s="36"/>
      <c r="B6" s="33"/>
      <c r="C6" s="34"/>
      <c r="D6" s="34"/>
      <c r="E6" s="35"/>
      <c r="F6" s="35"/>
      <c r="G6" s="5" t="s">
        <v>157</v>
      </c>
      <c r="H6" s="16">
        <v>10.5</v>
      </c>
      <c r="I6" s="17" t="str">
        <f t="shared" si="0"/>
        <v>n/a</v>
      </c>
    </row>
    <row r="7" spans="1:9" x14ac:dyDescent="0.25">
      <c r="A7" s="36"/>
      <c r="B7" s="33"/>
      <c r="C7" s="34"/>
      <c r="D7" s="34"/>
      <c r="E7" s="35"/>
      <c r="F7" s="35"/>
      <c r="G7" s="5" t="s">
        <v>202</v>
      </c>
      <c r="H7" s="16">
        <v>10.6</v>
      </c>
      <c r="I7" s="17" t="str">
        <f t="shared" si="0"/>
        <v>n/a</v>
      </c>
    </row>
    <row r="8" spans="1:9" x14ac:dyDescent="0.25">
      <c r="A8" s="36"/>
      <c r="B8" s="33"/>
      <c r="C8" s="34"/>
      <c r="D8" s="34"/>
      <c r="E8" s="35"/>
      <c r="F8" s="35"/>
      <c r="G8" s="5" t="s">
        <v>203</v>
      </c>
      <c r="H8" s="16">
        <v>11.28</v>
      </c>
      <c r="I8" s="17" t="str">
        <f t="shared" si="0"/>
        <v>n/a</v>
      </c>
    </row>
    <row r="9" spans="1:9" x14ac:dyDescent="0.25">
      <c r="A9" s="36"/>
      <c r="B9" s="33"/>
      <c r="C9" s="34"/>
      <c r="D9" s="34"/>
      <c r="E9" s="35"/>
      <c r="F9" s="35"/>
      <c r="G9" s="5" t="s">
        <v>142</v>
      </c>
      <c r="H9" s="16">
        <v>11.97</v>
      </c>
      <c r="I9" s="17" t="str">
        <f t="shared" si="0"/>
        <v>n/a</v>
      </c>
    </row>
    <row r="10" spans="1:9" x14ac:dyDescent="0.25">
      <c r="A10" s="36"/>
      <c r="B10" s="33"/>
      <c r="C10" s="34"/>
      <c r="D10" s="34"/>
      <c r="E10" s="35"/>
      <c r="F10" s="35"/>
      <c r="G10" s="5" t="s">
        <v>204</v>
      </c>
      <c r="H10" s="16">
        <v>12</v>
      </c>
      <c r="I10" s="17" t="str">
        <f t="shared" si="0"/>
        <v>n/a</v>
      </c>
    </row>
    <row r="11" spans="1:9" x14ac:dyDescent="0.25">
      <c r="A11" s="36"/>
      <c r="B11" s="33"/>
      <c r="C11" s="34"/>
      <c r="D11" s="34"/>
      <c r="E11" s="35"/>
      <c r="F11" s="35"/>
      <c r="G11" s="5" t="s">
        <v>205</v>
      </c>
      <c r="H11" s="16">
        <v>12.04</v>
      </c>
      <c r="I11" s="17" t="str">
        <f t="shared" si="0"/>
        <v>n/a</v>
      </c>
    </row>
    <row r="12" spans="1:9" x14ac:dyDescent="0.25">
      <c r="A12" s="36"/>
      <c r="B12" s="33"/>
      <c r="C12" s="34"/>
      <c r="D12" s="34"/>
      <c r="E12" s="35"/>
      <c r="F12" s="35"/>
      <c r="G12" s="5" t="s">
        <v>170</v>
      </c>
      <c r="H12" s="16">
        <v>12.75</v>
      </c>
      <c r="I12" s="17" t="str">
        <f t="shared" si="0"/>
        <v>n/a</v>
      </c>
    </row>
    <row r="13" spans="1:9" x14ac:dyDescent="0.25">
      <c r="A13" s="36"/>
      <c r="B13" s="33"/>
      <c r="C13" s="34"/>
      <c r="D13" s="34"/>
      <c r="E13" s="35"/>
      <c r="F13" s="35"/>
      <c r="G13" s="5" t="s">
        <v>141</v>
      </c>
      <c r="H13" s="16">
        <v>13</v>
      </c>
      <c r="I13" s="17" t="str">
        <f t="shared" si="0"/>
        <v>n/a</v>
      </c>
    </row>
    <row r="14" spans="1:9" x14ac:dyDescent="0.25">
      <c r="A14" s="36"/>
      <c r="B14" s="33"/>
      <c r="C14" s="34"/>
      <c r="D14" s="34"/>
      <c r="E14" s="35"/>
      <c r="F14" s="35"/>
      <c r="G14" s="5" t="s">
        <v>206</v>
      </c>
      <c r="H14" s="16">
        <v>14.22</v>
      </c>
      <c r="I14" s="17" t="str">
        <f t="shared" si="0"/>
        <v>n/a</v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1.5492136323915768</v>
      </c>
      <c r="B20" s="8">
        <f>COUNT(H3:H17)</f>
        <v>12</v>
      </c>
      <c r="C20" s="9">
        <f>IF(B20&lt;2,"n/a",(A20/D20))</f>
        <v>0.13589593266592778</v>
      </c>
      <c r="D20" s="10">
        <f>IFERROR(ROUND(AVERAGE(H3:H17),2),"")</f>
        <v>11.4</v>
      </c>
      <c r="E20" s="15" t="str">
        <f>IFERROR(ROUND(IF(B20&lt;2,"n/a",(IF(C20&lt;=25%,"n/a",AVERAGE(I3:I17)))),2),"n/a")</f>
        <v>n/a</v>
      </c>
      <c r="F20" s="10">
        <f>IFERROR(ROUND(MEDIAN(H3:H17),2),"")</f>
        <v>11.63</v>
      </c>
      <c r="G20" s="11" t="str">
        <f>IFERROR(INDEX(G3:G17,MATCH(H20,H3:H17,0)),"")</f>
        <v>NOVA ALAGOAS SUPRIMENTOS PARA ESCRITÓRIO</v>
      </c>
      <c r="H20" s="12">
        <f>F3</f>
        <v>9</v>
      </c>
    </row>
    <row r="22" spans="1:9" x14ac:dyDescent="0.25">
      <c r="G22" s="13" t="s">
        <v>20</v>
      </c>
      <c r="H22" s="14">
        <f>IF(C20&lt;=25%,D20,MIN(E20:F20))</f>
        <v>11.4</v>
      </c>
    </row>
    <row r="23" spans="1:9" x14ac:dyDescent="0.25">
      <c r="G23" s="13" t="s">
        <v>6</v>
      </c>
      <c r="H23" s="14">
        <f>ROUND(H22,2)*D3</f>
        <v>570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topLeftCell="A16" zoomScaleNormal="100" zoomScaleSheetLayoutView="100" workbookViewId="0">
      <selection activeCell="H9" sqref="H9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6">
        <v>19</v>
      </c>
      <c r="B3" s="32" t="s">
        <v>74</v>
      </c>
      <c r="C3" s="34" t="s">
        <v>7</v>
      </c>
      <c r="D3" s="34">
        <v>500</v>
      </c>
      <c r="E3" s="35">
        <f>IF(C20&lt;=25%,D20,MIN(E20:F20))</f>
        <v>2.97</v>
      </c>
      <c r="F3" s="35">
        <f>MIN(H3:H17)</f>
        <v>1.43</v>
      </c>
      <c r="G3" s="5" t="s">
        <v>128</v>
      </c>
      <c r="H3" s="16">
        <v>1.43</v>
      </c>
      <c r="I3" s="17">
        <f>IF(H3="","",(IF($C$20&lt;25%,"n/a",IF(H3&lt;=($D$20+$A$20),H3,"Descartado"))))</f>
        <v>1.43</v>
      </c>
    </row>
    <row r="4" spans="1:9" x14ac:dyDescent="0.25">
      <c r="A4" s="36"/>
      <c r="B4" s="33"/>
      <c r="C4" s="34"/>
      <c r="D4" s="34"/>
      <c r="E4" s="35"/>
      <c r="F4" s="35"/>
      <c r="G4" s="5" t="s">
        <v>141</v>
      </c>
      <c r="H4" s="16">
        <v>1.96</v>
      </c>
      <c r="I4" s="17">
        <f t="shared" ref="I4:I17" si="0">IF(H4="","",(IF($C$20&lt;25%,"n/a",IF(H4&lt;=($D$20+$A$20),H4,"Descartado"))))</f>
        <v>1.96</v>
      </c>
    </row>
    <row r="5" spans="1:9" x14ac:dyDescent="0.25">
      <c r="A5" s="36"/>
      <c r="B5" s="33"/>
      <c r="C5" s="34"/>
      <c r="D5" s="34"/>
      <c r="E5" s="35"/>
      <c r="F5" s="35"/>
      <c r="G5" s="5" t="s">
        <v>207</v>
      </c>
      <c r="H5" s="16">
        <v>2.95</v>
      </c>
      <c r="I5" s="17">
        <f t="shared" si="0"/>
        <v>2.95</v>
      </c>
    </row>
    <row r="6" spans="1:9" x14ac:dyDescent="0.25">
      <c r="A6" s="36"/>
      <c r="B6" s="33"/>
      <c r="C6" s="34"/>
      <c r="D6" s="34"/>
      <c r="E6" s="35"/>
      <c r="F6" s="35"/>
      <c r="G6" s="5" t="s">
        <v>160</v>
      </c>
      <c r="H6" s="16">
        <v>2.98</v>
      </c>
      <c r="I6" s="17">
        <f t="shared" si="0"/>
        <v>2.98</v>
      </c>
    </row>
    <row r="7" spans="1:9" x14ac:dyDescent="0.25">
      <c r="A7" s="36"/>
      <c r="B7" s="33"/>
      <c r="C7" s="34"/>
      <c r="D7" s="34"/>
      <c r="E7" s="35"/>
      <c r="F7" s="35"/>
      <c r="G7" s="5" t="s">
        <v>132</v>
      </c>
      <c r="H7" s="16">
        <v>6.98</v>
      </c>
      <c r="I7" s="17">
        <f t="shared" si="0"/>
        <v>6.98</v>
      </c>
    </row>
    <row r="8" spans="1:9" x14ac:dyDescent="0.25">
      <c r="A8" s="36"/>
      <c r="B8" s="33"/>
      <c r="C8" s="34"/>
      <c r="D8" s="34"/>
      <c r="E8" s="35"/>
      <c r="F8" s="35"/>
      <c r="G8" s="5" t="s">
        <v>206</v>
      </c>
      <c r="H8" s="16">
        <v>9.99</v>
      </c>
      <c r="I8" s="17" t="str">
        <f t="shared" si="0"/>
        <v>Descartado</v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3.3703377674450774</v>
      </c>
      <c r="B20" s="8">
        <f>COUNT(H3:H17)</f>
        <v>6</v>
      </c>
      <c r="C20" s="9">
        <f>IF(B20&lt;2,"n/a",(A20/D20))</f>
        <v>0.76948350854910441</v>
      </c>
      <c r="D20" s="10">
        <f>IFERROR(ROUND(AVERAGE(H3:H17),2),"")</f>
        <v>4.38</v>
      </c>
      <c r="E20" s="15">
        <f>IFERROR(ROUND(IF(B20&lt;2,"n/a",(IF(C20&lt;=25%,"n/a",AVERAGE(I3:I17)))),2),"n/a")</f>
        <v>3.26</v>
      </c>
      <c r="F20" s="10">
        <f>IFERROR(ROUND(MEDIAN(H3:H17),2),"")</f>
        <v>2.97</v>
      </c>
      <c r="G20" s="11" t="str">
        <f>IFERROR(INDEX(G3:G17,MATCH(H20,H3:H17,0)),"")</f>
        <v>MAX ESCOLAR LTDA</v>
      </c>
      <c r="H20" s="12">
        <f>F3</f>
        <v>1.43</v>
      </c>
    </row>
    <row r="22" spans="1:9" x14ac:dyDescent="0.25">
      <c r="G22" s="13" t="s">
        <v>20</v>
      </c>
      <c r="H22" s="14">
        <f>IF(C20&lt;=25%,D20,MIN(E20:F20))</f>
        <v>2.97</v>
      </c>
    </row>
    <row r="23" spans="1:9" x14ac:dyDescent="0.25">
      <c r="G23" s="13" t="s">
        <v>6</v>
      </c>
      <c r="H23" s="14">
        <f>ROUND(H22,2)*D3</f>
        <v>1485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6">
        <v>2</v>
      </c>
      <c r="B3" s="32" t="s">
        <v>56</v>
      </c>
      <c r="C3" s="34" t="s">
        <v>7</v>
      </c>
      <c r="D3" s="34">
        <v>100</v>
      </c>
      <c r="E3" s="35">
        <f>IF(C20&lt;=25%,D20,MIN(E20:F20))</f>
        <v>7.98</v>
      </c>
      <c r="F3" s="35">
        <f>MIN(H3:H17)</f>
        <v>5.9</v>
      </c>
      <c r="G3" s="5" t="s">
        <v>79</v>
      </c>
      <c r="H3" s="16">
        <v>14.6</v>
      </c>
      <c r="I3" s="17" t="str">
        <f>IF(H3="","",(IF($C$20&lt;25%,"n/a",IF(H3&lt;=($D$20+$A$20),H3,"Descartado"))))</f>
        <v>Descartado</v>
      </c>
    </row>
    <row r="4" spans="1:9" x14ac:dyDescent="0.25">
      <c r="A4" s="36"/>
      <c r="B4" s="33"/>
      <c r="C4" s="34"/>
      <c r="D4" s="34"/>
      <c r="E4" s="35"/>
      <c r="F4" s="35"/>
      <c r="G4" s="5" t="s">
        <v>80</v>
      </c>
      <c r="H4" s="16">
        <v>7.9</v>
      </c>
      <c r="I4" s="17">
        <f t="shared" ref="I4:I17" si="0">IF(H4="","",(IF($C$20&lt;25%,"n/a",IF(H4&lt;=($D$20+$A$20),H4,"Descartado"))))</f>
        <v>7.9</v>
      </c>
    </row>
    <row r="5" spans="1:9" x14ac:dyDescent="0.25">
      <c r="A5" s="36"/>
      <c r="B5" s="33"/>
      <c r="C5" s="34"/>
      <c r="D5" s="34"/>
      <c r="E5" s="35"/>
      <c r="F5" s="35"/>
      <c r="G5" s="5" t="s">
        <v>81</v>
      </c>
      <c r="H5" s="16">
        <v>7.98</v>
      </c>
      <c r="I5" s="17">
        <f t="shared" si="0"/>
        <v>7.98</v>
      </c>
    </row>
    <row r="6" spans="1:9" x14ac:dyDescent="0.25">
      <c r="A6" s="36"/>
      <c r="B6" s="33"/>
      <c r="C6" s="34"/>
      <c r="D6" s="34"/>
      <c r="E6" s="35"/>
      <c r="F6" s="35"/>
      <c r="G6" s="5" t="s">
        <v>82</v>
      </c>
      <c r="H6" s="16">
        <v>10.9</v>
      </c>
      <c r="I6" s="17">
        <f t="shared" si="0"/>
        <v>10.9</v>
      </c>
    </row>
    <row r="7" spans="1:9" x14ac:dyDescent="0.25">
      <c r="A7" s="36"/>
      <c r="B7" s="33"/>
      <c r="C7" s="34"/>
      <c r="D7" s="34"/>
      <c r="E7" s="35"/>
      <c r="F7" s="35"/>
      <c r="G7" s="5" t="s">
        <v>83</v>
      </c>
      <c r="H7" s="16">
        <v>5.9</v>
      </c>
      <c r="I7" s="17">
        <f t="shared" si="0"/>
        <v>5.9</v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3.3834420343786009</v>
      </c>
      <c r="B20" s="8">
        <f>COUNT(H3:H17)</f>
        <v>5</v>
      </c>
      <c r="C20" s="9">
        <f>IF(B20&lt;2,"n/a",(A20/D20))</f>
        <v>0.35765772033600429</v>
      </c>
      <c r="D20" s="10">
        <f>IFERROR(ROUND(AVERAGE(H3:H17),2),"")</f>
        <v>9.4600000000000009</v>
      </c>
      <c r="E20" s="15">
        <f>IFERROR(ROUND(IF(B20&lt;2,"n/a",(IF(C20&lt;=25%,"n/a",AVERAGE(I3:I17)))),2),"n/a")</f>
        <v>8.17</v>
      </c>
      <c r="F20" s="10">
        <f>IFERROR(ROUND(MEDIAN(H3:H17),2),"")</f>
        <v>7.98</v>
      </c>
      <c r="G20" s="11" t="str">
        <f>IFERROR(INDEX(G3:G17,MATCH(H20,H3:H17,0)),"")</f>
        <v>WEBCONTINENTAL</v>
      </c>
      <c r="H20" s="12">
        <f>F3</f>
        <v>5.9</v>
      </c>
    </row>
    <row r="22" spans="1:9" x14ac:dyDescent="0.25">
      <c r="G22" s="13" t="s">
        <v>20</v>
      </c>
      <c r="H22" s="14">
        <f>IF(C20&lt;=25%,D20,MIN(E20:F20))</f>
        <v>7.98</v>
      </c>
    </row>
    <row r="23" spans="1:9" x14ac:dyDescent="0.25">
      <c r="G23" s="13" t="s">
        <v>6</v>
      </c>
      <c r="H23" s="14">
        <f>ROUND(H22,2)*D3</f>
        <v>798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5" sqref="H1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6">
        <v>20</v>
      </c>
      <c r="B3" s="32" t="s">
        <v>75</v>
      </c>
      <c r="C3" s="34" t="s">
        <v>7</v>
      </c>
      <c r="D3" s="34">
        <v>5</v>
      </c>
      <c r="E3" s="35">
        <f>IF(C20&lt;=25%,D20,MIN(E20:F20))</f>
        <v>188.42</v>
      </c>
      <c r="F3" s="35">
        <f>MIN(H3:H17)</f>
        <v>138</v>
      </c>
      <c r="G3" s="5" t="s">
        <v>143</v>
      </c>
      <c r="H3" s="16">
        <v>188.42</v>
      </c>
      <c r="I3" s="17">
        <f>IF(H3="","",(IF($C$20&lt;25%,"n/a",IF(H3&lt;=($D$20+$A$20),H3,"Descartado"))))</f>
        <v>188.42</v>
      </c>
    </row>
    <row r="4" spans="1:9" x14ac:dyDescent="0.25">
      <c r="A4" s="36"/>
      <c r="B4" s="33"/>
      <c r="C4" s="34"/>
      <c r="D4" s="34"/>
      <c r="E4" s="35"/>
      <c r="F4" s="35"/>
      <c r="G4" s="5" t="s">
        <v>144</v>
      </c>
      <c r="H4" s="16">
        <v>145.9</v>
      </c>
      <c r="I4" s="17">
        <f t="shared" ref="I4:I17" si="0">IF(H4="","",(IF($C$20&lt;25%,"n/a",IF(H4&lt;=($D$20+$A$20),H4,"Descartado"))))</f>
        <v>145.9</v>
      </c>
    </row>
    <row r="5" spans="1:9" x14ac:dyDescent="0.25">
      <c r="A5" s="36"/>
      <c r="B5" s="33"/>
      <c r="C5" s="34"/>
      <c r="D5" s="34"/>
      <c r="E5" s="35"/>
      <c r="F5" s="35"/>
      <c r="G5" s="5" t="s">
        <v>145</v>
      </c>
      <c r="H5" s="16">
        <v>198.9</v>
      </c>
      <c r="I5" s="17">
        <f t="shared" si="0"/>
        <v>198.9</v>
      </c>
    </row>
    <row r="6" spans="1:9" x14ac:dyDescent="0.25">
      <c r="A6" s="36"/>
      <c r="B6" s="33"/>
      <c r="C6" s="34"/>
      <c r="D6" s="34"/>
      <c r="E6" s="35"/>
      <c r="F6" s="35"/>
      <c r="G6" s="5" t="s">
        <v>128</v>
      </c>
      <c r="H6" s="16">
        <v>138</v>
      </c>
      <c r="I6" s="17">
        <f t="shared" si="0"/>
        <v>138</v>
      </c>
    </row>
    <row r="7" spans="1:9" x14ac:dyDescent="0.25">
      <c r="A7" s="36"/>
      <c r="B7" s="33"/>
      <c r="C7" s="34"/>
      <c r="D7" s="34"/>
      <c r="E7" s="35"/>
      <c r="F7" s="35"/>
      <c r="G7" s="5" t="s">
        <v>129</v>
      </c>
      <c r="H7" s="16">
        <v>161.25</v>
      </c>
      <c r="I7" s="17">
        <f t="shared" si="0"/>
        <v>161.25</v>
      </c>
    </row>
    <row r="8" spans="1:9" x14ac:dyDescent="0.25">
      <c r="A8" s="36"/>
      <c r="B8" s="33"/>
      <c r="C8" s="34"/>
      <c r="D8" s="34"/>
      <c r="E8" s="35"/>
      <c r="F8" s="35"/>
      <c r="G8" s="5" t="s">
        <v>146</v>
      </c>
      <c r="H8" s="16">
        <v>151</v>
      </c>
      <c r="I8" s="17">
        <f t="shared" si="0"/>
        <v>151</v>
      </c>
    </row>
    <row r="9" spans="1:9" x14ac:dyDescent="0.25">
      <c r="A9" s="36"/>
      <c r="B9" s="33"/>
      <c r="C9" s="34"/>
      <c r="D9" s="34"/>
      <c r="E9" s="35"/>
      <c r="F9" s="35"/>
      <c r="G9" s="5" t="s">
        <v>147</v>
      </c>
      <c r="H9" s="16">
        <v>200</v>
      </c>
      <c r="I9" s="17">
        <f t="shared" si="0"/>
        <v>200</v>
      </c>
    </row>
    <row r="10" spans="1:9" x14ac:dyDescent="0.25">
      <c r="A10" s="36"/>
      <c r="B10" s="33"/>
      <c r="C10" s="34"/>
      <c r="D10" s="34"/>
      <c r="E10" s="35"/>
      <c r="F10" s="35"/>
      <c r="G10" s="5" t="s">
        <v>131</v>
      </c>
      <c r="H10" s="16">
        <v>250</v>
      </c>
      <c r="I10" s="17">
        <f t="shared" si="0"/>
        <v>250</v>
      </c>
    </row>
    <row r="11" spans="1:9" x14ac:dyDescent="0.25">
      <c r="A11" s="36"/>
      <c r="B11" s="33"/>
      <c r="C11" s="34"/>
      <c r="D11" s="34"/>
      <c r="E11" s="35"/>
      <c r="F11" s="35"/>
      <c r="G11" s="5" t="s">
        <v>134</v>
      </c>
      <c r="H11" s="16">
        <v>270.56</v>
      </c>
      <c r="I11" s="17">
        <f t="shared" si="0"/>
        <v>270.56</v>
      </c>
    </row>
    <row r="12" spans="1:9" x14ac:dyDescent="0.25">
      <c r="A12" s="36"/>
      <c r="B12" s="33"/>
      <c r="C12" s="34"/>
      <c r="D12" s="34"/>
      <c r="E12" s="35"/>
      <c r="F12" s="35"/>
      <c r="G12" s="5" t="s">
        <v>148</v>
      </c>
      <c r="H12" s="16">
        <v>160.69999999999999</v>
      </c>
      <c r="I12" s="17">
        <f t="shared" si="0"/>
        <v>160.69999999999999</v>
      </c>
    </row>
    <row r="13" spans="1:9" x14ac:dyDescent="0.25">
      <c r="A13" s="36"/>
      <c r="B13" s="33"/>
      <c r="C13" s="34"/>
      <c r="D13" s="34"/>
      <c r="E13" s="35"/>
      <c r="F13" s="35"/>
      <c r="G13" s="5" t="s">
        <v>149</v>
      </c>
      <c r="H13" s="16">
        <v>147</v>
      </c>
      <c r="I13" s="17">
        <f t="shared" si="0"/>
        <v>147</v>
      </c>
    </row>
    <row r="14" spans="1:9" x14ac:dyDescent="0.25">
      <c r="A14" s="36"/>
      <c r="B14" s="33"/>
      <c r="C14" s="34"/>
      <c r="D14" s="34"/>
      <c r="E14" s="35"/>
      <c r="F14" s="35"/>
      <c r="G14" s="5" t="s">
        <v>138</v>
      </c>
      <c r="H14" s="16">
        <v>600</v>
      </c>
      <c r="I14" s="17" t="str">
        <f t="shared" si="0"/>
        <v>Descartado</v>
      </c>
    </row>
    <row r="15" spans="1:9" x14ac:dyDescent="0.25">
      <c r="A15" s="36"/>
      <c r="B15" s="33"/>
      <c r="C15" s="34"/>
      <c r="D15" s="34"/>
      <c r="E15" s="35"/>
      <c r="F15" s="35"/>
      <c r="G15" s="5" t="s">
        <v>139</v>
      </c>
      <c r="H15" s="16">
        <v>270.56</v>
      </c>
      <c r="I15" s="17">
        <f t="shared" si="0"/>
        <v>270.56</v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122.98027528939922</v>
      </c>
      <c r="B20" s="8">
        <f>COUNT(H3:H17)</f>
        <v>13</v>
      </c>
      <c r="C20" s="9">
        <f>IF(B20&lt;2,"n/a",(A20/D20))</f>
        <v>0.554689798788504</v>
      </c>
      <c r="D20" s="10">
        <f>IFERROR(ROUND(AVERAGE(H3:H17),2),"")</f>
        <v>221.71</v>
      </c>
      <c r="E20" s="15">
        <f>IFERROR(ROUND(IF(B20&lt;2,"n/a",(IF(C20&lt;=25%,"n/a",AVERAGE(I3:I17)))),2),"n/a")</f>
        <v>190.19</v>
      </c>
      <c r="F20" s="10">
        <f>IFERROR(ROUND(MEDIAN(H3:H17),2),"")</f>
        <v>188.42</v>
      </c>
      <c r="G20" s="11" t="str">
        <f>IFERROR(INDEX(G3:G17,MATCH(H20,H3:H17,0)),"")</f>
        <v>MAX ESCOLAR LTDA</v>
      </c>
      <c r="H20" s="12">
        <f>F3</f>
        <v>138</v>
      </c>
    </row>
    <row r="22" spans="1:9" x14ac:dyDescent="0.25">
      <c r="G22" s="13" t="s">
        <v>20</v>
      </c>
      <c r="H22" s="14">
        <f>IF(C20&lt;=25%,D20,MIN(E20:F20))</f>
        <v>188.42</v>
      </c>
    </row>
    <row r="23" spans="1:9" x14ac:dyDescent="0.25">
      <c r="G23" s="13" t="s">
        <v>6</v>
      </c>
      <c r="H23" s="14">
        <f>ROUND(H22,2)*D3</f>
        <v>942.09999999999991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7" sqref="G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6">
        <v>21</v>
      </c>
      <c r="B3" s="32" t="s">
        <v>76</v>
      </c>
      <c r="C3" s="34" t="s">
        <v>7</v>
      </c>
      <c r="D3" s="34">
        <v>20</v>
      </c>
      <c r="E3" s="35">
        <f>IF(C20&lt;=25%,D20,MIN(E20:F20))</f>
        <v>14.71</v>
      </c>
      <c r="F3" s="35">
        <f>MIN(H3:H17)</f>
        <v>6.9</v>
      </c>
      <c r="G3" s="5" t="s">
        <v>143</v>
      </c>
      <c r="H3" s="16">
        <v>6.9</v>
      </c>
      <c r="I3" s="17">
        <f>IF(H3="","",(IF($C$20&lt;25%,"n/a",IF(H3&lt;=($D$20+$A$20),H3,"Descartado"))))</f>
        <v>6.9</v>
      </c>
    </row>
    <row r="4" spans="1:9" x14ac:dyDescent="0.25">
      <c r="A4" s="36"/>
      <c r="B4" s="33"/>
      <c r="C4" s="34"/>
      <c r="D4" s="34"/>
      <c r="E4" s="35"/>
      <c r="F4" s="35"/>
      <c r="G4" s="5" t="s">
        <v>150</v>
      </c>
      <c r="H4" s="16">
        <v>102.1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36"/>
      <c r="B5" s="33"/>
      <c r="C5" s="34"/>
      <c r="D5" s="34"/>
      <c r="E5" s="35"/>
      <c r="F5" s="35"/>
      <c r="G5" s="5" t="s">
        <v>131</v>
      </c>
      <c r="H5" s="16">
        <v>7.22</v>
      </c>
      <c r="I5" s="17">
        <f t="shared" si="0"/>
        <v>7.22</v>
      </c>
    </row>
    <row r="6" spans="1:9" x14ac:dyDescent="0.25">
      <c r="A6" s="36"/>
      <c r="B6" s="33"/>
      <c r="C6" s="34"/>
      <c r="D6" s="34"/>
      <c r="E6" s="35"/>
      <c r="F6" s="35"/>
      <c r="G6" s="5" t="s">
        <v>138</v>
      </c>
      <c r="H6" s="16">
        <v>30</v>
      </c>
      <c r="I6" s="17">
        <f t="shared" si="0"/>
        <v>30</v>
      </c>
    </row>
    <row r="7" spans="1:9" x14ac:dyDescent="0.25">
      <c r="A7" s="36"/>
      <c r="B7" s="33"/>
      <c r="C7" s="34"/>
      <c r="D7" s="34"/>
      <c r="E7" s="35"/>
      <c r="F7" s="35"/>
      <c r="G7" s="5"/>
      <c r="H7" s="16"/>
      <c r="I7" s="17" t="str">
        <f t="shared" si="0"/>
        <v/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45.015094875682159</v>
      </c>
      <c r="B20" s="8">
        <f>COUNT(H3:H17)</f>
        <v>4</v>
      </c>
      <c r="C20" s="9">
        <f>IF(B20&lt;2,"n/a",(A20/D20))</f>
        <v>1.2312662712166891</v>
      </c>
      <c r="D20" s="10">
        <f>IFERROR(ROUND(AVERAGE(H3:H17),2),"")</f>
        <v>36.56</v>
      </c>
      <c r="E20" s="15">
        <f>IFERROR(ROUND(IF(B20&lt;2,"n/a",(IF(C20&lt;=25%,"n/a",AVERAGE(I3:I17)))),2),"n/a")</f>
        <v>14.71</v>
      </c>
      <c r="F20" s="10">
        <f>IFERROR(ROUND(MEDIAN(H3:H17),2),"")</f>
        <v>18.61</v>
      </c>
      <c r="G20" s="11" t="str">
        <f>IFERROR(INDEX(G3:G17,MATCH(H20,H3:H17,0)),"")</f>
        <v>NOVA ERA</v>
      </c>
      <c r="H20" s="12">
        <f>F3</f>
        <v>6.9</v>
      </c>
    </row>
    <row r="22" spans="1:9" x14ac:dyDescent="0.25">
      <c r="G22" s="13" t="s">
        <v>20</v>
      </c>
      <c r="H22" s="14">
        <f>IF(C20&lt;=25%,D20,MIN(E20:F20))</f>
        <v>14.71</v>
      </c>
    </row>
    <row r="23" spans="1:9" x14ac:dyDescent="0.25">
      <c r="G23" s="13" t="s">
        <v>6</v>
      </c>
      <c r="H23" s="14">
        <f>ROUND(H22,2)*D3</f>
        <v>294.20000000000005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7" sqref="G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6">
        <v>22</v>
      </c>
      <c r="B3" s="32" t="s">
        <v>77</v>
      </c>
      <c r="C3" s="34" t="s">
        <v>67</v>
      </c>
      <c r="D3" s="34">
        <v>50</v>
      </c>
      <c r="E3" s="35">
        <f>IF(C20&lt;=25%,D20,MIN(E20:F20))</f>
        <v>30.77</v>
      </c>
      <c r="F3" s="35">
        <f>MIN(H3:H17)</f>
        <v>26.51</v>
      </c>
      <c r="G3" s="5" t="s">
        <v>116</v>
      </c>
      <c r="H3" s="16">
        <v>32.21</v>
      </c>
      <c r="I3" s="17" t="str">
        <f>IF(H3="","",(IF($C$20&lt;25%,"n/a",IF(H3&lt;=($D$20+$A$20),H3,"Descartado"))))</f>
        <v>n/a</v>
      </c>
    </row>
    <row r="4" spans="1:9" x14ac:dyDescent="0.25">
      <c r="A4" s="36"/>
      <c r="B4" s="33"/>
      <c r="C4" s="34"/>
      <c r="D4" s="34"/>
      <c r="E4" s="35"/>
      <c r="F4" s="35"/>
      <c r="G4" s="5" t="s">
        <v>117</v>
      </c>
      <c r="H4" s="16">
        <v>33.9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6"/>
      <c r="B5" s="33"/>
      <c r="C5" s="34"/>
      <c r="D5" s="34"/>
      <c r="E5" s="35"/>
      <c r="F5" s="35"/>
      <c r="G5" s="5" t="s">
        <v>165</v>
      </c>
      <c r="H5" s="16">
        <v>26.51</v>
      </c>
      <c r="I5" s="17" t="str">
        <f t="shared" si="0"/>
        <v>n/a</v>
      </c>
    </row>
    <row r="6" spans="1:9" x14ac:dyDescent="0.25">
      <c r="A6" s="36"/>
      <c r="B6" s="33"/>
      <c r="C6" s="34"/>
      <c r="D6" s="34"/>
      <c r="E6" s="35"/>
      <c r="F6" s="35"/>
      <c r="G6" s="5" t="s">
        <v>115</v>
      </c>
      <c r="H6" s="16">
        <v>30.44</v>
      </c>
      <c r="I6" s="17" t="str">
        <f t="shared" si="0"/>
        <v>n/a</v>
      </c>
    </row>
    <row r="7" spans="1:9" x14ac:dyDescent="0.25">
      <c r="A7" s="36"/>
      <c r="B7" s="33"/>
      <c r="C7" s="34"/>
      <c r="D7" s="34"/>
      <c r="E7" s="35"/>
      <c r="F7" s="35"/>
      <c r="G7" s="5"/>
      <c r="H7" s="16"/>
      <c r="I7" s="17" t="str">
        <f t="shared" si="0"/>
        <v/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3.1689588195494105</v>
      </c>
      <c r="B20" s="8">
        <f>COUNT(H3:H17)</f>
        <v>4</v>
      </c>
      <c r="C20" s="9">
        <f>IF(B20&lt;2,"n/a",(A20/D20))</f>
        <v>0.10298858692068283</v>
      </c>
      <c r="D20" s="10">
        <f>IFERROR(ROUND(AVERAGE(H3:H17),2),"")</f>
        <v>30.77</v>
      </c>
      <c r="E20" s="15" t="str">
        <f>IFERROR(ROUND(IF(B20&lt;2,"n/a",(IF(C20&lt;=25%,"n/a",AVERAGE(I3:I17)))),2),"n/a")</f>
        <v>n/a</v>
      </c>
      <c r="F20" s="10">
        <f>IFERROR(ROUND(MEDIAN(H3:H17),2),"")</f>
        <v>31.33</v>
      </c>
      <c r="G20" s="11" t="str">
        <f>IFERROR(INDEX(G3:G17,MATCH(H20,H3:H17,0)),"")</f>
        <v xml:space="preserve">DIGITUSUL </v>
      </c>
      <c r="H20" s="12">
        <f>F3</f>
        <v>26.51</v>
      </c>
    </row>
    <row r="22" spans="1:9" x14ac:dyDescent="0.25">
      <c r="G22" s="13" t="s">
        <v>20</v>
      </c>
      <c r="H22" s="14">
        <f>IF(C20&lt;=25%,D20,MIN(E20:F20))</f>
        <v>30.77</v>
      </c>
    </row>
    <row r="23" spans="1:9" x14ac:dyDescent="0.25">
      <c r="G23" s="13" t="s">
        <v>6</v>
      </c>
      <c r="H23" s="14">
        <f>ROUND(H22,2)*D3</f>
        <v>1538.5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30" sqref="A30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6">
        <v>23</v>
      </c>
      <c r="B3" s="32" t="s">
        <v>78</v>
      </c>
      <c r="C3" s="34" t="s">
        <v>7</v>
      </c>
      <c r="D3" s="34">
        <v>1000</v>
      </c>
      <c r="E3" s="35">
        <f>IF(C20&lt;=25%,D20,MIN(E20:F20))</f>
        <v>1.97</v>
      </c>
      <c r="F3" s="35">
        <f>MIN(H3:H17)</f>
        <v>1.78</v>
      </c>
      <c r="G3" s="5" t="s">
        <v>151</v>
      </c>
      <c r="H3" s="16">
        <v>1.78</v>
      </c>
      <c r="I3" s="17" t="str">
        <f>IF(H3="","",(IF($C$20&lt;25%,"n/a",IF(H3&lt;=($D$20+$A$20),H3,"Descartado"))))</f>
        <v>n/a</v>
      </c>
    </row>
    <row r="4" spans="1:9" x14ac:dyDescent="0.25">
      <c r="A4" s="36"/>
      <c r="B4" s="33"/>
      <c r="C4" s="34"/>
      <c r="D4" s="34"/>
      <c r="E4" s="35"/>
      <c r="F4" s="35"/>
      <c r="G4" s="5" t="s">
        <v>152</v>
      </c>
      <c r="H4" s="16">
        <v>1.9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6"/>
      <c r="B5" s="33"/>
      <c r="C5" s="34"/>
      <c r="D5" s="34"/>
      <c r="E5" s="35"/>
      <c r="F5" s="35"/>
      <c r="G5" s="5" t="s">
        <v>153</v>
      </c>
      <c r="H5" s="16">
        <v>2.2200000000000002</v>
      </c>
      <c r="I5" s="17" t="str">
        <f t="shared" si="0"/>
        <v>n/a</v>
      </c>
    </row>
    <row r="6" spans="1:9" x14ac:dyDescent="0.25">
      <c r="A6" s="36"/>
      <c r="B6" s="33"/>
      <c r="C6" s="34"/>
      <c r="D6" s="34"/>
      <c r="E6" s="35"/>
      <c r="F6" s="35"/>
      <c r="G6" s="5"/>
      <c r="H6" s="16"/>
      <c r="I6" s="17" t="str">
        <f t="shared" si="0"/>
        <v/>
      </c>
    </row>
    <row r="7" spans="1:9" x14ac:dyDescent="0.25">
      <c r="A7" s="36"/>
      <c r="B7" s="33"/>
      <c r="C7" s="34"/>
      <c r="D7" s="34"/>
      <c r="E7" s="35"/>
      <c r="F7" s="35"/>
      <c r="G7" s="5"/>
      <c r="H7" s="16"/>
      <c r="I7" s="17" t="str">
        <f t="shared" si="0"/>
        <v/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0.22744962812309319</v>
      </c>
      <c r="B20" s="8">
        <f>COUNT(H3:H17)</f>
        <v>3</v>
      </c>
      <c r="C20" s="9">
        <f>IF(B20&lt;2,"n/a",(A20/D20))</f>
        <v>0.11545666402187471</v>
      </c>
      <c r="D20" s="10">
        <f>IFERROR(ROUND(AVERAGE(H3:H17),2),"")</f>
        <v>1.97</v>
      </c>
      <c r="E20" s="15" t="str">
        <f>IFERROR(ROUND(IF(B20&lt;2,"n/a",(IF(C20&lt;=25%,"n/a",AVERAGE(I3:I17)))),2),"n/a")</f>
        <v>n/a</v>
      </c>
      <c r="F20" s="10">
        <f>IFERROR(ROUND(MEDIAN(H3:H17),2),"")</f>
        <v>1.9</v>
      </c>
      <c r="G20" s="11" t="str">
        <f>IFERROR(INDEX(G3:G17,MATCH(H20,H3:H17,0)),"")</f>
        <v>E F CORDOES E FITAS PERSONALIZADAS LTDA</v>
      </c>
      <c r="H20" s="12">
        <f>F3</f>
        <v>1.78</v>
      </c>
    </row>
    <row r="22" spans="1:9" x14ac:dyDescent="0.25">
      <c r="G22" s="13" t="s">
        <v>20</v>
      </c>
      <c r="H22" s="14">
        <f>IF(C20&lt;=25%,D20,MIN(E20:F20))</f>
        <v>1.97</v>
      </c>
    </row>
    <row r="23" spans="1:9" x14ac:dyDescent="0.25">
      <c r="G23" s="13" t="s">
        <v>6</v>
      </c>
      <c r="H23" s="14">
        <f>ROUND(H22,2)*D3</f>
        <v>1970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6">
        <v>26</v>
      </c>
      <c r="B3" s="32" t="s">
        <v>32</v>
      </c>
      <c r="C3" s="34" t="s">
        <v>7</v>
      </c>
      <c r="D3" s="34">
        <v>4</v>
      </c>
      <c r="E3" s="35">
        <f>IF(C20&lt;=25%,D20,MIN(E20:F20))</f>
        <v>314.5</v>
      </c>
      <c r="F3" s="35">
        <f>MIN(H3:H17)</f>
        <v>149.97</v>
      </c>
      <c r="G3" s="5" t="s">
        <v>41</v>
      </c>
      <c r="H3" s="16">
        <v>1257</v>
      </c>
      <c r="I3" s="17" t="str">
        <f>IF(H3="","",(IF($C$20&lt;25%,"n/a",IF(H3&lt;=($D$20+$A$20),H3,"Descartado"))))</f>
        <v>Descartado</v>
      </c>
    </row>
    <row r="4" spans="1:9" x14ac:dyDescent="0.25">
      <c r="A4" s="36"/>
      <c r="B4" s="33"/>
      <c r="C4" s="34"/>
      <c r="D4" s="34"/>
      <c r="E4" s="35"/>
      <c r="F4" s="35"/>
      <c r="G4" s="5" t="s">
        <v>35</v>
      </c>
      <c r="H4" s="16">
        <v>160</v>
      </c>
      <c r="I4" s="17">
        <f t="shared" ref="I4:I17" si="0">IF(H4="","",(IF($C$20&lt;25%,"n/a",IF(H4&lt;=($D$20+$A$20),H4,"Descartado"))))</f>
        <v>160</v>
      </c>
    </row>
    <row r="5" spans="1:9" x14ac:dyDescent="0.25">
      <c r="A5" s="36"/>
      <c r="B5" s="33"/>
      <c r="C5" s="34"/>
      <c r="D5" s="34"/>
      <c r="E5" s="35"/>
      <c r="F5" s="35"/>
      <c r="G5" s="5" t="s">
        <v>42</v>
      </c>
      <c r="H5" s="16">
        <v>330</v>
      </c>
      <c r="I5" s="17">
        <f t="shared" si="0"/>
        <v>330</v>
      </c>
    </row>
    <row r="6" spans="1:9" x14ac:dyDescent="0.25">
      <c r="A6" s="36"/>
      <c r="B6" s="33"/>
      <c r="C6" s="34"/>
      <c r="D6" s="34"/>
      <c r="E6" s="35"/>
      <c r="F6" s="35"/>
      <c r="G6" s="5" t="s">
        <v>37</v>
      </c>
      <c r="H6" s="16">
        <v>259</v>
      </c>
      <c r="I6" s="17">
        <f t="shared" si="0"/>
        <v>259</v>
      </c>
    </row>
    <row r="7" spans="1:9" x14ac:dyDescent="0.25">
      <c r="A7" s="36"/>
      <c r="B7" s="33"/>
      <c r="C7" s="34"/>
      <c r="D7" s="34"/>
      <c r="E7" s="35"/>
      <c r="F7" s="35"/>
      <c r="G7" s="5" t="s">
        <v>38</v>
      </c>
      <c r="H7" s="16">
        <v>1000</v>
      </c>
      <c r="I7" s="17">
        <f t="shared" si="0"/>
        <v>1000</v>
      </c>
    </row>
    <row r="8" spans="1:9" x14ac:dyDescent="0.25">
      <c r="A8" s="36"/>
      <c r="B8" s="33"/>
      <c r="C8" s="34"/>
      <c r="D8" s="34"/>
      <c r="E8" s="35"/>
      <c r="F8" s="35"/>
      <c r="G8" s="5" t="s">
        <v>43</v>
      </c>
      <c r="H8" s="16">
        <v>177.5</v>
      </c>
      <c r="I8" s="17">
        <f t="shared" si="0"/>
        <v>177.5</v>
      </c>
    </row>
    <row r="9" spans="1:9" x14ac:dyDescent="0.25">
      <c r="A9" s="36"/>
      <c r="B9" s="33"/>
      <c r="C9" s="34"/>
      <c r="D9" s="34"/>
      <c r="E9" s="35"/>
      <c r="F9" s="35"/>
      <c r="G9" s="5" t="s">
        <v>36</v>
      </c>
      <c r="H9" s="16">
        <v>160</v>
      </c>
      <c r="I9" s="17">
        <f t="shared" si="0"/>
        <v>160</v>
      </c>
    </row>
    <row r="10" spans="1:9" x14ac:dyDescent="0.25">
      <c r="A10" s="36"/>
      <c r="B10" s="33"/>
      <c r="C10" s="34"/>
      <c r="D10" s="34"/>
      <c r="E10" s="35"/>
      <c r="F10" s="35"/>
      <c r="G10" s="5" t="s">
        <v>44</v>
      </c>
      <c r="H10" s="16">
        <v>1342</v>
      </c>
      <c r="I10" s="17" t="str">
        <f t="shared" si="0"/>
        <v>Descartado</v>
      </c>
    </row>
    <row r="11" spans="1:9" x14ac:dyDescent="0.25">
      <c r="A11" s="36"/>
      <c r="B11" s="33"/>
      <c r="C11" s="34"/>
      <c r="D11" s="34"/>
      <c r="E11" s="35"/>
      <c r="F11" s="35"/>
      <c r="G11" s="5" t="s">
        <v>45</v>
      </c>
      <c r="H11" s="16">
        <v>1650</v>
      </c>
      <c r="I11" s="17" t="str">
        <f t="shared" si="0"/>
        <v>Descartado</v>
      </c>
    </row>
    <row r="12" spans="1:9" x14ac:dyDescent="0.25">
      <c r="A12" s="36"/>
      <c r="B12" s="33"/>
      <c r="C12" s="34"/>
      <c r="D12" s="34"/>
      <c r="E12" s="35"/>
      <c r="F12" s="35"/>
      <c r="G12" s="5" t="s">
        <v>40</v>
      </c>
      <c r="H12" s="16">
        <v>149.97</v>
      </c>
      <c r="I12" s="17">
        <f t="shared" si="0"/>
        <v>149.97</v>
      </c>
    </row>
    <row r="13" spans="1:9" x14ac:dyDescent="0.25">
      <c r="A13" s="36"/>
      <c r="B13" s="33"/>
      <c r="C13" s="34"/>
      <c r="D13" s="34"/>
      <c r="E13" s="35"/>
      <c r="F13" s="35"/>
      <c r="G13" s="5" t="s">
        <v>50</v>
      </c>
      <c r="H13" s="16">
        <v>299</v>
      </c>
      <c r="I13" s="17">
        <f t="shared" si="0"/>
        <v>299</v>
      </c>
    </row>
    <row r="14" spans="1:9" x14ac:dyDescent="0.25">
      <c r="A14" s="36"/>
      <c r="B14" s="33"/>
      <c r="C14" s="34"/>
      <c r="D14" s="34"/>
      <c r="E14" s="35"/>
      <c r="F14" s="35"/>
      <c r="G14" s="5" t="s">
        <v>52</v>
      </c>
      <c r="H14" s="16">
        <v>341.01</v>
      </c>
      <c r="I14" s="17">
        <f t="shared" si="0"/>
        <v>341.01</v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552.6252471612205</v>
      </c>
      <c r="B20" s="8">
        <f>COUNT(H3:H17)</f>
        <v>12</v>
      </c>
      <c r="C20" s="9">
        <f>IF(B20&lt;2,"n/a",(A20/D20))</f>
        <v>0.93067456030115114</v>
      </c>
      <c r="D20" s="10">
        <f>IFERROR(ROUND(AVERAGE(H3:H17),2),"")</f>
        <v>593.79</v>
      </c>
      <c r="E20" s="15">
        <f>IFERROR(ROUND(IF(B20&lt;2,"n/a",(IF(C20&lt;=25%,"n/a",AVERAGE(I3:I17)))),2),"n/a")</f>
        <v>319.61</v>
      </c>
      <c r="F20" s="10">
        <f>IFERROR(ROUND(MEDIAN(H3:H17),2),"")</f>
        <v>314.5</v>
      </c>
      <c r="G20" s="11" t="str">
        <f>IFERROR(INDEX(G3:G17,MATCH(H20,H3:H17,0)),"")</f>
        <v>ISALTEC COMERCIO DE INSTRUMENTOS DE MEDICAO LTDA</v>
      </c>
      <c r="H20" s="12">
        <f>F3</f>
        <v>149.97</v>
      </c>
    </row>
    <row r="22" spans="1:9" x14ac:dyDescent="0.25">
      <c r="G22" s="13" t="s">
        <v>20</v>
      </c>
      <c r="H22" s="14">
        <f>IF(C20&lt;=25%,D20,MIN(E20:F20))</f>
        <v>314.5</v>
      </c>
    </row>
    <row r="23" spans="1:9" x14ac:dyDescent="0.25">
      <c r="G23" s="13" t="s">
        <v>6</v>
      </c>
      <c r="H23" s="14">
        <f>ROUND(H22,2)*D3</f>
        <v>1258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6">
        <v>27</v>
      </c>
      <c r="B3" s="32" t="s">
        <v>33</v>
      </c>
      <c r="C3" s="34" t="s">
        <v>7</v>
      </c>
      <c r="D3" s="34">
        <v>2</v>
      </c>
      <c r="E3" s="35">
        <f>IF(C20&lt;=25%,D20,MIN(E20:F20))</f>
        <v>2336.66</v>
      </c>
      <c r="F3" s="35">
        <f>MIN(H3:H17)</f>
        <v>985</v>
      </c>
      <c r="G3" s="5" t="s">
        <v>42</v>
      </c>
      <c r="H3" s="16">
        <v>985</v>
      </c>
      <c r="I3" s="17">
        <f>IF(H3="","",(IF($C$20&lt;25%,"n/a",IF(H3&lt;=($D$20+$A$20),H3,"Descartado"))))</f>
        <v>985</v>
      </c>
    </row>
    <row r="4" spans="1:9" x14ac:dyDescent="0.25">
      <c r="A4" s="36"/>
      <c r="B4" s="33"/>
      <c r="C4" s="34"/>
      <c r="D4" s="34"/>
      <c r="E4" s="35"/>
      <c r="F4" s="35"/>
      <c r="G4" s="5" t="s">
        <v>46</v>
      </c>
      <c r="H4" s="16">
        <v>1750</v>
      </c>
      <c r="I4" s="17">
        <f t="shared" ref="I4:I17" si="0">IF(H4="","",(IF($C$20&lt;25%,"n/a",IF(H4&lt;=($D$20+$A$20),H4,"Descartado"))))</f>
        <v>1750</v>
      </c>
    </row>
    <row r="5" spans="1:9" x14ac:dyDescent="0.25">
      <c r="A5" s="36"/>
      <c r="B5" s="33"/>
      <c r="C5" s="34"/>
      <c r="D5" s="34"/>
      <c r="E5" s="35"/>
      <c r="F5" s="35"/>
      <c r="G5" s="5" t="s">
        <v>47</v>
      </c>
      <c r="H5" s="16">
        <v>3775.12</v>
      </c>
      <c r="I5" s="17" t="str">
        <f t="shared" si="0"/>
        <v>Descartado</v>
      </c>
    </row>
    <row r="6" spans="1:9" x14ac:dyDescent="0.25">
      <c r="A6" s="36"/>
      <c r="B6" s="33"/>
      <c r="C6" s="34"/>
      <c r="D6" s="34"/>
      <c r="E6" s="35"/>
      <c r="F6" s="35"/>
      <c r="G6" s="5" t="s">
        <v>35</v>
      </c>
      <c r="H6" s="16">
        <v>1449.99</v>
      </c>
      <c r="I6" s="17">
        <f t="shared" si="0"/>
        <v>1449.99</v>
      </c>
    </row>
    <row r="7" spans="1:9" x14ac:dyDescent="0.25">
      <c r="A7" s="36"/>
      <c r="B7" s="33"/>
      <c r="C7" s="34"/>
      <c r="D7" s="34"/>
      <c r="E7" s="35"/>
      <c r="F7" s="35"/>
      <c r="G7" s="5" t="s">
        <v>39</v>
      </c>
      <c r="H7" s="16">
        <v>1738.77</v>
      </c>
      <c r="I7" s="17">
        <f t="shared" si="0"/>
        <v>1738.77</v>
      </c>
    </row>
    <row r="8" spans="1:9" x14ac:dyDescent="0.25">
      <c r="A8" s="36"/>
      <c r="B8" s="33"/>
      <c r="C8" s="34"/>
      <c r="D8" s="34"/>
      <c r="E8" s="35"/>
      <c r="F8" s="35"/>
      <c r="G8" s="5" t="s">
        <v>48</v>
      </c>
      <c r="H8" s="16">
        <v>2582</v>
      </c>
      <c r="I8" s="17">
        <f t="shared" si="0"/>
        <v>2582</v>
      </c>
    </row>
    <row r="9" spans="1:9" x14ac:dyDescent="0.25">
      <c r="A9" s="36"/>
      <c r="B9" s="33"/>
      <c r="C9" s="34"/>
      <c r="D9" s="34"/>
      <c r="E9" s="35"/>
      <c r="F9" s="35"/>
      <c r="G9" s="5" t="s">
        <v>53</v>
      </c>
      <c r="H9" s="16">
        <v>3179.25</v>
      </c>
      <c r="I9" s="17">
        <f t="shared" si="0"/>
        <v>3179.25</v>
      </c>
    </row>
    <row r="10" spans="1:9" x14ac:dyDescent="0.25">
      <c r="A10" s="36"/>
      <c r="B10" s="33"/>
      <c r="C10" s="34"/>
      <c r="D10" s="34"/>
      <c r="E10" s="35"/>
      <c r="F10" s="35"/>
      <c r="G10" s="5" t="s">
        <v>49</v>
      </c>
      <c r="H10" s="16">
        <v>3484.8</v>
      </c>
      <c r="I10" s="17">
        <f t="shared" si="0"/>
        <v>3484.8</v>
      </c>
    </row>
    <row r="11" spans="1:9" x14ac:dyDescent="0.25">
      <c r="A11" s="36"/>
      <c r="B11" s="33"/>
      <c r="C11" s="34"/>
      <c r="D11" s="34"/>
      <c r="E11" s="35"/>
      <c r="F11" s="35"/>
      <c r="G11" s="5" t="s">
        <v>51</v>
      </c>
      <c r="H11" s="16">
        <v>3523.43</v>
      </c>
      <c r="I11" s="17">
        <f t="shared" si="0"/>
        <v>3523.43</v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1039.8846968908506</v>
      </c>
      <c r="B20" s="8">
        <f>COUNT(H3:H17)</f>
        <v>9</v>
      </c>
      <c r="C20" s="9">
        <f>IF(B20&lt;2,"n/a",(A20/D20))</f>
        <v>0.41654036759391244</v>
      </c>
      <c r="D20" s="10">
        <f>IFERROR(ROUND(AVERAGE(H3:H17),2),"")</f>
        <v>2496.48</v>
      </c>
      <c r="E20" s="15">
        <f>IFERROR(ROUND(IF(B20&lt;2,"n/a",(IF(C20&lt;=25%,"n/a",AVERAGE(I3:I17)))),2),"n/a")</f>
        <v>2336.66</v>
      </c>
      <c r="F20" s="10">
        <f>IFERROR(ROUND(MEDIAN(H3:H17),2),"")</f>
        <v>2582</v>
      </c>
      <c r="G20" s="11" t="str">
        <f>IFERROR(INDEX(G3:G17,MATCH(H20,H3:H17,0)),"")</f>
        <v>R JUAREZ DE ALMEIDA</v>
      </c>
      <c r="H20" s="12">
        <f>F3</f>
        <v>985</v>
      </c>
    </row>
    <row r="22" spans="1:9" x14ac:dyDescent="0.25">
      <c r="G22" s="13" t="s">
        <v>20</v>
      </c>
      <c r="H22" s="14">
        <f>IF(C20&lt;=25%,D20,MIN(E20:F20))</f>
        <v>2336.66</v>
      </c>
    </row>
    <row r="23" spans="1:9" x14ac:dyDescent="0.25">
      <c r="G23" s="13" t="s">
        <v>6</v>
      </c>
      <c r="H23" s="14">
        <f>ROUND(H22,2)*D3</f>
        <v>4673.32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view="pageBreakPreview" topLeftCell="A10" zoomScaleNormal="100" zoomScaleSheetLayoutView="100" workbookViewId="0">
      <selection activeCell="D4" sqref="D4"/>
    </sheetView>
  </sheetViews>
  <sheetFormatPr defaultRowHeight="15" x14ac:dyDescent="0.25"/>
  <cols>
    <col min="1" max="2" width="6.7109375" style="1" customWidth="1"/>
    <col min="3" max="3" width="36.7109375" style="4" customWidth="1"/>
    <col min="4" max="4" width="12.7109375" style="1" customWidth="1"/>
    <col min="5" max="5" width="9.28515625" style="1" bestFit="1" customWidth="1"/>
    <col min="6" max="7" width="15.7109375" style="1" customWidth="1"/>
    <col min="8" max="16384" width="9.140625" style="1"/>
  </cols>
  <sheetData>
    <row r="1" spans="1:7" ht="15.75" x14ac:dyDescent="0.25">
      <c r="A1" s="37" t="s">
        <v>0</v>
      </c>
      <c r="B1" s="37"/>
      <c r="C1" s="37"/>
      <c r="D1" s="37"/>
      <c r="E1" s="37"/>
      <c r="F1" s="37"/>
      <c r="G1" s="37"/>
    </row>
    <row r="2" spans="1:7" ht="24" x14ac:dyDescent="0.25">
      <c r="A2" s="6" t="s">
        <v>29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30</v>
      </c>
    </row>
    <row r="3" spans="1:7" ht="150" x14ac:dyDescent="0.25">
      <c r="A3" s="21" t="s">
        <v>34</v>
      </c>
      <c r="B3" s="21">
        <f>Item1!A3</f>
        <v>1</v>
      </c>
      <c r="C3" s="23" t="str">
        <f>Item1!B3</f>
        <v xml:space="preserve">Etiqueta autoadesiva em papel reciclado
Folha em formato carta;
Gramatura 75 g/m2
Cor branca fosca,
06 (seis) etiquetas de tamanho 84,7 x 101,6mm por folha
Acondicionadas em embalagens com 25 folhas,
embaladas em plástico transparente. 
</v>
      </c>
      <c r="D3" s="21" t="str">
        <f>Item1!C3</f>
        <v>CX</v>
      </c>
      <c r="E3" s="21">
        <f>Item1!D3</f>
        <v>200</v>
      </c>
      <c r="F3" s="22">
        <f>Item1!E3</f>
        <v>20.62</v>
      </c>
      <c r="G3" s="22">
        <f>ROUND((E3*F3),2)</f>
        <v>4124</v>
      </c>
    </row>
    <row r="4" spans="1:7" ht="105" x14ac:dyDescent="0.25">
      <c r="A4" s="21" t="s">
        <v>34</v>
      </c>
      <c r="B4" s="21">
        <f>Item2!A3</f>
        <v>2</v>
      </c>
      <c r="C4" s="23" t="str">
        <f>Item2!B3</f>
        <v xml:space="preserve">Bloco de recados
Em papel, Cor amarela,
Dimensões: 76 x 76 mm,
Com 100 folhas
Removível, Autoadesivo
Acondicionados em caixas com 20 unidades. </v>
      </c>
      <c r="D4" s="21" t="str">
        <f>Item2!C3</f>
        <v>unidade</v>
      </c>
      <c r="E4" s="21">
        <f>Item2!D3</f>
        <v>100</v>
      </c>
      <c r="F4" s="22">
        <f>Item2!E3</f>
        <v>7.98</v>
      </c>
      <c r="G4" s="22">
        <f t="shared" ref="G4:G25" si="0">ROUND((E4*F4),2)</f>
        <v>798</v>
      </c>
    </row>
    <row r="5" spans="1:7" ht="120" x14ac:dyDescent="0.25">
      <c r="A5" s="21" t="s">
        <v>34</v>
      </c>
      <c r="B5" s="21">
        <f>Item3!A3</f>
        <v>3</v>
      </c>
      <c r="C5" s="23" t="str">
        <f>Item3!B3</f>
        <v xml:space="preserve">Grampeador para grampo 26/6,
Comprimento mínimo: 16 cm,
Em metal pintado
Capacidade para grampear simultaneamente, no mínimo,
20 folhas de 75g/m2 cada.
Acondicionados em caixa individual 
</v>
      </c>
      <c r="D5" s="21" t="str">
        <f>Item3!C3</f>
        <v>unidade</v>
      </c>
      <c r="E5" s="21">
        <f>Item3!D3</f>
        <v>200</v>
      </c>
      <c r="F5" s="22">
        <f>Item3!E3</f>
        <v>12.94</v>
      </c>
      <c r="G5" s="22">
        <f t="shared" si="0"/>
        <v>2588</v>
      </c>
    </row>
    <row r="6" spans="1:7" ht="225" x14ac:dyDescent="0.25">
      <c r="A6" s="21" t="s">
        <v>34</v>
      </c>
      <c r="B6" s="21">
        <f>Item4!A3</f>
        <v>4</v>
      </c>
      <c r="C6" s="23" t="str">
        <f>Item4!B3</f>
        <v xml:space="preserve">Grampeador Profissional
Tipo profissional, de mesa
Estrutura em metal
Capacidade para grampear simultaneamente, no mínimo,
100 folhas de 75g/m² cada
Compatível para utilização de grampos 23/8; 23/10 e
23/13
Ajuste de Profundidade
Base plástica ou emborrachada
Garantia mínima de 06 meses contados da data de
recebimento 
</v>
      </c>
      <c r="D6" s="21" t="str">
        <f>Item4!C3</f>
        <v>unidade</v>
      </c>
      <c r="E6" s="21">
        <f>Item4!D3</f>
        <v>10</v>
      </c>
      <c r="F6" s="22">
        <f>Item4!E3</f>
        <v>42.46</v>
      </c>
      <c r="G6" s="22">
        <f t="shared" si="0"/>
        <v>424.6</v>
      </c>
    </row>
    <row r="7" spans="1:7" ht="120" x14ac:dyDescent="0.25">
      <c r="A7" s="21" t="s">
        <v>34</v>
      </c>
      <c r="B7" s="21">
        <f>Item5!A3</f>
        <v>5</v>
      </c>
      <c r="C7" s="23" t="str">
        <f>Item5!B3</f>
        <v xml:space="preserve">Grampo para grampeador de 26/6.
Em aço;
Tratamento superficial: niquelado,
Caixa com 1.000 unidades.
Acondicionados em embalagens de papelão com até 50
caixas. 
</v>
      </c>
      <c r="D7" s="21" t="str">
        <f>Item5!C3</f>
        <v>CX</v>
      </c>
      <c r="E7" s="21">
        <f>Item5!D3</f>
        <v>1000</v>
      </c>
      <c r="F7" s="22">
        <f>Item5!E3</f>
        <v>2.19</v>
      </c>
      <c r="G7" s="22">
        <f t="shared" si="0"/>
        <v>2190</v>
      </c>
    </row>
    <row r="8" spans="1:7" ht="60" x14ac:dyDescent="0.25">
      <c r="A8" s="21" t="s">
        <v>34</v>
      </c>
      <c r="B8" s="21">
        <f>Item6!A3</f>
        <v>6</v>
      </c>
      <c r="C8" s="23" t="str">
        <f>Item6!B3</f>
        <v xml:space="preserve">Grampo para grampeador de 23/8
Em aço;
Tratamento superficial: niquelado,
Caixa com 5.000 unidades </v>
      </c>
      <c r="D8" s="21" t="str">
        <f>Item6!C3</f>
        <v>CX</v>
      </c>
      <c r="E8" s="21">
        <f>Item6!D3</f>
        <v>50</v>
      </c>
      <c r="F8" s="22">
        <f>Item6!E3</f>
        <v>23.61</v>
      </c>
      <c r="G8" s="22">
        <f t="shared" si="0"/>
        <v>1180.5</v>
      </c>
    </row>
    <row r="9" spans="1:7" ht="105" x14ac:dyDescent="0.25">
      <c r="A9" s="21" t="s">
        <v>34</v>
      </c>
      <c r="B9" s="21">
        <f>Item7!A3</f>
        <v>7</v>
      </c>
      <c r="C9" s="23" t="str">
        <f>Item7!B3</f>
        <v xml:space="preserve">Régua plástica, fabricada com material reciclado
Milimétrica,
30 cm.
Embaladas individualmente Acondicionadas em embalagens com até 50 un. </v>
      </c>
      <c r="D9" s="21" t="str">
        <f>Item7!C3</f>
        <v>unidade</v>
      </c>
      <c r="E9" s="21">
        <f>Item7!D3</f>
        <v>100</v>
      </c>
      <c r="F9" s="22">
        <f>Item7!E3</f>
        <v>0.83</v>
      </c>
      <c r="G9" s="22">
        <f t="shared" si="0"/>
        <v>83</v>
      </c>
    </row>
    <row r="10" spans="1:7" ht="150" x14ac:dyDescent="0.25">
      <c r="A10" s="21" t="s">
        <v>34</v>
      </c>
      <c r="B10" s="21">
        <f>Item8!A3</f>
        <v>8</v>
      </c>
      <c r="C10" s="23" t="str">
        <f>Item8!B3</f>
        <v xml:space="preserve">Tesoura
Em aço inoxidável,
Cabo (alças) fabricadas em material, no mínimo, 50%
reciclado.
Comprimento: 20 cm, admitida variação de ± 1,5 cm
Acondicionadas em embalagens com até 50 un. 
</v>
      </c>
      <c r="D10" s="21" t="str">
        <f>Item8!C3</f>
        <v>unidade</v>
      </c>
      <c r="E10" s="21">
        <f>Item8!D3</f>
        <v>300</v>
      </c>
      <c r="F10" s="22">
        <f>Item8!E3</f>
        <v>4.74</v>
      </c>
      <c r="G10" s="22">
        <f t="shared" si="0"/>
        <v>1422</v>
      </c>
    </row>
    <row r="11" spans="1:7" ht="120" x14ac:dyDescent="0.25">
      <c r="A11" s="21" t="s">
        <v>34</v>
      </c>
      <c r="B11" s="21">
        <f>Item9!A3</f>
        <v>9</v>
      </c>
      <c r="C11" s="23" t="str">
        <f>Item9!B3</f>
        <v xml:space="preserve">Adesivo instantâneo
À base de cianoacrilato,
Tubo com 5g.
Validade mínima de 11 meses a contar da data de
recebimento definitivo.
Acondicionados em embalagem individual 
</v>
      </c>
      <c r="D11" s="21" t="str">
        <f>Item9!C3</f>
        <v>unidade</v>
      </c>
      <c r="E11" s="21">
        <f>Item9!D3</f>
        <v>100</v>
      </c>
      <c r="F11" s="22">
        <f>Item9!E3</f>
        <v>5.53</v>
      </c>
      <c r="G11" s="22">
        <f t="shared" si="0"/>
        <v>553</v>
      </c>
    </row>
    <row r="12" spans="1:7" ht="105" x14ac:dyDescent="0.25">
      <c r="A12" s="21" t="s">
        <v>34</v>
      </c>
      <c r="B12" s="21">
        <f>Item10!A3</f>
        <v>10</v>
      </c>
      <c r="C12" s="23" t="str">
        <f>Item10!B3</f>
        <v xml:space="preserve">Clips nº 1
Fabricado com material, pelo menos, 50% reciclado;
Caixa com 100 unidades. Embaladas em embalagem de
papelão com até 100 un. 
</v>
      </c>
      <c r="D12" s="21" t="str">
        <f>Item10!C3</f>
        <v>CX</v>
      </c>
      <c r="E12" s="21">
        <f>Item10!D3</f>
        <v>1000</v>
      </c>
      <c r="F12" s="22">
        <f>Item10!E3</f>
        <v>1.65</v>
      </c>
      <c r="G12" s="22">
        <f t="shared" si="0"/>
        <v>1650</v>
      </c>
    </row>
    <row r="13" spans="1:7" ht="90" x14ac:dyDescent="0.25">
      <c r="A13" s="21" t="s">
        <v>34</v>
      </c>
      <c r="B13" s="21">
        <f>Item11!A3</f>
        <v>11</v>
      </c>
      <c r="C13" s="23" t="str">
        <f>Item11!B3</f>
        <v>Clips nº 6
Fabricado com material, pelo menos, 50% reciclado;
Caixa com 50 unidades
Embaladas em embalagem de papelão com até 100 um</v>
      </c>
      <c r="D13" s="21" t="str">
        <f>Item11!C3</f>
        <v>CX</v>
      </c>
      <c r="E13" s="21">
        <f>Item11!D3</f>
        <v>1000</v>
      </c>
      <c r="F13" s="22">
        <f>Item11!E3</f>
        <v>2.3199999999999998</v>
      </c>
      <c r="G13" s="22">
        <f t="shared" si="0"/>
        <v>2320</v>
      </c>
    </row>
    <row r="14" spans="1:7" ht="75" x14ac:dyDescent="0.25">
      <c r="A14" s="21" t="s">
        <v>34</v>
      </c>
      <c r="B14" s="21">
        <f>Item12!A3</f>
        <v>12</v>
      </c>
      <c r="C14" s="23" t="str">
        <f>Item12!B3</f>
        <v>Papel alcalino no formato A4 (210x297mm),
Cor branca,
Gramatura: 75g/m2
Para impressora a laser</v>
      </c>
      <c r="D14" s="21" t="str">
        <f>Item12!C3</f>
        <v>RM</v>
      </c>
      <c r="E14" s="21">
        <f>Item12!D3</f>
        <v>6000</v>
      </c>
      <c r="F14" s="22">
        <f>Item12!E3</f>
        <v>30.77</v>
      </c>
      <c r="G14" s="22">
        <f t="shared" si="0"/>
        <v>184620</v>
      </c>
    </row>
    <row r="15" spans="1:7" ht="90" x14ac:dyDescent="0.25">
      <c r="A15" s="21" t="s">
        <v>34</v>
      </c>
      <c r="B15" s="21">
        <f>Item13!A3</f>
        <v>13</v>
      </c>
      <c r="C15" s="23" t="str">
        <f>Item13!B3</f>
        <v xml:space="preserve">Papel alcalino no formato A4 (210x297mm)
Papel reciclado.
Cor branca,
Gramatura: 90g/m2
Para impressora a laser </v>
      </c>
      <c r="D15" s="21" t="str">
        <f>Item13!C3</f>
        <v>RM</v>
      </c>
      <c r="E15" s="21">
        <f>Item13!D3</f>
        <v>20</v>
      </c>
      <c r="F15" s="22">
        <f>Item13!E3</f>
        <v>49.6</v>
      </c>
      <c r="G15" s="22">
        <f t="shared" si="0"/>
        <v>992</v>
      </c>
    </row>
    <row r="16" spans="1:7" ht="60" x14ac:dyDescent="0.25">
      <c r="A16" s="21" t="s">
        <v>34</v>
      </c>
      <c r="B16" s="21">
        <f>Item14!A3</f>
        <v>14</v>
      </c>
      <c r="C16" s="23" t="str">
        <f>Item14!B3</f>
        <v>Papel alcalino no formato A3 (297 x 420mm)
Papel reciclado.
Gramatura: 75g/m²</v>
      </c>
      <c r="D16" s="21" t="str">
        <f>Item14!C3</f>
        <v>RM</v>
      </c>
      <c r="E16" s="21">
        <f>Item14!D3</f>
        <v>20</v>
      </c>
      <c r="F16" s="22">
        <f>Item14!E3</f>
        <v>50.05</v>
      </c>
      <c r="G16" s="22">
        <f t="shared" si="0"/>
        <v>1001</v>
      </c>
    </row>
    <row r="17" spans="1:7" ht="135" x14ac:dyDescent="0.25">
      <c r="A17" s="21" t="s">
        <v>34</v>
      </c>
      <c r="B17" s="21">
        <f>Item15!A3</f>
        <v>15</v>
      </c>
      <c r="C17" s="23" t="str">
        <f>Item15!B3</f>
        <v xml:space="preserve">Pasta em polipropileno transparente,
Com abas e elástico
Tratamento texturizado
Dimensões: 240 x 350 mm (largura x altura), admitidas
variações de ± 10 mm.
Cor vermelha;
Acondicionadas em embalagens com até 50 unidades </v>
      </c>
      <c r="D17" s="21" t="str">
        <f>Item15!C3</f>
        <v>unidade</v>
      </c>
      <c r="E17" s="21">
        <f>Item15!D3</f>
        <v>200</v>
      </c>
      <c r="F17" s="22">
        <f>Item15!E3</f>
        <v>2.13</v>
      </c>
      <c r="G17" s="22">
        <f t="shared" si="0"/>
        <v>426</v>
      </c>
    </row>
    <row r="18" spans="1:7" ht="135" x14ac:dyDescent="0.25">
      <c r="A18" s="21" t="s">
        <v>34</v>
      </c>
      <c r="B18" s="21">
        <f>Item16!A3</f>
        <v>16</v>
      </c>
      <c r="C18" s="23" t="str">
        <f>Item16!B3</f>
        <v xml:space="preserve">Pasta em polipropileno transparente,
Com abas e elástico
Tratamento texturizado
Formato: 240 x 350 mm (largura x altura), admitidas
variações de ± 10 mm.
Cor fumê;
Acondicionadas em embalagens com até 50 unidades </v>
      </c>
      <c r="D18" s="21" t="str">
        <f>Item16!C3</f>
        <v>unidade</v>
      </c>
      <c r="E18" s="21">
        <f>Item16!D3</f>
        <v>200</v>
      </c>
      <c r="F18" s="22">
        <f>Item16!E3</f>
        <v>1.89</v>
      </c>
      <c r="G18" s="22">
        <f t="shared" si="0"/>
        <v>378</v>
      </c>
    </row>
    <row r="19" spans="1:7" ht="180" x14ac:dyDescent="0.25">
      <c r="A19" s="21" t="s">
        <v>34</v>
      </c>
      <c r="B19" s="21">
        <f>Item17!A3</f>
        <v>17</v>
      </c>
      <c r="C19" s="23" t="str">
        <f>Item17!B3</f>
        <v xml:space="preserve">Pasta registradora A/Z
Dorso fino;
Com orifício reforçado com ilhós em PVC, Capa dura em cartão 100% reciclado, revestido em
polipropileno
Ferragem de dois ganchos com tratamento superficial
niquelado.
Fixador interno em PVC
Acondicionadas em caixas com até 30 unidades </v>
      </c>
      <c r="D19" s="21" t="str">
        <f>Item17!C3</f>
        <v>unidade</v>
      </c>
      <c r="E19" s="21">
        <f>Item17!D3</f>
        <v>50</v>
      </c>
      <c r="F19" s="22">
        <f>Item17!E3</f>
        <v>10.11</v>
      </c>
      <c r="G19" s="22">
        <f t="shared" si="0"/>
        <v>505.5</v>
      </c>
    </row>
    <row r="20" spans="1:7" ht="195" x14ac:dyDescent="0.25">
      <c r="A20" s="21" t="s">
        <v>34</v>
      </c>
      <c r="B20" s="21">
        <f>Item18!A3</f>
        <v>18</v>
      </c>
      <c r="C20" s="23" t="str">
        <f>Item18!B3</f>
        <v xml:space="preserve">Pasta registradora A/Z
Dorso largo;
Com orifício reforçado com ilhós em PVC,
Capa dura em cartão 100% reciclado, revestido em
polipropileno,
Ferragem de dois ganchos com tratamento superficial
niquelado.
Fixador interno em PVC
Acondicionadas em caixas com até 20 unidades </v>
      </c>
      <c r="D20" s="21" t="str">
        <f>Item18!C3</f>
        <v>unidade</v>
      </c>
      <c r="E20" s="21">
        <f>Item18!D3</f>
        <v>50</v>
      </c>
      <c r="F20" s="22">
        <f>Item18!E3</f>
        <v>11.4</v>
      </c>
      <c r="G20" s="22">
        <f t="shared" si="0"/>
        <v>570</v>
      </c>
    </row>
    <row r="21" spans="1:7" ht="120" x14ac:dyDescent="0.25">
      <c r="A21" s="21" t="s">
        <v>34</v>
      </c>
      <c r="B21" s="21">
        <f>Item19!A3</f>
        <v>19</v>
      </c>
      <c r="C21" s="23" t="str">
        <f>Item19!B3</f>
        <v xml:space="preserve">Pasta suspensa,
Fabricada com material reciclado,
Cartão duplo,
Com etiqueta e plástico para a identificação, e
prendedores plásticos.
Acondicionada em embalagens com até 50 unidades </v>
      </c>
      <c r="D21" s="21" t="str">
        <f>Item19!C3</f>
        <v>unidade</v>
      </c>
      <c r="E21" s="21">
        <f>Item19!D3</f>
        <v>500</v>
      </c>
      <c r="F21" s="22">
        <f>Item19!E3</f>
        <v>2.97</v>
      </c>
      <c r="G21" s="22">
        <f t="shared" si="0"/>
        <v>1485</v>
      </c>
    </row>
    <row r="22" spans="1:7" ht="60" x14ac:dyDescent="0.25">
      <c r="A22" s="21" t="s">
        <v>34</v>
      </c>
      <c r="B22" s="21">
        <f>Item20!A3</f>
        <v>20</v>
      </c>
      <c r="C22" s="23" t="str">
        <f>Item20!B3</f>
        <v>Numerador Metálico de 06 dígitos
Altura de números: 05 mm
Repetições: 0,1,2,3,4,6,12
Construção: metálica</v>
      </c>
      <c r="D22" s="21" t="str">
        <f>Item20!C3</f>
        <v>unidade</v>
      </c>
      <c r="E22" s="21">
        <f>Item20!D3</f>
        <v>5</v>
      </c>
      <c r="F22" s="22">
        <f>Item20!E3</f>
        <v>188.42</v>
      </c>
      <c r="G22" s="22">
        <f t="shared" si="0"/>
        <v>942.1</v>
      </c>
    </row>
    <row r="23" spans="1:7" ht="105" x14ac:dyDescent="0.25">
      <c r="A23" s="21" t="s">
        <v>34</v>
      </c>
      <c r="B23" s="21">
        <f>Item21!A3</f>
        <v>21</v>
      </c>
      <c r="C23" s="23" t="str">
        <f>Item21!B3</f>
        <v>Refil para numerador automático de 6 dígitos
Compatível com o item 20.
Acondicionados em embalagem com até 5 unidades Prazo de validade não inferior a 6 meses, contados da
data do recebimento definitivo</v>
      </c>
      <c r="D23" s="21" t="str">
        <f>Item21!C3</f>
        <v>unidade</v>
      </c>
      <c r="E23" s="21">
        <f>Item21!D3</f>
        <v>20</v>
      </c>
      <c r="F23" s="22">
        <f>Item21!E3</f>
        <v>14.71</v>
      </c>
      <c r="G23" s="22">
        <f t="shared" si="0"/>
        <v>294.2</v>
      </c>
    </row>
    <row r="24" spans="1:7" ht="75.75" customHeight="1" x14ac:dyDescent="0.25">
      <c r="A24" s="21" t="s">
        <v>34</v>
      </c>
      <c r="B24" s="21">
        <f>Item22!A3</f>
        <v>22</v>
      </c>
      <c r="C24" s="23" t="str">
        <f>Item22!B3</f>
        <v>Papel alcalino no formato A4 (210x297mm),
Fabricado com bagaço de cana-de-açúcar
Cor branca
Gramatura: 75g/m2</v>
      </c>
      <c r="D24" s="21" t="str">
        <f>Item22!C3</f>
        <v>RM</v>
      </c>
      <c r="E24" s="21">
        <f>Item22!D3</f>
        <v>50</v>
      </c>
      <c r="F24" s="22">
        <f>Item22!E3</f>
        <v>30.77</v>
      </c>
      <c r="G24" s="22">
        <f t="shared" si="0"/>
        <v>1538.5</v>
      </c>
    </row>
    <row r="25" spans="1:7" ht="180" x14ac:dyDescent="0.25">
      <c r="A25" s="21" t="s">
        <v>34</v>
      </c>
      <c r="B25" s="21">
        <f>Item23!A3</f>
        <v>23</v>
      </c>
      <c r="C25" s="23" t="str">
        <f>Item23!B3</f>
        <v>Cordão Para Crachá
Cordão para crachá na cor azul marinho
Com a inscrição: TRE-BA
Fita em tecido poliéster reciclado
Personalizado frente e verso
Medindo 12 mm x 850 cm (largura x comprimento)
Terminal em argola e mosquete
Acabamento costura e chapinha
A montagem deve ser feita de forma que não permita
que o crachá vire.</v>
      </c>
      <c r="D25" s="21" t="str">
        <f>Item23!C3</f>
        <v>unidade</v>
      </c>
      <c r="E25" s="21">
        <f>Item23!D3</f>
        <v>1000</v>
      </c>
      <c r="F25" s="22">
        <f>Item23!E3</f>
        <v>1.97</v>
      </c>
      <c r="G25" s="22">
        <f t="shared" si="0"/>
        <v>1970</v>
      </c>
    </row>
    <row r="26" spans="1:7" x14ac:dyDescent="0.25">
      <c r="A26" s="24"/>
      <c r="B26" s="24"/>
      <c r="C26" s="25"/>
      <c r="D26" s="26"/>
      <c r="E26" s="26"/>
      <c r="F26" s="27"/>
      <c r="G26" s="27"/>
    </row>
    <row r="27" spans="1:7" ht="15.75" thickBot="1" x14ac:dyDescent="0.3"/>
    <row r="28" spans="1:7" ht="16.5" thickTop="1" thickBot="1" x14ac:dyDescent="0.3">
      <c r="D28" s="18"/>
      <c r="E28" s="19" t="s">
        <v>31</v>
      </c>
      <c r="F28" s="20">
        <f>SUM(G:G)</f>
        <v>212055.40000000002</v>
      </c>
    </row>
    <row r="29" spans="1:7" ht="15.75" thickTop="1" x14ac:dyDescent="0.25">
      <c r="F29" s="3"/>
    </row>
    <row r="30" spans="1:7" x14ac:dyDescent="0.25">
      <c r="D30" s="4"/>
      <c r="E30" s="4"/>
      <c r="F30" s="4"/>
    </row>
    <row r="31" spans="1:7" x14ac:dyDescent="0.25">
      <c r="D31" s="4"/>
      <c r="E31" s="4"/>
      <c r="F31" s="4"/>
    </row>
    <row r="32" spans="1:7" x14ac:dyDescent="0.25">
      <c r="D32" s="4"/>
      <c r="E32" s="4"/>
      <c r="F32" s="4"/>
    </row>
    <row r="33" spans="4:6" x14ac:dyDescent="0.25">
      <c r="D33" s="4"/>
      <c r="E33" s="4"/>
      <c r="F33" s="4"/>
    </row>
    <row r="34" spans="4:6" x14ac:dyDescent="0.25">
      <c r="D34" s="4"/>
      <c r="E34" s="4"/>
      <c r="F34" s="4"/>
    </row>
    <row r="35" spans="4:6" x14ac:dyDescent="0.25">
      <c r="D35" s="4"/>
      <c r="E35" s="4"/>
      <c r="F35" s="4"/>
    </row>
    <row r="36" spans="4:6" x14ac:dyDescent="0.25">
      <c r="D36" s="4"/>
      <c r="E36" s="4"/>
      <c r="F36" s="4"/>
    </row>
  </sheetData>
  <mergeCells count="1">
    <mergeCell ref="A1:G1"/>
  </mergeCells>
  <pageMargins left="0.51181102362204722" right="0.51181102362204722" top="1.2598425196850394" bottom="0.78740157480314965" header="0.31496062992125984" footer="0.31496062992125984"/>
  <pageSetup paperSize="9" scale="89" fitToHeight="0" orientation="portrait" r:id="rId1"/>
  <headerFooter>
    <oddHeader>&amp;C&amp;G</oddHeader>
    <oddFooter>&amp;L&amp;"-,Negrito"Estimativa em &amp;D&amp;Rn/a = não se aplica</oddFooter>
  </headerFooter>
  <rowBreaks count="1" manualBreakCount="1">
    <brk id="19" max="6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topLeftCell="A4" zoomScaleNormal="100" zoomScaleSheetLayoutView="100" workbookViewId="0">
      <selection activeCell="H17" sqref="H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6">
        <v>3</v>
      </c>
      <c r="B3" s="32" t="s">
        <v>57</v>
      </c>
      <c r="C3" s="34" t="s">
        <v>7</v>
      </c>
      <c r="D3" s="34">
        <v>200</v>
      </c>
      <c r="E3" s="35">
        <f>IF(C20&lt;=25%,D20,MIN(E20:F20))</f>
        <v>12.94</v>
      </c>
      <c r="F3" s="35">
        <f>MIN(H3:H17)</f>
        <v>7.8</v>
      </c>
      <c r="G3" s="5" t="s">
        <v>84</v>
      </c>
      <c r="H3" s="16">
        <v>29.9</v>
      </c>
      <c r="I3" s="17" t="str">
        <f>IF(H3="","",(IF($C$20&lt;25%,"n/a",IF(H3&lt;=($D$20+$A$20),H3,"Descartado"))))</f>
        <v>Descartado</v>
      </c>
    </row>
    <row r="4" spans="1:9" x14ac:dyDescent="0.25">
      <c r="A4" s="36"/>
      <c r="B4" s="33"/>
      <c r="C4" s="34"/>
      <c r="D4" s="34"/>
      <c r="E4" s="35"/>
      <c r="F4" s="35"/>
      <c r="G4" s="5" t="s">
        <v>85</v>
      </c>
      <c r="H4" s="16">
        <v>27.48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36"/>
      <c r="B5" s="33"/>
      <c r="C5" s="34"/>
      <c r="D5" s="34"/>
      <c r="E5" s="35"/>
      <c r="F5" s="35"/>
      <c r="G5" s="5" t="s">
        <v>86</v>
      </c>
      <c r="H5" s="16">
        <v>28.11</v>
      </c>
      <c r="I5" s="17" t="str">
        <f t="shared" si="0"/>
        <v>Descartado</v>
      </c>
    </row>
    <row r="6" spans="1:9" x14ac:dyDescent="0.25">
      <c r="A6" s="36"/>
      <c r="B6" s="33"/>
      <c r="C6" s="34"/>
      <c r="D6" s="34"/>
      <c r="E6" s="35"/>
      <c r="F6" s="35"/>
      <c r="G6" s="5" t="s">
        <v>87</v>
      </c>
      <c r="H6" s="16">
        <v>7.8</v>
      </c>
      <c r="I6" s="17">
        <f t="shared" si="0"/>
        <v>7.8</v>
      </c>
    </row>
    <row r="7" spans="1:9" x14ac:dyDescent="0.25">
      <c r="A7" s="36"/>
      <c r="B7" s="33"/>
      <c r="C7" s="34"/>
      <c r="D7" s="34"/>
      <c r="E7" s="35"/>
      <c r="F7" s="35"/>
      <c r="G7" s="5" t="s">
        <v>88</v>
      </c>
      <c r="H7" s="16">
        <v>9</v>
      </c>
      <c r="I7" s="17">
        <f t="shared" si="0"/>
        <v>9</v>
      </c>
    </row>
    <row r="8" spans="1:9" x14ac:dyDescent="0.25">
      <c r="A8" s="36"/>
      <c r="B8" s="33"/>
      <c r="C8" s="34"/>
      <c r="D8" s="34"/>
      <c r="E8" s="35"/>
      <c r="F8" s="35"/>
      <c r="G8" s="5" t="s">
        <v>89</v>
      </c>
      <c r="H8" s="16">
        <v>9.5500000000000007</v>
      </c>
      <c r="I8" s="17">
        <f t="shared" si="0"/>
        <v>9.5500000000000007</v>
      </c>
    </row>
    <row r="9" spans="1:9" x14ac:dyDescent="0.25">
      <c r="A9" s="36"/>
      <c r="B9" s="33"/>
      <c r="C9" s="34"/>
      <c r="D9" s="34"/>
      <c r="E9" s="35"/>
      <c r="F9" s="35"/>
      <c r="G9" s="5" t="s">
        <v>90</v>
      </c>
      <c r="H9" s="16">
        <v>10.9</v>
      </c>
      <c r="I9" s="17">
        <f t="shared" si="0"/>
        <v>10.9</v>
      </c>
    </row>
    <row r="10" spans="1:9" x14ac:dyDescent="0.25">
      <c r="A10" s="36"/>
      <c r="B10" s="33"/>
      <c r="C10" s="34"/>
      <c r="D10" s="34"/>
      <c r="E10" s="35"/>
      <c r="F10" s="35"/>
      <c r="G10" s="5" t="s">
        <v>91</v>
      </c>
      <c r="H10" s="16">
        <v>10.96</v>
      </c>
      <c r="I10" s="17">
        <f t="shared" si="0"/>
        <v>10.96</v>
      </c>
    </row>
    <row r="11" spans="1:9" x14ac:dyDescent="0.25">
      <c r="A11" s="36"/>
      <c r="B11" s="33"/>
      <c r="C11" s="34"/>
      <c r="D11" s="34"/>
      <c r="E11" s="35"/>
      <c r="F11" s="35"/>
      <c r="G11" s="5" t="s">
        <v>92</v>
      </c>
      <c r="H11" s="16">
        <v>12.98</v>
      </c>
      <c r="I11" s="17">
        <f t="shared" si="0"/>
        <v>12.98</v>
      </c>
    </row>
    <row r="12" spans="1:9" x14ac:dyDescent="0.25">
      <c r="A12" s="36"/>
      <c r="B12" s="33"/>
      <c r="C12" s="34"/>
      <c r="D12" s="34"/>
      <c r="E12" s="35"/>
      <c r="F12" s="35"/>
      <c r="G12" s="5" t="s">
        <v>93</v>
      </c>
      <c r="H12" s="16">
        <v>14.7</v>
      </c>
      <c r="I12" s="17">
        <f t="shared" si="0"/>
        <v>14.7</v>
      </c>
    </row>
    <row r="13" spans="1:9" x14ac:dyDescent="0.25">
      <c r="A13" s="36"/>
      <c r="B13" s="33"/>
      <c r="C13" s="34"/>
      <c r="D13" s="34"/>
      <c r="E13" s="35"/>
      <c r="F13" s="35"/>
      <c r="G13" s="5" t="s">
        <v>94</v>
      </c>
      <c r="H13" s="16">
        <v>14.71</v>
      </c>
      <c r="I13" s="17">
        <f t="shared" si="0"/>
        <v>14.71</v>
      </c>
    </row>
    <row r="14" spans="1:9" x14ac:dyDescent="0.25">
      <c r="A14" s="36"/>
      <c r="B14" s="33"/>
      <c r="C14" s="34"/>
      <c r="D14" s="34"/>
      <c r="E14" s="35"/>
      <c r="F14" s="35"/>
      <c r="G14" s="5" t="s">
        <v>95</v>
      </c>
      <c r="H14" s="16">
        <v>14.99</v>
      </c>
      <c r="I14" s="17">
        <f t="shared" si="0"/>
        <v>14.99</v>
      </c>
    </row>
    <row r="15" spans="1:9" x14ac:dyDescent="0.25">
      <c r="A15" s="36"/>
      <c r="B15" s="33"/>
      <c r="C15" s="34"/>
      <c r="D15" s="34"/>
      <c r="E15" s="35"/>
      <c r="F15" s="35"/>
      <c r="G15" s="5" t="s">
        <v>96</v>
      </c>
      <c r="H15" s="16">
        <v>18.350000000000001</v>
      </c>
      <c r="I15" s="17">
        <f t="shared" si="0"/>
        <v>18.350000000000001</v>
      </c>
    </row>
    <row r="16" spans="1:9" x14ac:dyDescent="0.25">
      <c r="A16" s="36"/>
      <c r="B16" s="33"/>
      <c r="C16" s="34"/>
      <c r="D16" s="34"/>
      <c r="E16" s="35"/>
      <c r="F16" s="35"/>
      <c r="G16" s="5" t="s">
        <v>97</v>
      </c>
      <c r="H16" s="16">
        <v>18.45</v>
      </c>
      <c r="I16" s="17">
        <f t="shared" si="0"/>
        <v>18.45</v>
      </c>
    </row>
    <row r="17" spans="1:9" x14ac:dyDescent="0.25">
      <c r="A17" s="36"/>
      <c r="B17" s="33"/>
      <c r="C17" s="34"/>
      <c r="D17" s="34"/>
      <c r="E17" s="35"/>
      <c r="F17" s="35"/>
      <c r="G17" s="5" t="s">
        <v>98</v>
      </c>
      <c r="H17" s="16">
        <v>29.15</v>
      </c>
      <c r="I17" s="17" t="str">
        <f t="shared" si="0"/>
        <v>Descartado</v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7.8354231052378607</v>
      </c>
      <c r="B20" s="8">
        <f>COUNT(H3:H17)</f>
        <v>15</v>
      </c>
      <c r="C20" s="9">
        <f>IF(B20&lt;2,"n/a",(A20/D20))</f>
        <v>0.45714253822857998</v>
      </c>
      <c r="D20" s="10">
        <f>IFERROR(ROUND(AVERAGE(H3:H17),2),"")</f>
        <v>17.14</v>
      </c>
      <c r="E20" s="15">
        <f>IFERROR(ROUND(IF(B20&lt;2,"n/a",(IF(C20&lt;=25%,"n/a",AVERAGE(I3:I17)))),2),"n/a")</f>
        <v>12.94</v>
      </c>
      <c r="F20" s="10">
        <f>IFERROR(ROUND(MEDIAN(H3:H17),2),"")</f>
        <v>14.71</v>
      </c>
      <c r="G20" s="11" t="str">
        <f>IFERROR(INDEX(G3:G17,MATCH(H20,H3:H17,0)),"")</f>
        <v>35.471.891 RONIOMAR KOSLOSKI JUNIOR</v>
      </c>
      <c r="H20" s="12">
        <f>F3</f>
        <v>7.8</v>
      </c>
    </row>
    <row r="22" spans="1:9" x14ac:dyDescent="0.25">
      <c r="G22" s="13" t="s">
        <v>20</v>
      </c>
      <c r="H22" s="14">
        <f>IF(C20&lt;=25%,D20,MIN(E20:F20))</f>
        <v>12.94</v>
      </c>
    </row>
    <row r="23" spans="1:9" x14ac:dyDescent="0.25">
      <c r="G23" s="13" t="s">
        <v>6</v>
      </c>
      <c r="H23" s="14">
        <f>ROUND(H22,2)*D3</f>
        <v>2588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6" sqref="H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6">
        <v>4</v>
      </c>
      <c r="B3" s="32" t="s">
        <v>58</v>
      </c>
      <c r="C3" s="34" t="s">
        <v>7</v>
      </c>
      <c r="D3" s="34">
        <v>10</v>
      </c>
      <c r="E3" s="35">
        <f>IF(C20&lt;=25%,D20,MIN(E20:F20))</f>
        <v>42.46</v>
      </c>
      <c r="F3" s="35">
        <f>MIN(H3:H17)</f>
        <v>33</v>
      </c>
      <c r="G3" s="5" t="s">
        <v>99</v>
      </c>
      <c r="H3" s="16">
        <v>33</v>
      </c>
      <c r="I3" s="17" t="str">
        <f>IF(H3="","",(IF($C$20&lt;25%,"n/a",IF(H3&lt;=($D$20+$A$20),H3,"Descartado"))))</f>
        <v>n/a</v>
      </c>
    </row>
    <row r="4" spans="1:9" x14ac:dyDescent="0.25">
      <c r="A4" s="36"/>
      <c r="B4" s="33"/>
      <c r="C4" s="34"/>
      <c r="D4" s="34"/>
      <c r="E4" s="35"/>
      <c r="F4" s="35"/>
      <c r="G4" s="5" t="s">
        <v>100</v>
      </c>
      <c r="H4" s="16">
        <v>41.99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6"/>
      <c r="B5" s="33"/>
      <c r="C5" s="34"/>
      <c r="D5" s="34"/>
      <c r="E5" s="35"/>
      <c r="F5" s="35"/>
      <c r="G5" s="5" t="s">
        <v>101</v>
      </c>
      <c r="H5" s="16">
        <v>45</v>
      </c>
      <c r="I5" s="17" t="str">
        <f t="shared" si="0"/>
        <v>n/a</v>
      </c>
    </row>
    <row r="6" spans="1:9" x14ac:dyDescent="0.25">
      <c r="A6" s="36"/>
      <c r="B6" s="33"/>
      <c r="C6" s="34"/>
      <c r="D6" s="34"/>
      <c r="E6" s="35"/>
      <c r="F6" s="35"/>
      <c r="G6" s="5" t="s">
        <v>102</v>
      </c>
      <c r="H6" s="16">
        <v>49.84</v>
      </c>
      <c r="I6" s="17" t="str">
        <f t="shared" si="0"/>
        <v>n/a</v>
      </c>
    </row>
    <row r="7" spans="1:9" x14ac:dyDescent="0.25">
      <c r="A7" s="36"/>
      <c r="B7" s="33"/>
      <c r="C7" s="34"/>
      <c r="D7" s="34"/>
      <c r="E7" s="35"/>
      <c r="F7" s="35"/>
      <c r="G7" s="5"/>
      <c r="H7" s="16"/>
      <c r="I7" s="17" t="str">
        <f t="shared" si="0"/>
        <v/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7.0858656257839243</v>
      </c>
      <c r="B20" s="8">
        <f>COUNT(H3:H17)</f>
        <v>4</v>
      </c>
      <c r="C20" s="9">
        <f>IF(B20&lt;2,"n/a",(A20/D20))</f>
        <v>0.16688331666942827</v>
      </c>
      <c r="D20" s="10">
        <f>IFERROR(ROUND(AVERAGE(H3:H17),2),"")</f>
        <v>42.46</v>
      </c>
      <c r="E20" s="15" t="str">
        <f>IFERROR(ROUND(IF(B20&lt;2,"n/a",(IF(C20&lt;=25%,"n/a",AVERAGE(I3:I17)))),2),"n/a")</f>
        <v>n/a</v>
      </c>
      <c r="F20" s="10">
        <f>IFERROR(ROUND(MEDIAN(H3:H17),2),"")</f>
        <v>43.5</v>
      </c>
      <c r="G20" s="11" t="str">
        <f>IFERROR(INDEX(G3:G17,MATCH(H20,H3:H17,0)),"")</f>
        <v>NOVA ALAGOAS SUPRIMENTOS PARA ESCRITÓRIO</v>
      </c>
      <c r="H20" s="12">
        <f>F3</f>
        <v>33</v>
      </c>
    </row>
    <row r="22" spans="1:9" x14ac:dyDescent="0.25">
      <c r="G22" s="13" t="s">
        <v>20</v>
      </c>
      <c r="H22" s="14">
        <f>IF(C20&lt;=25%,D20,MIN(E20:F20))</f>
        <v>42.46</v>
      </c>
    </row>
    <row r="23" spans="1:9" x14ac:dyDescent="0.25">
      <c r="G23" s="13" t="s">
        <v>6</v>
      </c>
      <c r="H23" s="14">
        <f>ROUND(H22,2)*D3</f>
        <v>424.6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7" sqref="G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6">
        <v>5</v>
      </c>
      <c r="B3" s="32" t="s">
        <v>59</v>
      </c>
      <c r="C3" s="34" t="s">
        <v>55</v>
      </c>
      <c r="D3" s="34">
        <v>1000</v>
      </c>
      <c r="E3" s="35">
        <f>IF(C20&lt;=25%,D20,MIN(E20:F20))</f>
        <v>2.19</v>
      </c>
      <c r="F3" s="35">
        <f>MIN(H3:H17)</f>
        <v>1.56</v>
      </c>
      <c r="G3" s="5" t="s">
        <v>103</v>
      </c>
      <c r="H3" s="16">
        <v>3.83</v>
      </c>
      <c r="I3" s="17" t="str">
        <f>IF(H3="","",(IF($C$20&lt;25%,"n/a",IF(H3&lt;=($D$20+$A$20),H3,"Descartado"))))</f>
        <v>Descartado</v>
      </c>
    </row>
    <row r="4" spans="1:9" x14ac:dyDescent="0.25">
      <c r="A4" s="36"/>
      <c r="B4" s="33"/>
      <c r="C4" s="34"/>
      <c r="D4" s="34"/>
      <c r="E4" s="35"/>
      <c r="F4" s="35"/>
      <c r="G4" s="5" t="s">
        <v>104</v>
      </c>
      <c r="H4" s="16">
        <v>3</v>
      </c>
      <c r="I4" s="17">
        <f t="shared" ref="I4:I17" si="0">IF(H4="","",(IF($C$20&lt;25%,"n/a",IF(H4&lt;=($D$20+$A$20),H4,"Descartado"))))</f>
        <v>3</v>
      </c>
    </row>
    <row r="5" spans="1:9" x14ac:dyDescent="0.25">
      <c r="A5" s="36"/>
      <c r="B5" s="33"/>
      <c r="C5" s="34"/>
      <c r="D5" s="34"/>
      <c r="E5" s="35"/>
      <c r="F5" s="35"/>
      <c r="G5" s="5" t="s">
        <v>105</v>
      </c>
      <c r="H5" s="16">
        <v>1.56</v>
      </c>
      <c r="I5" s="17">
        <f t="shared" si="0"/>
        <v>1.56</v>
      </c>
    </row>
    <row r="6" spans="1:9" x14ac:dyDescent="0.25">
      <c r="A6" s="36"/>
      <c r="B6" s="33"/>
      <c r="C6" s="34"/>
      <c r="D6" s="34"/>
      <c r="E6" s="35"/>
      <c r="F6" s="35"/>
      <c r="G6" s="5" t="s">
        <v>106</v>
      </c>
      <c r="H6" s="16">
        <v>2</v>
      </c>
      <c r="I6" s="17">
        <f t="shared" si="0"/>
        <v>2</v>
      </c>
    </row>
    <row r="7" spans="1:9" x14ac:dyDescent="0.25">
      <c r="A7" s="36"/>
      <c r="B7" s="33"/>
      <c r="C7" s="34"/>
      <c r="D7" s="34"/>
      <c r="E7" s="35"/>
      <c r="F7" s="35"/>
      <c r="G7" s="5"/>
      <c r="H7" s="16"/>
      <c r="I7" s="17" t="str">
        <f t="shared" si="0"/>
        <v/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1.0189005512479281</v>
      </c>
      <c r="B20" s="8">
        <f>COUNT(H3:H17)</f>
        <v>4</v>
      </c>
      <c r="C20" s="9">
        <f>IF(B20&lt;2,"n/a",(A20/D20))</f>
        <v>0.39188482740304925</v>
      </c>
      <c r="D20" s="10">
        <f>IFERROR(ROUND(AVERAGE(H3:H17),2),"")</f>
        <v>2.6</v>
      </c>
      <c r="E20" s="15">
        <f>IFERROR(ROUND(IF(B20&lt;2,"n/a",(IF(C20&lt;=25%,"n/a",AVERAGE(I3:I17)))),2),"n/a")</f>
        <v>2.19</v>
      </c>
      <c r="F20" s="10">
        <f>IFERROR(ROUND(MEDIAN(H3:H17),2),"")</f>
        <v>2.5</v>
      </c>
      <c r="G20" s="11" t="str">
        <f>IFERROR(INDEX(G3:G17,MATCH(H20,H3:H17,0)),"")</f>
        <v>PAPELEX</v>
      </c>
      <c r="H20" s="12">
        <f>F3</f>
        <v>1.56</v>
      </c>
    </row>
    <row r="22" spans="1:9" x14ac:dyDescent="0.25">
      <c r="G22" s="13" t="s">
        <v>20</v>
      </c>
      <c r="H22" s="14">
        <f>IF(C20&lt;=25%,D20,MIN(E20:F20))</f>
        <v>2.19</v>
      </c>
    </row>
    <row r="23" spans="1:9" x14ac:dyDescent="0.25">
      <c r="G23" s="13" t="s">
        <v>6</v>
      </c>
      <c r="H23" s="14">
        <f>ROUND(H22,2)*D3</f>
        <v>2190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6">
        <v>6</v>
      </c>
      <c r="B3" s="32" t="s">
        <v>60</v>
      </c>
      <c r="C3" s="34" t="s">
        <v>55</v>
      </c>
      <c r="D3" s="34">
        <v>50</v>
      </c>
      <c r="E3" s="35">
        <f>IF(C20&lt;=25%,D20,MIN(E20:F20))</f>
        <v>23.61</v>
      </c>
      <c r="F3" s="35">
        <f>MIN(H3:H17)</f>
        <v>17.23</v>
      </c>
      <c r="G3" s="5" t="s">
        <v>107</v>
      </c>
      <c r="H3" s="16">
        <v>26.85</v>
      </c>
      <c r="I3" s="17" t="str">
        <f>IF(H3="","",(IF($C$20&lt;25%,"n/a",IF(H3&lt;=($D$20+$A$20),H3,"Descartado"))))</f>
        <v>n/a</v>
      </c>
    </row>
    <row r="4" spans="1:9" x14ac:dyDescent="0.25">
      <c r="A4" s="36"/>
      <c r="B4" s="33"/>
      <c r="C4" s="34"/>
      <c r="D4" s="34"/>
      <c r="E4" s="35"/>
      <c r="F4" s="35"/>
      <c r="G4" s="5" t="s">
        <v>82</v>
      </c>
      <c r="H4" s="16">
        <v>28.3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6"/>
      <c r="B5" s="33"/>
      <c r="C5" s="34"/>
      <c r="D5" s="34"/>
      <c r="E5" s="35"/>
      <c r="F5" s="35"/>
      <c r="G5" s="5" t="s">
        <v>108</v>
      </c>
      <c r="H5" s="16">
        <v>24</v>
      </c>
      <c r="I5" s="17" t="str">
        <f t="shared" si="0"/>
        <v>n/a</v>
      </c>
    </row>
    <row r="6" spans="1:9" x14ac:dyDescent="0.25">
      <c r="A6" s="36"/>
      <c r="B6" s="33"/>
      <c r="C6" s="34"/>
      <c r="D6" s="34"/>
      <c r="E6" s="35"/>
      <c r="F6" s="35"/>
      <c r="G6" s="5" t="s">
        <v>109</v>
      </c>
      <c r="H6" s="16">
        <v>21.66</v>
      </c>
      <c r="I6" s="17" t="str">
        <f t="shared" si="0"/>
        <v>n/a</v>
      </c>
    </row>
    <row r="7" spans="1:9" x14ac:dyDescent="0.25">
      <c r="A7" s="36"/>
      <c r="B7" s="33"/>
      <c r="C7" s="34"/>
      <c r="D7" s="34"/>
      <c r="E7" s="35"/>
      <c r="F7" s="35"/>
      <c r="G7" s="5" t="s">
        <v>110</v>
      </c>
      <c r="H7" s="16">
        <v>17.23</v>
      </c>
      <c r="I7" s="17" t="str">
        <f t="shared" si="0"/>
        <v>n/a</v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4.3918299147394046</v>
      </c>
      <c r="B20" s="8">
        <f>COUNT(H3:H17)</f>
        <v>5</v>
      </c>
      <c r="C20" s="9">
        <f>IF(B20&lt;2,"n/a",(A20/D20))</f>
        <v>0.18601566771450254</v>
      </c>
      <c r="D20" s="10">
        <f>IFERROR(ROUND(AVERAGE(H3:H17),2),"")</f>
        <v>23.61</v>
      </c>
      <c r="E20" s="15" t="str">
        <f>IFERROR(ROUND(IF(B20&lt;2,"n/a",(IF(C20&lt;=25%,"n/a",AVERAGE(I3:I17)))),2),"n/a")</f>
        <v>n/a</v>
      </c>
      <c r="F20" s="10">
        <f>IFERROR(ROUND(MEDIAN(H3:H17),2),"")</f>
        <v>24</v>
      </c>
      <c r="G20" s="11" t="str">
        <f>IFERROR(INDEX(G3:G17,MATCH(H20,H3:H17,0)),"")</f>
        <v>DIGITUSUL TECNOLOGIA E SUPRIMENTOS</v>
      </c>
      <c r="H20" s="12">
        <f>F3</f>
        <v>17.23</v>
      </c>
    </row>
    <row r="22" spans="1:9" x14ac:dyDescent="0.25">
      <c r="G22" s="13" t="s">
        <v>20</v>
      </c>
      <c r="H22" s="14">
        <f>IF(C20&lt;=25%,D20,MIN(E20:F20))</f>
        <v>23.61</v>
      </c>
    </row>
    <row r="23" spans="1:9" x14ac:dyDescent="0.25">
      <c r="G23" s="13" t="s">
        <v>6</v>
      </c>
      <c r="H23" s="14">
        <f>ROUND(H22,2)*D3</f>
        <v>1180.5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8" sqref="H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6">
        <v>7</v>
      </c>
      <c r="B3" s="32" t="s">
        <v>61</v>
      </c>
      <c r="C3" s="34" t="s">
        <v>7</v>
      </c>
      <c r="D3" s="34">
        <v>100</v>
      </c>
      <c r="E3" s="35">
        <f>IF(C20&lt;=25%,D20,MIN(E20:F20))</f>
        <v>0.83</v>
      </c>
      <c r="F3" s="35">
        <f>MIN(H3:H17)</f>
        <v>0.5</v>
      </c>
      <c r="G3" s="5" t="s">
        <v>167</v>
      </c>
      <c r="H3" s="16">
        <v>0.5</v>
      </c>
      <c r="I3" s="17">
        <f>IF(H3="","",(IF($C$20&lt;25%,"n/a",IF(H3&lt;=($D$20+$A$20),H3,"Descartado"))))</f>
        <v>0.5</v>
      </c>
    </row>
    <row r="4" spans="1:9" x14ac:dyDescent="0.25">
      <c r="A4" s="36"/>
      <c r="B4" s="33"/>
      <c r="C4" s="34"/>
      <c r="D4" s="34"/>
      <c r="E4" s="35"/>
      <c r="F4" s="35"/>
      <c r="G4" s="5" t="s">
        <v>168</v>
      </c>
      <c r="H4" s="16">
        <v>0.65</v>
      </c>
      <c r="I4" s="17">
        <f t="shared" ref="I4:I17" si="0">IF(H4="","",(IF($C$20&lt;25%,"n/a",IF(H4&lt;=($D$20+$A$20),H4,"Descartado"))))</f>
        <v>0.65</v>
      </c>
    </row>
    <row r="5" spans="1:9" x14ac:dyDescent="0.25">
      <c r="A5" s="36"/>
      <c r="B5" s="33"/>
      <c r="C5" s="34"/>
      <c r="D5" s="34"/>
      <c r="E5" s="35"/>
      <c r="F5" s="35"/>
      <c r="G5" s="5" t="s">
        <v>169</v>
      </c>
      <c r="H5" s="16">
        <v>0.7</v>
      </c>
      <c r="I5" s="17">
        <f t="shared" si="0"/>
        <v>0.7</v>
      </c>
    </row>
    <row r="6" spans="1:9" x14ac:dyDescent="0.25">
      <c r="A6" s="36"/>
      <c r="B6" s="33"/>
      <c r="C6" s="34"/>
      <c r="D6" s="34"/>
      <c r="E6" s="35"/>
      <c r="F6" s="35"/>
      <c r="G6" s="5" t="s">
        <v>170</v>
      </c>
      <c r="H6" s="16">
        <v>0.71</v>
      </c>
      <c r="I6" s="17">
        <f t="shared" si="0"/>
        <v>0.71</v>
      </c>
    </row>
    <row r="7" spans="1:9" x14ac:dyDescent="0.25">
      <c r="A7" s="36"/>
      <c r="B7" s="33"/>
      <c r="C7" s="34"/>
      <c r="D7" s="34"/>
      <c r="E7" s="35"/>
      <c r="F7" s="35"/>
      <c r="G7" s="5" t="s">
        <v>171</v>
      </c>
      <c r="H7" s="16">
        <v>0.75</v>
      </c>
      <c r="I7" s="17">
        <f t="shared" si="0"/>
        <v>0.75</v>
      </c>
    </row>
    <row r="8" spans="1:9" x14ac:dyDescent="0.25">
      <c r="A8" s="36"/>
      <c r="B8" s="33"/>
      <c r="C8" s="34"/>
      <c r="D8" s="34"/>
      <c r="E8" s="35"/>
      <c r="F8" s="35"/>
      <c r="G8" s="5" t="s">
        <v>172</v>
      </c>
      <c r="H8" s="16">
        <v>0.78</v>
      </c>
      <c r="I8" s="17">
        <f t="shared" si="0"/>
        <v>0.78</v>
      </c>
    </row>
    <row r="9" spans="1:9" x14ac:dyDescent="0.25">
      <c r="A9" s="36"/>
      <c r="B9" s="33"/>
      <c r="C9" s="34"/>
      <c r="D9" s="34"/>
      <c r="E9" s="35"/>
      <c r="F9" s="35"/>
      <c r="G9" s="5" t="s">
        <v>173</v>
      </c>
      <c r="H9" s="16">
        <v>0.8</v>
      </c>
      <c r="I9" s="17">
        <f t="shared" si="0"/>
        <v>0.8</v>
      </c>
    </row>
    <row r="10" spans="1:9" x14ac:dyDescent="0.25">
      <c r="A10" s="36"/>
      <c r="B10" s="33"/>
      <c r="C10" s="34"/>
      <c r="D10" s="34"/>
      <c r="E10" s="35"/>
      <c r="F10" s="35"/>
      <c r="G10" s="5" t="s">
        <v>174</v>
      </c>
      <c r="H10" s="16">
        <v>0.88</v>
      </c>
      <c r="I10" s="17">
        <f t="shared" si="0"/>
        <v>0.88</v>
      </c>
    </row>
    <row r="11" spans="1:9" x14ac:dyDescent="0.25">
      <c r="A11" s="36"/>
      <c r="B11" s="33"/>
      <c r="C11" s="34"/>
      <c r="D11" s="34"/>
      <c r="E11" s="35"/>
      <c r="F11" s="35"/>
      <c r="G11" s="5" t="s">
        <v>175</v>
      </c>
      <c r="H11" s="16">
        <v>0.91</v>
      </c>
      <c r="I11" s="17">
        <f t="shared" si="0"/>
        <v>0.91</v>
      </c>
    </row>
    <row r="12" spans="1:9" x14ac:dyDescent="0.25">
      <c r="A12" s="36"/>
      <c r="B12" s="33"/>
      <c r="C12" s="34"/>
      <c r="D12" s="34"/>
      <c r="E12" s="35"/>
      <c r="F12" s="35"/>
      <c r="G12" s="5" t="s">
        <v>176</v>
      </c>
      <c r="H12" s="16">
        <v>0.97</v>
      </c>
      <c r="I12" s="17">
        <f t="shared" si="0"/>
        <v>0.97</v>
      </c>
    </row>
    <row r="13" spans="1:9" x14ac:dyDescent="0.25">
      <c r="A13" s="36"/>
      <c r="B13" s="33"/>
      <c r="C13" s="34"/>
      <c r="D13" s="34"/>
      <c r="E13" s="35"/>
      <c r="F13" s="35"/>
      <c r="G13" s="5" t="s">
        <v>177</v>
      </c>
      <c r="H13" s="16">
        <v>0.98</v>
      </c>
      <c r="I13" s="17">
        <f t="shared" si="0"/>
        <v>0.98</v>
      </c>
    </row>
    <row r="14" spans="1:9" x14ac:dyDescent="0.25">
      <c r="A14" s="36"/>
      <c r="B14" s="33"/>
      <c r="C14" s="34"/>
      <c r="D14" s="34"/>
      <c r="E14" s="35"/>
      <c r="F14" s="35"/>
      <c r="G14" s="5" t="s">
        <v>178</v>
      </c>
      <c r="H14" s="16">
        <v>1.3</v>
      </c>
      <c r="I14" s="17">
        <f t="shared" si="0"/>
        <v>1.3</v>
      </c>
    </row>
    <row r="15" spans="1:9" x14ac:dyDescent="0.25">
      <c r="A15" s="36"/>
      <c r="B15" s="33"/>
      <c r="C15" s="34"/>
      <c r="D15" s="34"/>
      <c r="E15" s="35"/>
      <c r="F15" s="35"/>
      <c r="G15" s="5" t="s">
        <v>179</v>
      </c>
      <c r="H15" s="16">
        <v>1.4</v>
      </c>
      <c r="I15" s="17" t="str">
        <f t="shared" si="0"/>
        <v>Descartado</v>
      </c>
    </row>
    <row r="16" spans="1:9" x14ac:dyDescent="0.25">
      <c r="A16" s="36"/>
      <c r="B16" s="33"/>
      <c r="C16" s="34"/>
      <c r="D16" s="34"/>
      <c r="E16" s="35"/>
      <c r="F16" s="35"/>
      <c r="G16" s="5" t="s">
        <v>180</v>
      </c>
      <c r="H16" s="16">
        <v>1.59</v>
      </c>
      <c r="I16" s="17" t="str">
        <f t="shared" si="0"/>
        <v>Descartado</v>
      </c>
    </row>
    <row r="17" spans="1:9" x14ac:dyDescent="0.25">
      <c r="A17" s="36"/>
      <c r="B17" s="33"/>
      <c r="C17" s="34"/>
      <c r="D17" s="34"/>
      <c r="E17" s="35"/>
      <c r="F17" s="35"/>
      <c r="G17" s="5" t="s">
        <v>181</v>
      </c>
      <c r="H17" s="16">
        <v>1.6</v>
      </c>
      <c r="I17" s="17" t="str">
        <f t="shared" si="0"/>
        <v>Descartado</v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0.34476078663328286</v>
      </c>
      <c r="B20" s="8">
        <f>COUNT(H3:H17)</f>
        <v>15</v>
      </c>
      <c r="C20" s="9">
        <f>IF(B20&lt;2,"n/a",(A20/D20))</f>
        <v>0.3554234913745184</v>
      </c>
      <c r="D20" s="10">
        <f>IFERROR(ROUND(AVERAGE(H3:H17),2),"")</f>
        <v>0.97</v>
      </c>
      <c r="E20" s="15">
        <f>IFERROR(ROUND(IF(B20&lt;2,"n/a",(IF(C20&lt;=25%,"n/a",AVERAGE(I3:I17)))),2),"n/a")</f>
        <v>0.83</v>
      </c>
      <c r="F20" s="10">
        <f>IFERROR(ROUND(MEDIAN(H3:H17),2),"")</f>
        <v>0.88</v>
      </c>
      <c r="G20" s="11" t="str">
        <f>IFERROR(INDEX(G3:G17,MATCH(H20,H3:H17,0)),"")</f>
        <v>AQUARIUS MAGAZINE FERNANDOPOLIS LTDA</v>
      </c>
      <c r="H20" s="12">
        <f>F3</f>
        <v>0.5</v>
      </c>
    </row>
    <row r="22" spans="1:9" x14ac:dyDescent="0.25">
      <c r="G22" s="13" t="s">
        <v>20</v>
      </c>
      <c r="H22" s="14">
        <f>IF(C20&lt;=25%,D20,MIN(E20:F20))</f>
        <v>0.83</v>
      </c>
    </row>
    <row r="23" spans="1:9" x14ac:dyDescent="0.25">
      <c r="G23" s="13" t="s">
        <v>6</v>
      </c>
      <c r="H23" s="14">
        <f>ROUND(H22,2)*D3</f>
        <v>83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6" sqref="G1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6">
        <v>8</v>
      </c>
      <c r="B3" s="32" t="s">
        <v>62</v>
      </c>
      <c r="C3" s="34" t="s">
        <v>7</v>
      </c>
      <c r="D3" s="34">
        <v>300</v>
      </c>
      <c r="E3" s="35">
        <f>IF(C20&lt;=25%,D20,MIN(E20:F20))</f>
        <v>4.74</v>
      </c>
      <c r="F3" s="35">
        <f>MIN(H3:H17)</f>
        <v>2.85</v>
      </c>
      <c r="G3" s="5" t="s">
        <v>182</v>
      </c>
      <c r="H3" s="16">
        <v>2.85</v>
      </c>
      <c r="I3" s="17" t="str">
        <f>IF(H3="","",(IF($C$20&lt;25%,"n/a",IF(H3&lt;=($D$20+$A$20),H3,"Descartado"))))</f>
        <v>n/a</v>
      </c>
    </row>
    <row r="4" spans="1:9" x14ac:dyDescent="0.25">
      <c r="A4" s="36"/>
      <c r="B4" s="33"/>
      <c r="C4" s="34"/>
      <c r="D4" s="34"/>
      <c r="E4" s="35"/>
      <c r="F4" s="35"/>
      <c r="G4" s="5" t="s">
        <v>183</v>
      </c>
      <c r="H4" s="16">
        <v>3.9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6"/>
      <c r="B5" s="33"/>
      <c r="C5" s="34"/>
      <c r="D5" s="34"/>
      <c r="E5" s="35"/>
      <c r="F5" s="35"/>
      <c r="G5" s="5" t="s">
        <v>184</v>
      </c>
      <c r="H5" s="16">
        <v>4.2</v>
      </c>
      <c r="I5" s="17" t="str">
        <f t="shared" si="0"/>
        <v>n/a</v>
      </c>
    </row>
    <row r="6" spans="1:9" x14ac:dyDescent="0.25">
      <c r="A6" s="36"/>
      <c r="B6" s="33"/>
      <c r="C6" s="34"/>
      <c r="D6" s="34"/>
      <c r="E6" s="35"/>
      <c r="F6" s="35"/>
      <c r="G6" s="5" t="s">
        <v>185</v>
      </c>
      <c r="H6" s="16">
        <v>4.2699999999999996</v>
      </c>
      <c r="I6" s="17" t="str">
        <f t="shared" si="0"/>
        <v>n/a</v>
      </c>
    </row>
    <row r="7" spans="1:9" x14ac:dyDescent="0.25">
      <c r="A7" s="36"/>
      <c r="B7" s="33"/>
      <c r="C7" s="34"/>
      <c r="D7" s="34"/>
      <c r="E7" s="35"/>
      <c r="F7" s="35"/>
      <c r="G7" s="5" t="s">
        <v>186</v>
      </c>
      <c r="H7" s="16">
        <v>4.42</v>
      </c>
      <c r="I7" s="17" t="str">
        <f t="shared" si="0"/>
        <v>n/a</v>
      </c>
    </row>
    <row r="8" spans="1:9" x14ac:dyDescent="0.25">
      <c r="A8" s="36"/>
      <c r="B8" s="33"/>
      <c r="C8" s="34"/>
      <c r="D8" s="34"/>
      <c r="E8" s="35"/>
      <c r="F8" s="35"/>
      <c r="G8" s="5" t="s">
        <v>187</v>
      </c>
      <c r="H8" s="16">
        <v>4.5</v>
      </c>
      <c r="I8" s="17" t="str">
        <f t="shared" si="0"/>
        <v>n/a</v>
      </c>
    </row>
    <row r="9" spans="1:9" x14ac:dyDescent="0.25">
      <c r="A9" s="36"/>
      <c r="B9" s="33"/>
      <c r="C9" s="34"/>
      <c r="D9" s="34"/>
      <c r="E9" s="35"/>
      <c r="F9" s="35"/>
      <c r="G9" s="5" t="s">
        <v>89</v>
      </c>
      <c r="H9" s="16">
        <v>4.5</v>
      </c>
      <c r="I9" s="17" t="str">
        <f t="shared" si="0"/>
        <v>n/a</v>
      </c>
    </row>
    <row r="10" spans="1:9" x14ac:dyDescent="0.25">
      <c r="A10" s="36"/>
      <c r="B10" s="33"/>
      <c r="C10" s="34"/>
      <c r="D10" s="34"/>
      <c r="E10" s="35"/>
      <c r="F10" s="35"/>
      <c r="G10" s="5" t="s">
        <v>188</v>
      </c>
      <c r="H10" s="16">
        <v>4.55</v>
      </c>
      <c r="I10" s="17" t="str">
        <f t="shared" si="0"/>
        <v>n/a</v>
      </c>
    </row>
    <row r="11" spans="1:9" x14ac:dyDescent="0.25">
      <c r="A11" s="36"/>
      <c r="B11" s="33"/>
      <c r="C11" s="34"/>
      <c r="D11" s="34"/>
      <c r="E11" s="35"/>
      <c r="F11" s="35"/>
      <c r="G11" s="5" t="s">
        <v>189</v>
      </c>
      <c r="H11" s="16">
        <v>5.5</v>
      </c>
      <c r="I11" s="17" t="str">
        <f t="shared" si="0"/>
        <v>n/a</v>
      </c>
    </row>
    <row r="12" spans="1:9" x14ac:dyDescent="0.25">
      <c r="A12" s="36"/>
      <c r="B12" s="33"/>
      <c r="C12" s="34"/>
      <c r="D12" s="34"/>
      <c r="E12" s="35"/>
      <c r="F12" s="35"/>
      <c r="G12" s="5" t="s">
        <v>190</v>
      </c>
      <c r="H12" s="16">
        <v>5.5</v>
      </c>
      <c r="I12" s="17" t="str">
        <f t="shared" si="0"/>
        <v>n/a</v>
      </c>
    </row>
    <row r="13" spans="1:9" x14ac:dyDescent="0.25">
      <c r="A13" s="36"/>
      <c r="B13" s="33"/>
      <c r="C13" s="34"/>
      <c r="D13" s="34"/>
      <c r="E13" s="35"/>
      <c r="F13" s="35"/>
      <c r="G13" s="5" t="s">
        <v>164</v>
      </c>
      <c r="H13" s="16">
        <v>5.75</v>
      </c>
      <c r="I13" s="17" t="str">
        <f t="shared" si="0"/>
        <v>n/a</v>
      </c>
    </row>
    <row r="14" spans="1:9" x14ac:dyDescent="0.25">
      <c r="A14" s="36"/>
      <c r="B14" s="33"/>
      <c r="C14" s="34"/>
      <c r="D14" s="34"/>
      <c r="E14" s="35"/>
      <c r="F14" s="35"/>
      <c r="G14" s="5" t="s">
        <v>191</v>
      </c>
      <c r="H14" s="16">
        <v>6.99</v>
      </c>
      <c r="I14" s="17" t="str">
        <f t="shared" si="0"/>
        <v>n/a</v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1.0566452774816362</v>
      </c>
      <c r="B20" s="8">
        <f>COUNT(H3:H17)</f>
        <v>12</v>
      </c>
      <c r="C20" s="9">
        <f>IF(B20&lt;2,"n/a",(A20/D20))</f>
        <v>0.22292094461637893</v>
      </c>
      <c r="D20" s="10">
        <f>IFERROR(ROUND(AVERAGE(H3:H17),2),"")</f>
        <v>4.74</v>
      </c>
      <c r="E20" s="15" t="str">
        <f>IFERROR(ROUND(IF(B20&lt;2,"n/a",(IF(C20&lt;=25%,"n/a",AVERAGE(I3:I17)))),2),"n/a")</f>
        <v>n/a</v>
      </c>
      <c r="F20" s="10">
        <f>IFERROR(ROUND(MEDIAN(H3:H17),2),"")</f>
        <v>4.5</v>
      </c>
      <c r="G20" s="11" t="str">
        <f>IFERROR(INDEX(G3:G17,MATCH(H20,H3:H17,0)),"")</f>
        <v>ADRIANY R RODRIGUES</v>
      </c>
      <c r="H20" s="12">
        <f>F3</f>
        <v>2.85</v>
      </c>
    </row>
    <row r="22" spans="1:9" x14ac:dyDescent="0.25">
      <c r="G22" s="13" t="s">
        <v>20</v>
      </c>
      <c r="H22" s="14">
        <f>IF(C20&lt;=25%,D20,MIN(E20:F20))</f>
        <v>4.74</v>
      </c>
    </row>
    <row r="23" spans="1:9" x14ac:dyDescent="0.25">
      <c r="G23" s="13" t="s">
        <v>6</v>
      </c>
      <c r="H23" s="14">
        <f>ROUND(H22,2)*D3</f>
        <v>1422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6" sqref="G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6">
        <v>9</v>
      </c>
      <c r="B3" s="32" t="s">
        <v>63</v>
      </c>
      <c r="C3" s="34" t="s">
        <v>7</v>
      </c>
      <c r="D3" s="34">
        <v>100</v>
      </c>
      <c r="E3" s="35">
        <f>IF(C20&lt;=25%,D20,MIN(E20:F20))</f>
        <v>5.53</v>
      </c>
      <c r="F3" s="35">
        <f>MIN(H3:H17)</f>
        <v>5.04</v>
      </c>
      <c r="G3" s="5" t="s">
        <v>111</v>
      </c>
      <c r="H3" s="16">
        <v>6.01</v>
      </c>
      <c r="I3" s="17" t="str">
        <f>IF(H3="","",(IF($C$20&lt;25%,"n/a",IF(H3&lt;=($D$20+$A$20),H3,"Descartado"))))</f>
        <v>n/a</v>
      </c>
    </row>
    <row r="4" spans="1:9" x14ac:dyDescent="0.25">
      <c r="A4" s="36"/>
      <c r="B4" s="33"/>
      <c r="C4" s="34"/>
      <c r="D4" s="34"/>
      <c r="E4" s="35"/>
      <c r="F4" s="35"/>
      <c r="G4" s="5" t="s">
        <v>112</v>
      </c>
      <c r="H4" s="16">
        <v>5.4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6"/>
      <c r="B5" s="33"/>
      <c r="C5" s="34"/>
      <c r="D5" s="34"/>
      <c r="E5" s="35"/>
      <c r="F5" s="35"/>
      <c r="G5" s="5" t="s">
        <v>113</v>
      </c>
      <c r="H5" s="16">
        <v>5.66</v>
      </c>
      <c r="I5" s="17" t="str">
        <f t="shared" si="0"/>
        <v>n/a</v>
      </c>
    </row>
    <row r="6" spans="1:9" x14ac:dyDescent="0.25">
      <c r="A6" s="36"/>
      <c r="B6" s="33"/>
      <c r="C6" s="34"/>
      <c r="D6" s="34"/>
      <c r="E6" s="35"/>
      <c r="F6" s="35"/>
      <c r="G6" s="5" t="s">
        <v>114</v>
      </c>
      <c r="H6" s="16">
        <v>5.04</v>
      </c>
      <c r="I6" s="17" t="str">
        <f t="shared" si="0"/>
        <v>n/a</v>
      </c>
    </row>
    <row r="7" spans="1:9" x14ac:dyDescent="0.25">
      <c r="A7" s="36"/>
      <c r="B7" s="33"/>
      <c r="C7" s="34"/>
      <c r="D7" s="34"/>
      <c r="E7" s="35"/>
      <c r="F7" s="35"/>
      <c r="G7" s="5"/>
      <c r="H7" s="16"/>
      <c r="I7" s="17" t="str">
        <f t="shared" si="0"/>
        <v/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0.40998983727242139</v>
      </c>
      <c r="B20" s="8">
        <f>COUNT(H3:H17)</f>
        <v>4</v>
      </c>
      <c r="C20" s="9">
        <f>IF(B20&lt;2,"n/a",(A20/D20))</f>
        <v>7.4139211080003861E-2</v>
      </c>
      <c r="D20" s="10">
        <f>IFERROR(ROUND(AVERAGE(H3:H17),2),"")</f>
        <v>5.53</v>
      </c>
      <c r="E20" s="15" t="str">
        <f>IFERROR(ROUND(IF(B20&lt;2,"n/a",(IF(C20&lt;=25%,"n/a",AVERAGE(I3:I17)))),2),"n/a")</f>
        <v>n/a</v>
      </c>
      <c r="F20" s="10">
        <f>IFERROR(ROUND(MEDIAN(H3:H17),2),"")</f>
        <v>5.53</v>
      </c>
      <c r="G20" s="11" t="str">
        <f>IFERROR(INDEX(G3:G17,MATCH(H20,H3:H17,0)),"")</f>
        <v>LOJA GUBLER</v>
      </c>
      <c r="H20" s="12">
        <f>F3</f>
        <v>5.04</v>
      </c>
    </row>
    <row r="22" spans="1:9" x14ac:dyDescent="0.25">
      <c r="G22" s="13" t="s">
        <v>20</v>
      </c>
      <c r="H22" s="14">
        <f>IF(C20&lt;=25%,D20,MIN(E20:F20))</f>
        <v>5.53</v>
      </c>
    </row>
    <row r="23" spans="1:9" x14ac:dyDescent="0.25">
      <c r="G23" s="13" t="s">
        <v>6</v>
      </c>
      <c r="H23" s="14">
        <f>ROUND(H22,2)*D3</f>
        <v>553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26</vt:i4>
      </vt:variant>
      <vt:variant>
        <vt:lpstr>Intervalos nomeados</vt:lpstr>
      </vt:variant>
      <vt:variant>
        <vt:i4>2</vt:i4>
      </vt:variant>
    </vt:vector>
  </HeadingPairs>
  <TitlesOfParts>
    <vt:vector size="28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Item26</vt:lpstr>
      <vt:lpstr>Item27</vt:lpstr>
      <vt:lpstr>total</vt:lpstr>
      <vt:lpstr>total!Area_de_impressao</vt:lpstr>
      <vt:lpstr>total!Titulos_de_impressao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Marta de Almeida Santos</cp:lastModifiedBy>
  <cp:lastPrinted>2024-08-22T16:08:04Z</cp:lastPrinted>
  <dcterms:created xsi:type="dcterms:W3CDTF">2023-11-07T17:10:34Z</dcterms:created>
  <dcterms:modified xsi:type="dcterms:W3CDTF">2024-08-22T16:58:53Z</dcterms:modified>
</cp:coreProperties>
</file>