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H6" i="1" l="1"/>
  <c r="H5" i="1" l="1"/>
  <c r="H4" i="1"/>
  <c r="H3" i="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<sst xmlns="http://schemas.openxmlformats.org/spreadsheetml/2006/main" count="972" uniqueCount="213">
  <si>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</si>
  <si>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</si>
  <si>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</si>
  <si>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</si>
  <si>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</si>
  <si>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</si>
  <si>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</si>
  <si>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</si>
  <si>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</si>
  <si>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</si>
  <si>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</si>
  <si>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</si>
  <si>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</si>
  <si>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</si>
  <si>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</si>
  <si>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</si>
  <si>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</si>
  <si>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</si>
  <si>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</si>
  <si>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</si>
  <si>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</si>
  <si>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</si>
  <si>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</si>
  <si>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</si>
  <si>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</si>
  <si>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</si>
  <si>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</si>
  <si>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</si>
  <si>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</si>
  <si>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</si>
  <si>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</si>
  <si>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</si>
  <si>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</si>
  <si>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</si>
  <si>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</si>
  <si>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</si>
  <si>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</si>
  <si>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</si>
  <si>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</si>
  <si>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</si>
  <si>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</si>
  <si>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</si>
  <si>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</si>
  <si>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</si>
  <si>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</si>
  <si>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</si>
  <si>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</si>
  <si>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</si>
  <si>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</si>
  <si>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</si>
  <si>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</si>
  <si>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</si>
  <si>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</si>
  <si>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</si>
  <si>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</si>
  <si>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</si>
  <si>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</si>
  <si>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</si>
  <si>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</si>
  <si>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</si>
  <si>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</si>
  <si>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</si>
  <si>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</si>
  <si>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</si>
  <si>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</si>
  <si>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</si>
  <si>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</si>
  <si>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</si>
  <si>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</si>
  <si>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</si>
  <si>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</si>
  <si>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</si>
  <si>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</si>
  <si>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</si>
  <si>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</si>
  <si>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</si>
  <si>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</si>
  <si>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</si>
  <si>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</si>
  <si>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</si>
  <si>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</si>
  <si>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</si>
  <si>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</si>
  <si>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</si>
  <si>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</si>
  <si>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</si>
  <si>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</si>
  <si>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</si>
  <si>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</si>
  <si>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</si>
  <si>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</si>
  <si>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</si>
  <si>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</si>
  <si>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</si>
  <si>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</si>
  <si>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</si>
  <si>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</si>
  <si>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</si>
  <si>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</si>
  <si>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</si>
  <si>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</si>
  <si>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</si>
  <si>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</si>
  <si>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</si>
  <si>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</si>
  <si>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</si>
  <si>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</si>
  <si>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</si>
  <si>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</si>
  <si>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</si>
  <si>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</si>
  <si>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</si>
  <si>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</si>
  <si>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</si>
  <si>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</si>
  <si>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</si>
  <si>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</si>
  <si>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</si>
  <si>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</si>
  <si>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</si>
  <si>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</si>
  <si>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</si>
  <si>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</si>
  <si>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</si>
  <si>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</si>
  <si>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</si>
  <si>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</si>
  <si>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</si>
  <si>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</si>
  <si>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</si>
  <si>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</si>
  <si>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</si>
  <si>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</si>
  <si>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</si>
  <si>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</si>
  <si>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</si>
  <si>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</si>
  <si>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</si>
  <si>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</si>
  <si>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</si>
  <si>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</si>
  <si>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</si>
  <si>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</si>
  <si>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</si>
  <si>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</si>
  <si>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</si>
  <si>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</si>
  <si>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</si>
  <si>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</si>
  <si>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</si>
  <si>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</si>
  <si>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</si>
  <si>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</si>
  <si>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</si>
  <si>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</si>
  <si>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</si>
  <si>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</si>
  <si>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</si>
  <si>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</si>
  <si>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</si>
  <si>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</si>
  <si>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</si>
  <si>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</si>
  <si>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</si>
  <si>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</si>
  <si>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</si>
  <si>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</si>
  <si>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</si>
  <si>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</si>
  <si>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</si>
  <si>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</si>
  <si>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</si>
  <si>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</si>
  <si>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</si>
  <si>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</si>
  <si>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</si>
  <si>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</si>
  <si>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</si>
  <si>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</si>
  <si>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</si>
  <si>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</si>
  <si>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</si>
  <si>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</si>
  <si>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</si>
  <si>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</si>
  <si>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</si>
  <si>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</si>
  <si>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</si>
  <si>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</si>
  <si>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</si>
  <si>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</si>
  <si>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</si>
  <si>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</si>
  <si>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</si>
  <si>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</si>
  <si>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</si>
  <si>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</si>
  <si>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</si>
  <si>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</si>
  <si>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</si>
  <si>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</si>
  <si>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</si>
  <si>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</si>
  <si>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</si>
  <si>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</si>
  <si>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</si>
  <si>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</si>
  <si>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Fornecimento de solução de balcão virtual como serviço pelo período de 24 meses com
pagamentos mensais, de acordo com especificações técnicas constantes do ANEXO A do
Termo de Referência.
</t>
  </si>
  <si>
    <t>07.333.111/0001-69 - SAFETEC INFORMATICA LTDA</t>
  </si>
  <si>
    <t>38.363.165/0001-09 - 38.363.165 BIANCA APARECIDA DE BARROS SILVERIO</t>
  </si>
  <si>
    <t>33.222.294/0001-55 - K M DINIZ</t>
  </si>
  <si>
    <t>mensal</t>
  </si>
  <si>
    <t>10.663.782/0006-07 - WECOM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</si>
</sst>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207</v>
      </c>
      <c r="C3" s="32" t="s">
        <v>211</v>
      </c>
      <c r="D3" s="32">
        <v>24</v>
      </c>
      <c r="E3" s="33">
        <f>IF(C20&lt;=25%,D20,MIN(E20:F20))</f>
        <v>13321.1</v>
      </c>
      <c r="F3" s="33">
        <f>MIN(H3:H17)</f>
        <v>12450</v>
      </c>
      <c r="G3" s="5" t="s">
        <v>208</v>
      </c>
      <c r="H3" s="16">
        <f>149400/12</f>
        <v>12450</v>
      </c>
      <c r="I3" s="17" t="str">
        <f>IF(H3="","",(IF($C$20&lt;25%,"n/a",IF(H3&lt;=($D$20+$A$20),H3,"Descartado"))))</f>
        <v>n/a</v>
      </c>
    </row>
    <row r="4" spans="1:9" x14ac:dyDescent="0.25">
      <c r="A4" s="34"/>
      <c r="B4" s="31"/>
      <c r="C4" s="32"/>
      <c r="D4" s="32"/>
      <c r="E4" s="33"/>
      <c r="F4" s="33"/>
      <c r="G4" s="5" t="s">
        <v>209</v>
      </c>
      <c r="H4" s="16">
        <f>150000/12</f>
        <v>12500</v>
      </c>
      <c r="I4" s="17" t="str">
        <f t="shared" ref="I4:I17" si="0">IF(H4="","",(IF($C$20&lt;25%,"n/a",IF(H4&lt;=($D$20+$A$20),H4,"Descartado"))))</f>
        <v>n/a</v>
      </c>
    </row>
    <row r="5" spans="1:9" x14ac:dyDescent="0.25">
      <c r="A5" s="34"/>
      <c r="B5" s="31"/>
      <c r="C5" s="32"/>
      <c r="D5" s="32"/>
      <c r="E5" s="33"/>
      <c r="F5" s="33"/>
      <c r="G5" s="5" t="s">
        <v>210</v>
      </c>
      <c r="H5" s="16">
        <f>150000/12</f>
        <v>12500</v>
      </c>
      <c r="I5" s="17" t="str">
        <f t="shared" si="0"/>
        <v>n/a</v>
      </c>
    </row>
    <row r="6" spans="1:9" x14ac:dyDescent="0.25">
      <c r="A6" s="34"/>
      <c r="B6" s="31"/>
      <c r="C6" s="32"/>
      <c r="D6" s="32"/>
      <c r="E6" s="33"/>
      <c r="F6" s="33"/>
      <c r="G6" s="5" t="s">
        <v>212</v>
      </c>
      <c r="H6" s="16">
        <f>380025.28/24</f>
        <v>15834.386666666667</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1675.6924438173849</v>
      </c>
      <c r="B20" s="8">
        <f>COUNT(H3:H17)</f>
        <v>4</v>
      </c>
      <c r="C20" s="9">
        <f>IF(B20&lt;2,"n/a",(A20/D20))</f>
        <v>0.12579234776537859</v>
      </c>
      <c r="D20" s="10">
        <f>IFERROR(ROUND(AVERAGE(H3:H17),2),"")</f>
        <v>13321.1</v>
      </c>
      <c r="E20" s="15" t="str">
        <f>IFERROR(ROUND(IF(B20&lt;2,"n/a",(IF(C20&lt;=25%,"n/a",AVERAGE(I3:I17)))),2),"n/a")</f>
        <v>n/a</v>
      </c>
      <c r="F20" s="10">
        <f>IFERROR(ROUND(MEDIAN(H3:H17),2),"")</f>
        <v>12500</v>
      </c>
      <c r="G20" s="11" t="str">
        <f>IFERROR(INDEX(G3:G17,MATCH(H20,H3:H17,0)),"")</f>
        <v>07.333.111/0001-69 - SAFETEC INFORMATICA LTDA</v>
      </c>
      <c r="H20" s="12">
        <f>F3</f>
        <v>12450</v>
      </c>
    </row>
    <row r="22" spans="1:9" x14ac:dyDescent="0.25">
      <c r="G22" s="13" t="s">
        <v>20</v>
      </c>
      <c r="H22" s="14">
        <f>IF(C20&lt;=25%,D20,MIN(E20:F20))</f>
        <v>13321.1</v>
      </c>
    </row>
    <row r="23" spans="1:9" x14ac:dyDescent="0.25">
      <c r="G23" s="13" t="s">
        <v>6</v>
      </c>
      <c r="H23" s="14">
        <f>ROUND(H22,2)*D3</f>
        <v>319706.40000000002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120" x14ac:dyDescent="0.25">
      <c r="A3" s="21" t="s">
        <v>58</v>
      </c>
      <c r="B3" s="21">
        <f>Item1!A3</f>
        <v>1</v>
      </c>
      <c r="C3" s="23" t="str">
        <f>Item1!B3</f>
        <v xml:space="preserve">Fornecimento de solução de balcão virtual como serviço pelo período de 24 meses com
pagamentos mensais, de acordo com especificações técnicas constantes do ANEXO A do
Termo de Referência.
</v>
      </c>
      <c r="D3" s="21" t="str">
        <f>Item1!C3</f>
        <v>mensal</v>
      </c>
      <c r="E3" s="21">
        <f>Item1!D3</f>
        <v>24</v>
      </c>
      <c r="F3" s="22">
        <f>Item1!E3</f>
        <v>13321.1</v>
      </c>
      <c r="G3" s="22">
        <f>ROUND((E3*F3),2)</f>
        <v>319706.40000000002</v>
      </c>
    </row>
    <row r="4" spans="1:7" x14ac:dyDescent="0.25">
      <c r="A4" s="24"/>
      <c r="B4" s="24"/>
      <c r="C4" s="25"/>
      <c r="D4" s="26"/>
      <c r="E4" s="26"/>
      <c r="F4" s="27"/>
      <c r="G4" s="27"/>
    </row>
    <row r="5" spans="1:7" ht="15.75" thickBot="1" x14ac:dyDescent="0.3"/>
    <row r="6" spans="1:7" ht="16.5" thickTop="1" thickBot="1" x14ac:dyDescent="0.3">
      <c r="D6" s="18"/>
      <c r="E6" s="19" t="s">
        <v>31</v>
      </c>
      <c r="F6" s="20">
        <f>SUM(G:G)</f>
        <v>319706.40000000002</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Milena Austregesilo Hereda</cp:lastModifiedBy>
  <cp:lastPrinted>2024-10-15T18:20:05Z</cp:lastPrinted>
  <dcterms:created xsi:type="dcterms:W3CDTF">2023-11-07T17:10:34Z</dcterms:created>
  <dcterms:modified xsi:type="dcterms:W3CDTF">2024-12-11T16:52:11Z</dcterms:modified>
</cp:coreProperties>
</file>