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5" sheetId="17" state="hidden" r:id="rId14"/>
    <sheet name="Item16" sheetId="18" state="hidden" r:id="rId15"/>
    <sheet name="Item17" sheetId="19" state="hidden" r:id="rId16"/>
    <sheet name="Item18" sheetId="20" state="hidden" r:id="rId17"/>
    <sheet name="Item19" sheetId="21" state="hidden" r:id="rId18"/>
    <sheet name="Item20" sheetId="22" state="hidden" r:id="rId19"/>
    <sheet name="Item21" sheetId="24" state="hidden" r:id="rId20"/>
    <sheet name="Item22" sheetId="25" state="hidden" r:id="rId21"/>
    <sheet name="Item23" sheetId="26" state="hidden" r:id="rId22"/>
    <sheet name="Item24" sheetId="27" state="hidden" r:id="rId23"/>
    <sheet name="Item25" sheetId="28" state="hidden" r:id="rId24"/>
    <sheet name="Item26" sheetId="29" state="hidden" r:id="rId25"/>
    <sheet name="Item27" sheetId="30" state="hidden" r:id="rId26"/>
    <sheet name="total" sheetId="23" r:id="rId27"/>
  </sheets>
  <definedNames>
    <definedName name="_xlnm.Print_Area" localSheetId="26">total!$A$1:$G$20</definedName>
    <definedName name="_xlnm.Print_Titles" localSheetId="26">total!$1:$2</definedName>
  </definedNames>
  <calcPr calcId="145621"/>
</workbook>
</file>

<file path=xl/calcChain.xml><?xml version="1.0" encoding="utf-8"?>
<calcChain xmlns="http://schemas.openxmlformats.org/spreadsheetml/2006/main">
  <c r="B3" i="15" l="1"/>
  <c r="B3" i="14"/>
  <c r="B3" i="13"/>
  <c r="B3" i="12"/>
  <c r="B3" i="11"/>
  <c r="B3" i="10"/>
  <c r="F20" i="30" l="1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C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C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C20" i="24" l="1"/>
  <c r="I8" i="24" s="1"/>
  <c r="I15" i="28"/>
  <c r="I9" i="28"/>
  <c r="I3" i="28"/>
  <c r="I14" i="28"/>
  <c r="I8" i="28"/>
  <c r="I13" i="28"/>
  <c r="I7" i="28"/>
  <c r="I16" i="28"/>
  <c r="I4" i="28"/>
  <c r="I12" i="28"/>
  <c r="I6" i="28"/>
  <c r="I17" i="28"/>
  <c r="I11" i="28"/>
  <c r="I5" i="28"/>
  <c r="I10" i="28"/>
  <c r="I15" i="24"/>
  <c r="I14" i="24"/>
  <c r="I13" i="24"/>
  <c r="I16" i="24"/>
  <c r="I17" i="24"/>
  <c r="I15" i="26"/>
  <c r="I9" i="26"/>
  <c r="I3" i="26"/>
  <c r="I16" i="26"/>
  <c r="I14" i="26"/>
  <c r="I8" i="26"/>
  <c r="I13" i="26"/>
  <c r="I7" i="26"/>
  <c r="I12" i="26"/>
  <c r="I6" i="26"/>
  <c r="I10" i="26"/>
  <c r="I4" i="26"/>
  <c r="I17" i="26"/>
  <c r="I11" i="26"/>
  <c r="I5" i="26"/>
  <c r="C20" i="25"/>
  <c r="C20" i="27"/>
  <c r="C20" i="29"/>
  <c r="A20" i="30"/>
  <c r="C20" i="30" s="1"/>
  <c r="E20" i="23"/>
  <c r="C4" i="23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C10" i="23"/>
  <c r="D10" i="23"/>
  <c r="E10" i="23"/>
  <c r="C11" i="23"/>
  <c r="D11" i="23"/>
  <c r="E11" i="23"/>
  <c r="C12" i="23"/>
  <c r="D12" i="23"/>
  <c r="E12" i="23"/>
  <c r="C13" i="23"/>
  <c r="D13" i="23"/>
  <c r="E13" i="23"/>
  <c r="C14" i="23"/>
  <c r="D14" i="23"/>
  <c r="E14" i="23"/>
  <c r="C15" i="23"/>
  <c r="D15" i="23"/>
  <c r="E15" i="23"/>
  <c r="B15" i="23"/>
  <c r="B14" i="23"/>
  <c r="B13" i="23"/>
  <c r="B12" i="23"/>
  <c r="B11" i="23"/>
  <c r="B10" i="23"/>
  <c r="B9" i="23"/>
  <c r="B8" i="23"/>
  <c r="B7" i="23"/>
  <c r="B6" i="23"/>
  <c r="B5" i="23"/>
  <c r="B4" i="23"/>
  <c r="C3" i="23"/>
  <c r="D3" i="23"/>
  <c r="E3" i="23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C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E20" i="28" l="1"/>
  <c r="H22" i="28" s="1"/>
  <c r="H23" i="28" s="1"/>
  <c r="I12" i="24"/>
  <c r="I3" i="24"/>
  <c r="I7" i="24"/>
  <c r="I11" i="24"/>
  <c r="I4" i="24"/>
  <c r="I10" i="24"/>
  <c r="I6" i="24"/>
  <c r="C20" i="5"/>
  <c r="I6" i="5" s="1"/>
  <c r="E20" i="26"/>
  <c r="H22" i="26" s="1"/>
  <c r="H23" i="26" s="1"/>
  <c r="I5" i="24"/>
  <c r="I9" i="24"/>
  <c r="C20" i="22"/>
  <c r="I3" i="22" s="1"/>
  <c r="C20" i="20"/>
  <c r="I5" i="20" s="1"/>
  <c r="C20" i="18"/>
  <c r="I6" i="18" s="1"/>
  <c r="C20" i="12"/>
  <c r="I9" i="12" s="1"/>
  <c r="C20" i="9"/>
  <c r="I3" i="9" s="1"/>
  <c r="C20" i="6"/>
  <c r="I8" i="6" s="1"/>
  <c r="A20" i="7"/>
  <c r="C20" i="7" s="1"/>
  <c r="I16" i="7" s="1"/>
  <c r="A20" i="8"/>
  <c r="C20" i="8" s="1"/>
  <c r="I4" i="8" s="1"/>
  <c r="E3" i="28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E20" i="27" s="1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3" i="22"/>
  <c r="I17" i="22"/>
  <c r="I16" i="22"/>
  <c r="I10" i="22"/>
  <c r="C20" i="19"/>
  <c r="C20" i="21"/>
  <c r="I15" i="12"/>
  <c r="I14" i="12"/>
  <c r="I13" i="12"/>
  <c r="I17" i="12"/>
  <c r="I11" i="12"/>
  <c r="I16" i="12"/>
  <c r="I15" i="14"/>
  <c r="I9" i="14"/>
  <c r="I3" i="14"/>
  <c r="I16" i="14"/>
  <c r="I14" i="14"/>
  <c r="I8" i="14"/>
  <c r="I10" i="14"/>
  <c r="I13" i="14"/>
  <c r="I7" i="14"/>
  <c r="I12" i="14"/>
  <c r="I6" i="14"/>
  <c r="I17" i="14"/>
  <c r="I11" i="14"/>
  <c r="I5" i="14"/>
  <c r="I4" i="14"/>
  <c r="I15" i="18"/>
  <c r="I9" i="18"/>
  <c r="I3" i="18"/>
  <c r="I14" i="18"/>
  <c r="I8" i="18"/>
  <c r="I10" i="18"/>
  <c r="I13" i="18"/>
  <c r="I7" i="18"/>
  <c r="I16" i="18"/>
  <c r="I12" i="18"/>
  <c r="I17" i="18"/>
  <c r="I11" i="18"/>
  <c r="I5" i="18"/>
  <c r="C20" i="11"/>
  <c r="C20" i="13"/>
  <c r="C20" i="15"/>
  <c r="C20" i="17"/>
  <c r="I15" i="8"/>
  <c r="I9" i="8"/>
  <c r="I14" i="8"/>
  <c r="I8" i="8"/>
  <c r="I7" i="8"/>
  <c r="I12" i="8"/>
  <c r="I13" i="8"/>
  <c r="I17" i="8"/>
  <c r="I11" i="8"/>
  <c r="I16" i="8"/>
  <c r="I10" i="8"/>
  <c r="I16" i="9"/>
  <c r="C20" i="10"/>
  <c r="I7" i="9"/>
  <c r="I13" i="9"/>
  <c r="I9" i="9"/>
  <c r="I15" i="9"/>
  <c r="I15" i="7"/>
  <c r="I10" i="9"/>
  <c r="I17" i="7"/>
  <c r="I5" i="9"/>
  <c r="I11" i="9"/>
  <c r="I17" i="9"/>
  <c r="I15" i="6"/>
  <c r="I14" i="6"/>
  <c r="I7" i="6"/>
  <c r="I17" i="6"/>
  <c r="I16" i="6"/>
  <c r="I12" i="6"/>
  <c r="I6" i="6"/>
  <c r="I12" i="5"/>
  <c r="I17" i="5"/>
  <c r="I11" i="5"/>
  <c r="I16" i="5"/>
  <c r="I13" i="5"/>
  <c r="I15" i="5"/>
  <c r="I14" i="5"/>
  <c r="A20" i="4"/>
  <c r="C20" i="4" s="1"/>
  <c r="C20" i="1"/>
  <c r="I3" i="6" l="1"/>
  <c r="I5" i="6"/>
  <c r="I12" i="9"/>
  <c r="I8" i="9"/>
  <c r="I8" i="5"/>
  <c r="E20" i="14"/>
  <c r="E3" i="14" s="1"/>
  <c r="F14" i="23" s="1"/>
  <c r="G14" i="23" s="1"/>
  <c r="I6" i="9"/>
  <c r="E20" i="24"/>
  <c r="E3" i="24" s="1"/>
  <c r="I8" i="20"/>
  <c r="I3" i="20"/>
  <c r="I7" i="20"/>
  <c r="I6" i="20"/>
  <c r="I4" i="20"/>
  <c r="I10" i="20"/>
  <c r="I9" i="20"/>
  <c r="I4" i="18"/>
  <c r="I10" i="12"/>
  <c r="I12" i="12"/>
  <c r="I4" i="12"/>
  <c r="I8" i="12"/>
  <c r="I6" i="12"/>
  <c r="I7" i="12"/>
  <c r="I3" i="12"/>
  <c r="I5" i="12"/>
  <c r="I6" i="8"/>
  <c r="I5" i="8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E20" i="29"/>
  <c r="H22" i="29" s="1"/>
  <c r="H23" i="29" s="1"/>
  <c r="E3" i="26"/>
  <c r="E20" i="25"/>
  <c r="H22" i="25" s="1"/>
  <c r="H23" i="25" s="1"/>
  <c r="I11" i="22"/>
  <c r="I12" i="22"/>
  <c r="I9" i="22"/>
  <c r="I6" i="22"/>
  <c r="I5" i="22"/>
  <c r="I8" i="22"/>
  <c r="I4" i="22"/>
  <c r="E20" i="22" s="1"/>
  <c r="H22" i="22" s="1"/>
  <c r="H23" i="22" s="1"/>
  <c r="I7" i="22"/>
  <c r="E20" i="18"/>
  <c r="H22" i="18" s="1"/>
  <c r="H23" i="18" s="1"/>
  <c r="I4" i="9"/>
  <c r="E20" i="9"/>
  <c r="H22" i="9" s="1"/>
  <c r="H23" i="9" s="1"/>
  <c r="I10" i="7"/>
  <c r="I14" i="7"/>
  <c r="I8" i="7"/>
  <c r="I6" i="7"/>
  <c r="I4" i="7"/>
  <c r="I12" i="7"/>
  <c r="I9" i="7"/>
  <c r="I3" i="7"/>
  <c r="I13" i="7"/>
  <c r="I7" i="7"/>
  <c r="I5" i="7"/>
  <c r="I11" i="7"/>
  <c r="E3" i="27"/>
  <c r="H22" i="27"/>
  <c r="H23" i="27" s="1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H22" i="14"/>
  <c r="H23" i="14" s="1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12" l="1"/>
  <c r="E20" i="8"/>
  <c r="H22" i="8" s="1"/>
  <c r="H23" i="8" s="1"/>
  <c r="E20" i="6"/>
  <c r="H22" i="6" s="1"/>
  <c r="H23" i="6" s="1"/>
  <c r="H22" i="24"/>
  <c r="H23" i="24" s="1"/>
  <c r="E20" i="20"/>
  <c r="H22" i="20" s="1"/>
  <c r="H23" i="20" s="1"/>
  <c r="F25" i="23"/>
  <c r="H22" i="12"/>
  <c r="H23" i="12" s="1"/>
  <c r="E3" i="12"/>
  <c r="F12" i="23" s="1"/>
  <c r="G12" i="23" s="1"/>
  <c r="E20" i="5"/>
  <c r="E3" i="5" s="1"/>
  <c r="F5" i="23" s="1"/>
  <c r="G5" i="23" s="1"/>
  <c r="H22" i="30"/>
  <c r="H23" i="30" s="1"/>
  <c r="E3" i="29"/>
  <c r="E3" i="25"/>
  <c r="E3" i="22"/>
  <c r="E20" i="21"/>
  <c r="H22" i="21" s="1"/>
  <c r="H23" i="21" s="1"/>
  <c r="E20" i="19"/>
  <c r="H22" i="19" s="1"/>
  <c r="H23" i="19" s="1"/>
  <c r="E3" i="18"/>
  <c r="E20" i="15"/>
  <c r="H22" i="15" s="1"/>
  <c r="H23" i="15" s="1"/>
  <c r="E20" i="13"/>
  <c r="E3" i="13" s="1"/>
  <c r="F13" i="23" s="1"/>
  <c r="G13" i="23" s="1"/>
  <c r="E20" i="11"/>
  <c r="H22" i="11" s="1"/>
  <c r="H23" i="11" s="1"/>
  <c r="E20" i="10"/>
  <c r="H22" i="10" s="1"/>
  <c r="H23" i="10" s="1"/>
  <c r="E3" i="9"/>
  <c r="F9" i="23" s="1"/>
  <c r="G9" i="23" s="1"/>
  <c r="E20" i="7"/>
  <c r="E20" i="4"/>
  <c r="E3" i="4" s="1"/>
  <c r="F4" i="23" s="1"/>
  <c r="G4" i="23" s="1"/>
  <c r="E20" i="17"/>
  <c r="E20" i="1"/>
  <c r="E3" i="6" l="1"/>
  <c r="F6" i="23" s="1"/>
  <c r="G6" i="23" s="1"/>
  <c r="E3" i="20"/>
  <c r="E3" i="8"/>
  <c r="F8" i="23" s="1"/>
  <c r="G8" i="23" s="1"/>
  <c r="F24" i="23"/>
  <c r="E3" i="21"/>
  <c r="E3" i="19"/>
  <c r="E3" i="15"/>
  <c r="F15" i="23" s="1"/>
  <c r="G15" i="23" s="1"/>
  <c r="H22" i="13"/>
  <c r="H23" i="13" s="1"/>
  <c r="E3" i="10"/>
  <c r="F10" i="23" s="1"/>
  <c r="G10" i="23" s="1"/>
  <c r="H22" i="5"/>
  <c r="H23" i="5" s="1"/>
  <c r="H22" i="4"/>
  <c r="H23" i="4" s="1"/>
  <c r="E3" i="11"/>
  <c r="F11" i="23" s="1"/>
  <c r="G11" i="23" s="1"/>
  <c r="H22" i="7"/>
  <c r="H23" i="7" s="1"/>
  <c r="E3" i="7"/>
  <c r="F7" i="23" s="1"/>
  <c r="G7" i="23" s="1"/>
  <c r="H22" i="17"/>
  <c r="H23" i="17" s="1"/>
  <c r="E3" i="17"/>
  <c r="E3" i="1"/>
  <c r="F3" i="23" s="1"/>
  <c r="G3" i="23" s="1"/>
  <c r="H22" i="1"/>
  <c r="H23" i="1" s="1"/>
  <c r="F23" i="23" l="1"/>
  <c r="F22" i="23"/>
  <c r="F18" i="23"/>
</calcChain>
</file>

<file path=xl/sharedStrings.xml><?xml version="1.0" encoding="utf-8"?>
<sst xmlns="http://schemas.openxmlformats.org/spreadsheetml/2006/main" count="845" uniqueCount="123">
  <si>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</si>
  <si>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</si>
  <si>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</si>
  <si>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</si>
  <si>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</si>
  <si>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</si>
  <si>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</si>
  <si>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</si>
  <si>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</si>
  <si>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</si>
  <si>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</si>
  <si>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</si>
  <si>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</si>
  <si>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</si>
  <si>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</si>
  <si>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</si>
  <si>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</si>
  <si>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</si>
  <si>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</si>
  <si>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</si>
  <si>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</si>
  <si>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</si>
  <si>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</si>
  <si>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</si>
  <si>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</si>
  <si>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</si>
  <si>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</si>
  <si>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</si>
  <si>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</si>
  <si>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</si>
  <si>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</si>
  <si>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lote</t>
  </si>
  <si>
    <t>qtde lotes</t>
  </si>
  <si>
    <t>total estimado</t>
  </si>
  <si>
    <t>Microfone com fio
Tipo: dinâmico; Resposta de frequência: 50Hz - 15kHz; Padrão polar cardióide; Impedância de saída: 150 ohms; Conector de saída: XLR; Sensibilidade: -57,5 dBV / Pa a 1 kHz; Com sistema anti-choque; Possuir filtro esférico embutido para minimizar ruídos de vento ou respiração; Incluir adaptador para pedestal</t>
  </si>
  <si>
    <t>Caixa satélite ativa
Potência: 350W; Consumo máximo Senoidal (W): 570W; Consumo máximo de Pico (W): 285W; 2 Alto falantes de 6 Pol; dB SPL máximo contínuo (plano livre): 111 dB; dB SPL máximo de pico (plano livre): 123 dB; Sensibilidade de entrada em linha: 775mV; 1 Driver de Titânio para médias frequências; Resposta de Frequência: 80Hz à 17 Khz; Ângulo de Cobertura (60°H x 40°V); Controle de volume; Entrada e saída balanceadas com conectores XLR Macho e Fêmea In / Out; Proteção Contra Curto ; Proteção Térmica Eletrônica; Proteção Clip Limiter; Proteção Alto Rampa; Sistema de Ventilação Inteligente; Amplificador de classe AB; Tensão de alimentação:120-220V</t>
  </si>
  <si>
    <t>CLAVES E NOTAS COMERCIO DE INSTRUMENTOS MUSICAIS LTDA</t>
  </si>
  <si>
    <t>CR3 COMERCIO ELETRONICO LTDA</t>
  </si>
  <si>
    <t>PEDRO G.FERNANDES</t>
  </si>
  <si>
    <t>17.410.769 VALNEIDES ARAUJO DA COSTA</t>
  </si>
  <si>
    <t>32.661.461 ROBSON SALVADOR PAIM</t>
  </si>
  <si>
    <t>ISALTEC COMERCIO DE INSTRUMENTOS DE MEDICAO LTDA</t>
  </si>
  <si>
    <t>NINJA SOM COMERCIO DE ELETRONICOS E MATERIAIS ELETRICOS LTDA</t>
  </si>
  <si>
    <t>R JUAREZ DE ALMEIDA</t>
  </si>
  <si>
    <t>46.555.218 MARLIANNE PINHEIRO ARAUJO</t>
  </si>
  <si>
    <t>JEB COMERCIO DE ELETRONICOS LTDA</t>
  </si>
  <si>
    <t>51.245.770 ISMAEL MENDONCA NOVAIS DE JESUS</t>
  </si>
  <si>
    <t>ASLA COMERCIO LTDA</t>
  </si>
  <si>
    <t>43.123.741 DANIEL ROCHA DOS SANTOS</t>
  </si>
  <si>
    <t>WAVE TECNOLOGIAS EM SISTEMAS AUDIOVISUAIS LTDA</t>
  </si>
  <si>
    <t>MAGAZINE LUIZA</t>
  </si>
  <si>
    <t>AKG</t>
  </si>
  <si>
    <t>X5 MUSIC</t>
  </si>
  <si>
    <t>CASAS BAHIA</t>
  </si>
  <si>
    <t>KALIFA</t>
  </si>
  <si>
    <t>Plug 2P+T fêmea, padrão brasileiro, 20 A</t>
  </si>
  <si>
    <t>Primer universal branco.</t>
  </si>
  <si>
    <t>gl</t>
  </si>
  <si>
    <t>Solvente para limpeza .</t>
  </si>
  <si>
    <t>5l</t>
  </si>
  <si>
    <t>18l</t>
  </si>
  <si>
    <t>Solvente Poliuretano (Thinner PU)- embalagem 5 litros.</t>
  </si>
  <si>
    <t>Tinta acrílica fosca, cor branco neve, sem cheiro.</t>
  </si>
  <si>
    <t>Tinta acrílica para concreto, cor cinza .</t>
  </si>
  <si>
    <t>Tinta acrílica para piso, cor amarelo</t>
  </si>
  <si>
    <t>RM COMERCIO DE MERCADORIAS</t>
  </si>
  <si>
    <t>JJ VITALI</t>
  </si>
  <si>
    <t>VRM COMERCIO (ATUALIZADO)</t>
  </si>
  <si>
    <t>DI COMERCIO E SERVIÇOS</t>
  </si>
  <si>
    <t>N. DO AMARAL GOMES LTDA</t>
  </si>
  <si>
    <t>AMARILLO COMERCIAL LTDA</t>
  </si>
  <si>
    <t>S&amp;O DESCARTAVEIS LTDA</t>
  </si>
  <si>
    <t>FERRAMENTAS KENNEDY</t>
  </si>
  <si>
    <t>LOJA DO MECANICO</t>
  </si>
  <si>
    <t>LED MAIS COMERCIO ( PAINEL DE PREÇOS)</t>
  </si>
  <si>
    <t>JANINE RAMOS DA SILVA ( PAINEL DE PREÇOS)</t>
  </si>
  <si>
    <t>AEROQUALITY COMERCIO (PAINEL DE PREÇOS)</t>
  </si>
  <si>
    <t>BIANCA TEIXEIRA</t>
  </si>
  <si>
    <t>ELETROFEST IMPORTAÇÃO</t>
  </si>
  <si>
    <t>CASTRO ARANTES</t>
  </si>
  <si>
    <t>NOVA POMPEIA COMERCIO VAREJISTA E</t>
  </si>
  <si>
    <t xml:space="preserve">S VASCONCELOS ROSAS </t>
  </si>
  <si>
    <t>A. DONIZETE DA SILVA</t>
  </si>
  <si>
    <t>FERREIRA COSTA</t>
  </si>
  <si>
    <t xml:space="preserve">WOLVES GROUP AND </t>
  </si>
  <si>
    <t>NEDA LOPES DUARTE</t>
  </si>
  <si>
    <t>SOMARK DISTRIBUIDORA DE PEÇAS</t>
  </si>
  <si>
    <t>AMAZON PRIME</t>
  </si>
  <si>
    <t>PRIME COMERCIO DE MATERIAIS</t>
  </si>
  <si>
    <t>THS BEZERRA LTDA</t>
  </si>
  <si>
    <t>ACAL HOME CENTER TINTAS</t>
  </si>
  <si>
    <t xml:space="preserve">FERREIRA COSTA </t>
  </si>
  <si>
    <t>Cadeira giratória operacional com espaldar alto, apoio de cabeça e Apoia-braço
- Obrigatório para este item o Certificado de Marca de Conformidade à norma ABNT NBR 13962: 2018 ou mais atualizada.
ASSENTO E ENCOSTO
- Concha dupla, bipartida;
- Estofamento em espuma de poliuretano injetado, isento de CFC, de alta resiliência, com, no mínimo, 50mm de espessura no centro do assento, densidade mínima de 55kg/m3 e 50kg/m3, respectivamente, para assento e encosto, moldados anatomicamente, bordas arredondadas;
- Estrutura moldada em resina poliéster, reforçada com fibra de vidro, de alta resistência, indeformável e auto-extinguível, com espessura mínima de 10mm;
- Revestimento em tecido sintético, similar a couro, na cor preta, fixação sem grampos aparentes;
- Medidas mínimas do encosto - Largura: 42cm, Extensão vertical: 60cm;
- Medidas mínimas do assento - Largura: 42cm, Profundidade da superfície: 44cm;
- Encosto com regulagem da altura do apoio lombar em, no mínimo, quatro posições e horizontal de profundidade em, no mínimo, pelo menos três posições e da inclinação;
- Assento com regulagem horizontal de profundidade em pelo menos três posições;
- Mecanismo de relax excêntrico (livre flutuação) com opção de bloqueio em qualquer ângulo;
- Contra-encosto em polímero de alta resistência, na cor preta;
- Ligeira inclinação na parte frontal do assento;
- Apoio de cabeça incorporado ao encosto, com regulagem de altura e inclinação, em espuma de poliuretano injetado, revestido com tecido sintético, similar a couro, na cor preta.
ESTRUTURA
- Base giratória composta por cinco hastes equidistantes, em alumínio polido;
- Rodízios de duplo giro injetados em nylon com banda de rodagem em poliuretano, em forma de “H”, com eixo vertical de aço 1010/1020 com diâmetro mínimo de 11mm, fixado por meio de bucha de nylon e anel elástico em aço, eixo horizontal em aço 1010/1020 com diâmetro mínimo de 8 mm, rodas com diâmetro mínimo de 50 mm, largura da superfície de rolamento de no mínimo 7mm, distância entre rodas de 18 a 22mm;
- Com coluna central, com sistema de regulagem milimétrica da altura do assento e giro livre a 360°, composta de: pistão a gás (pneumático), rolamento com esferas de aço e mola amortecedora de alta resistência com diâmetro do fio aço-mola, no mínimo, de 6 mm, dimensionada para absorção de impactos do sentar brusco;
- Toda a estrutura metálica, que não seja em alumínio polido ou aço cromado, com tratamento anticorrosivo por fosfatização e acabamento em pintura eletrostática epóxi-pó na cor preta.
APOIA-BRAÇOS:
- Braços tipo '’T’ retilíneos, em alumínio polido ou em aço cromado, afixados sob o assento;
- Regulagem vertical de altura, de profundidade, com, no mínimo, cinco e três estágios, respectivamente, e lateral;
- Apoio com bordas arredondadas, revestido em poliuretano injetado, na cor preta;
- Medidas mínimas: 7 cm de largura e 25cm de comprimento;
- Leve inclinação na parte frontal do apoio.
MANUAL
- Toda unidade deverá vir acompanhada de manual de instruções para utilização de todos os mecanismos da cadeira.
OBSERVAÇÕES
- Item da mesma marca e linha (ou linha superior) do Item 14</t>
  </si>
  <si>
    <t>TECNO2000 INDÚSTRIA E COMÉRCIO LTDA</t>
  </si>
  <si>
    <t>PE3/2023-MIN DEFESA DF- ITEM2-METAFLEX (atualizada)</t>
  </si>
  <si>
    <t>PE6/2022-Min Def PLANALTO- ITEM39-1º-MILANFLEX (atualizada)</t>
  </si>
  <si>
    <t>PE01/2023-MIN FAZ - SUPERINT ADM ACRE-item19-1º ASTA MOBILIAR MOVEIS (atualizada)</t>
  </si>
  <si>
    <t>PE01/2023-MIN FAZ - SUPERINT ADM ACRE-item19-2º MOVESC COMERCIO (atualizada)</t>
  </si>
  <si>
    <t xml:space="preserve">Condicionador de ar “split system” do tipo “Hi Wall”, com as seguintes especificações: Capacidade de refrigeração entre 11.000 e 14.000 BTU’s/h, tecnologia inverter, tensão elétrica: 220 V, Selo Procel eficiência energética classe A, ciclo frio, compressor rotativo, fluido refrigerante ecológico R32, controle remoto sem fio, movimento e controle automático do direcionamento do ar (swing/oscilar), acionamento de emergência na unidade interna no caso de perda ou dano do controle remoto. Cor Branca. Garantia de no mínimo 12 meses. 
</t>
  </si>
  <si>
    <t>UN</t>
  </si>
  <si>
    <t>LEVEROS</t>
  </si>
  <si>
    <t>POLOAR</t>
  </si>
  <si>
    <t xml:space="preserve">Condicionador de ar “split system” do tipo “Hi Wall”, com as seguintes especificações: Capacidade de refrigeração entre 16.000 e 20.000 BTU’s/h, tecnologia inverter, tensão elétrica 220V, Selo Procel eficiência energética classe A, ciclo frio, compressor rotativo, fluido refrigerante ecológico R32, controle remoto sem fio, movimento e controle automático do direcionamento do ar (swing/oscilar), acionamento de emergência na unidade interna no caso de perda ou dano do controle remoto. Cor Branca. Garantia de no mínimo 12 meses.
</t>
  </si>
  <si>
    <t>CENTRAL AR</t>
  </si>
  <si>
    <t>GAZIN</t>
  </si>
  <si>
    <t>MÓVEIS SIMONETTI</t>
  </si>
  <si>
    <t xml:space="preserve">Condicionador de ar “split system” do tipo “Hi Wall”, com as seguintes especificações: Capacidade de refrigeração entre 22.000 e 26.000 BTU’s/h, tecnologia inverter, tensão elétrica 220V, Selo Procel eficiência energética classe A, ciclo frio, compressor rotativo, fluido refrigerante ecológico R32, controle remoto sem fio, movimento e controle automático do direcionamento do ar (swing/oscilar), acionamento de emergência na unidade interna no caso de perda ou dano do controle remoto. Cor Branca. Garantia de no mínimo 12 meses
</t>
  </si>
  <si>
    <t xml:space="preserve">UN
</t>
  </si>
  <si>
    <t>CLIMA RIO</t>
  </si>
  <si>
    <t>FRIO PEÇAS</t>
  </si>
  <si>
    <t xml:space="preserve">Condicionador de ar “split system” do tipo “Piso-Teto”, com as seguintes especificações: Capacidade de refrigeração entre 34.000 e 38.000 BTU/h, tensão elétrica 220V, ciclo frio, compressor rotativo ou Scroll, eficiência energética mínima classe B (Inmetro/PBE), fluido refrigerante ecológico R32, controle remoto sem fio, movimento e controle automático do direcionamento do ar (swing/oscilar), acionamento de emergência na unidade interna no caso de perda ou dano do controle remoto. Cor Branca. Garantia de no mínimo 12 meses.
</t>
  </si>
  <si>
    <t>FRIGELAR</t>
  </si>
  <si>
    <t>UNILAR</t>
  </si>
  <si>
    <t xml:space="preserve">Condicionador de ar “split system” do tipo “Piso-Teto”, com as seguintes especificações: Capacidade de refrigeração entre 46.000 e 50.000 BTU’s/h, tensão elétrica 220V, ciclo frio, compressor rotativo ou Scroll, eficiência energética mínima classe B (Inmetro/PBE), fluido refrigerante ecológico, controle remoto sem fio, movimento e controle automático do direcionamento do ar (swing/oscilar), acionamento de emergência na unidade interna no caso de perda ou dano do controle remoto. Cor Branca. Garantia de no mínimo 12 meses.
</t>
  </si>
  <si>
    <t>FAST SHOP</t>
  </si>
  <si>
    <t xml:space="preserve">Condicionador de ar “split system” do tipo “Piso-Teto”, com as seguintes especificações: Capacidade de refrigeração entre 54.000 e 62.000 BTU’s/h, tensão elétrica 220V, ciclo frio, compressor rotativo ou Scroll, eficiência energética mínima classe B (Inmetro/PBE), fluido refrigerante ecológico R32, controle remoto sem fio, movimento e controle automático do direcionamento do ar (swing/oscilar), acionamento de emergência na unidade interna no caso de perda ou dano do controle remoto. Cor Branca. Garantia de no mínimo 12 meses.
</t>
  </si>
  <si>
    <t>CARREFOUR</t>
  </si>
  <si>
    <t>PIERINI ROMERA</t>
  </si>
  <si>
    <t xml:space="preserve">Condicionador de ar portátil, com as seguintes especificações: Capacidade de refrigeração entre 12.000 e 14.000 BTU’s/h, tensão elétrica 220V, ciclo frio, eficiência energética mínima classe A (Inmetro/PBE), fluido refrigerante ecológico, controle remoto sem fio, movimento e controle automático do direcionamento do ar (swing/oscilar). Garantia de no mínimo 12 meses.
</t>
  </si>
  <si>
    <t>KABUM</t>
  </si>
  <si>
    <t>RHEEM</t>
  </si>
  <si>
    <t>PHILCO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</si>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</sst>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/>
    </xf>
    <xf numFmtId="0" fontId="8" fillId="2" borderId="1" xfId="0" applyFont="1" applyFill="1" applyBorder="1" applyAlignment="1">
      <alignment horizontal="right"/>
    </xf>
    <xf numFmtId="0" fontId="8" fillId="2" borderId="4" xfId="0" applyFont="1" applyFill="1" applyBorder="1"/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4" fontId="2" fillId="0" borderId="0" xfId="1" applyFont="1" applyBorder="1" applyAlignment="1">
      <alignment vertical="top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</v>
      </c>
      <c r="B3" s="34" t="s">
        <v>98</v>
      </c>
      <c r="C3" s="36" t="s">
        <v>99</v>
      </c>
      <c r="D3" s="36">
        <v>45</v>
      </c>
      <c r="E3" s="37">
        <f>IF(C20&lt;=25%,D20,MIN(E20:F20))</f>
        <v>3141.59</v>
      </c>
      <c r="F3" s="37">
        <f>MIN(H3:H17)</f>
        <v>2439</v>
      </c>
      <c r="G3" s="5" t="s">
        <v>53</v>
      </c>
      <c r="H3" s="16">
        <v>2439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100</v>
      </c>
      <c r="H4" s="16">
        <v>3571.05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101</v>
      </c>
      <c r="H5" s="16">
        <v>3414.71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613.45869219804035</v>
      </c>
      <c r="B20" s="8">
        <f>COUNT(H3:H17)</f>
        <v>3</v>
      </c>
      <c r="C20" s="9">
        <f>IF(B20&lt;2,"n/a",(A20/D20))</f>
        <v>0.19527013142963923</v>
      </c>
      <c r="D20" s="10">
        <f>IFERROR(ROUND(AVERAGE(H3:H17),2),"")</f>
        <v>3141.59</v>
      </c>
      <c r="E20" s="15" t="str">
        <f>IFERROR(ROUND(IF(B20&lt;2,"n/a",(IF(C20&lt;=25%,"n/a",AVERAGE(I3:I17)))),2),"n/a")</f>
        <v>n/a</v>
      </c>
      <c r="F20" s="10">
        <f>IFERROR(ROUND(MEDIAN(H3:H17),2),"")</f>
        <v>3414.71</v>
      </c>
      <c r="G20" s="11" t="str">
        <f>IFERROR(INDEX(G3:G17,MATCH(H20,H3:H17,0)),"")</f>
        <v>CASAS BAHIA</v>
      </c>
      <c r="H20" s="12">
        <f>F3</f>
        <v>2439</v>
      </c>
    </row>
    <row r="22" spans="1:9" x14ac:dyDescent="0.25">
      <c r="G22" s="13" t="s">
        <v>20</v>
      </c>
      <c r="H22" s="14">
        <f>IF(C20&lt;=25%,D20,MIN(E20:F20))</f>
        <v>3141.59</v>
      </c>
    </row>
    <row r="23" spans="1:9" x14ac:dyDescent="0.25">
      <c r="G23" s="13" t="s">
        <v>6</v>
      </c>
      <c r="H23" s="14">
        <f>ROUND(H22,2)*D3</f>
        <v>141371.55000000002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10</v>
      </c>
      <c r="B3" s="34" t="str">
        <f>Item3!B3</f>
        <v xml:space="preserve">Condicionador de ar “split system” do tipo “Hi Wall”, com as seguintes especificações: Capacidade de refrigeração entre 22.000 e 26.000 BTU’s/h, tecnologia inverter, tensão elétrica 220V, Selo Procel eficiência energética classe A, ciclo frio, compressor rotativo, fluido refrigerante ecológico R32, controle remoto sem fio, movimento e controle automático do direcionamento do ar (swing/oscilar), acionamento de emergência na unidade interna no caso de perda ou dano do controle remoto. Cor Branca. Garantia de no mínimo 12 meses
</v>
      </c>
      <c r="C3" s="39" t="s">
        <v>107</v>
      </c>
      <c r="D3" s="36">
        <v>15</v>
      </c>
      <c r="E3" s="37">
        <f>IF(C20&lt;=25%,D20,MIN(E20:F20))</f>
        <v>5272.8</v>
      </c>
      <c r="F3" s="37">
        <f>MIN(H3:H17)</f>
        <v>4750.24</v>
      </c>
      <c r="G3" s="5" t="s">
        <v>108</v>
      </c>
      <c r="H3" s="16">
        <v>5939.1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109</v>
      </c>
      <c r="H4" s="16">
        <v>4750.24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100</v>
      </c>
      <c r="H5" s="16">
        <v>5129.05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607.32557416375414</v>
      </c>
      <c r="B20" s="8">
        <f>COUNT(H3:H17)</f>
        <v>3</v>
      </c>
      <c r="C20" s="9">
        <f>IF(B20&lt;2,"n/a",(A20/D20))</f>
        <v>0.11518084777798401</v>
      </c>
      <c r="D20" s="10">
        <f>IFERROR(ROUND(AVERAGE(H3:H17),2),"")</f>
        <v>5272.8</v>
      </c>
      <c r="E20" s="15" t="str">
        <f>IFERROR(ROUND(IF(B20&lt;2,"n/a",(IF(C20&lt;=25%,"n/a",AVERAGE(I3:I17)))),2),"n/a")</f>
        <v>n/a</v>
      </c>
      <c r="F20" s="10">
        <f>IFERROR(ROUND(MEDIAN(H3:H17),2),"")</f>
        <v>5129.05</v>
      </c>
      <c r="G20" s="11" t="str">
        <f>IFERROR(INDEX(G3:G17,MATCH(H20,H3:H17,0)),"")</f>
        <v>FRIO PEÇAS</v>
      </c>
      <c r="H20" s="12">
        <f>F3</f>
        <v>4750.24</v>
      </c>
    </row>
    <row r="22" spans="1:9" x14ac:dyDescent="0.25">
      <c r="G22" s="13" t="s">
        <v>20</v>
      </c>
      <c r="H22" s="14">
        <f>IF(C20&lt;=25%,D20,MIN(E20:F20))</f>
        <v>5272.8</v>
      </c>
    </row>
    <row r="23" spans="1:9" x14ac:dyDescent="0.25">
      <c r="G23" s="13" t="s">
        <v>6</v>
      </c>
      <c r="H23" s="14">
        <f>ROUND(H22,2)*D3</f>
        <v>79092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11</v>
      </c>
      <c r="B3" s="34" t="str">
        <f>Item4!B3</f>
        <v xml:space="preserve">Condicionador de ar “split system” do tipo “Piso-Teto”, com as seguintes especificações: Capacidade de refrigeração entre 34.000 e 38.000 BTU/h, tensão elétrica 220V, ciclo frio, compressor rotativo ou Scroll, eficiência energética mínima classe B (Inmetro/PBE), fluido refrigerante ecológico R32, controle remoto sem fio, movimento e controle automático do direcionamento do ar (swing/oscilar), acionamento de emergência na unidade interna no caso de perda ou dano do controle remoto. Cor Branca. Garantia de no mínimo 12 meses.
</v>
      </c>
      <c r="C3" s="39" t="s">
        <v>107</v>
      </c>
      <c r="D3" s="36">
        <v>9</v>
      </c>
      <c r="E3" s="37">
        <f>IF(C20&lt;=25%,D20,MIN(E20:F20))</f>
        <v>8313.02</v>
      </c>
      <c r="F3" s="37">
        <f>MIN(H3:H17)</f>
        <v>7999.2</v>
      </c>
      <c r="G3" s="5" t="s">
        <v>111</v>
      </c>
      <c r="H3" s="16">
        <v>7999.2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109</v>
      </c>
      <c r="H4" s="16">
        <v>8275.14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100</v>
      </c>
      <c r="H5" s="16">
        <v>8378.0499999999993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112</v>
      </c>
      <c r="H6" s="16">
        <v>8599.67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249.20875459475076</v>
      </c>
      <c r="B20" s="8">
        <f>COUNT(H3:H17)</f>
        <v>4</v>
      </c>
      <c r="C20" s="9">
        <f>IF(B20&lt;2,"n/a",(A20/D20))</f>
        <v>2.9978125229429345E-2</v>
      </c>
      <c r="D20" s="10">
        <f>IFERROR(ROUND(AVERAGE(H3:H17),2),"")</f>
        <v>8313.02</v>
      </c>
      <c r="E20" s="15" t="str">
        <f>IFERROR(ROUND(IF(B20&lt;2,"n/a",(IF(C20&lt;=25%,"n/a",AVERAGE(I3:I17)))),2),"n/a")</f>
        <v>n/a</v>
      </c>
      <c r="F20" s="10">
        <f>IFERROR(ROUND(MEDIAN(H3:H17),2),"")</f>
        <v>8326.6</v>
      </c>
      <c r="G20" s="11" t="str">
        <f>IFERROR(INDEX(G3:G17,MATCH(H20,H3:H17,0)),"")</f>
        <v>FRIGELAR</v>
      </c>
      <c r="H20" s="12">
        <f>F3</f>
        <v>7999.2</v>
      </c>
    </row>
    <row r="22" spans="1:9" x14ac:dyDescent="0.25">
      <c r="G22" s="13" t="s">
        <v>20</v>
      </c>
      <c r="H22" s="14">
        <f>IF(C20&lt;=25%,D20,MIN(E20:F20))</f>
        <v>8313.02</v>
      </c>
    </row>
    <row r="23" spans="1:9" x14ac:dyDescent="0.25">
      <c r="G23" s="13" t="s">
        <v>6</v>
      </c>
      <c r="H23" s="14">
        <f>ROUND(H22,2)*D3</f>
        <v>74817.180000000008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4" width="10.7109375" style="1" customWidth="1"/>
    <col min="5" max="6" width="11.2851562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12</v>
      </c>
      <c r="B3" s="34" t="str">
        <f>Item5!B3</f>
        <v xml:space="preserve">Condicionador de ar “split system” do tipo “Piso-Teto”, com as seguintes especificações: Capacidade de refrigeração entre 46.000 e 50.000 BTU’s/h, tensão elétrica 220V, ciclo frio, compressor rotativo ou Scroll, eficiência energética mínima classe B (Inmetro/PBE), fluido refrigerante ecológico, controle remoto sem fio, movimento e controle automático do direcionamento do ar (swing/oscilar), acionamento de emergência na unidade interna no caso de perda ou dano do controle remoto. Cor Branca. Garantia de no mínimo 12 meses.
</v>
      </c>
      <c r="C3" s="36" t="s">
        <v>99</v>
      </c>
      <c r="D3" s="36">
        <v>5</v>
      </c>
      <c r="E3" s="37">
        <f>IF(C20&lt;=25%,D20,MIN(E20:F20))</f>
        <v>10413.040000000001</v>
      </c>
      <c r="F3" s="37">
        <f>MIN(H3:H17)</f>
        <v>10190.98</v>
      </c>
      <c r="G3" s="5" t="s">
        <v>111</v>
      </c>
      <c r="H3" s="16">
        <v>10744.99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109</v>
      </c>
      <c r="H4" s="16">
        <v>10190.98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114</v>
      </c>
      <c r="H5" s="16">
        <v>10303.14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292.89883583471857</v>
      </c>
      <c r="B20" s="8">
        <f>COUNT(H3:H17)</f>
        <v>3</v>
      </c>
      <c r="C20" s="9">
        <f>IF(B20&lt;2,"n/a",(A20/D20))</f>
        <v>2.8128081312922888E-2</v>
      </c>
      <c r="D20" s="10">
        <f>IFERROR(ROUND(AVERAGE(H3:H17),2),"")</f>
        <v>10413.040000000001</v>
      </c>
      <c r="E20" s="15" t="str">
        <f>IFERROR(ROUND(IF(B20&lt;2,"n/a",(IF(C20&lt;=25%,"n/a",AVERAGE(I3:I17)))),2),"n/a")</f>
        <v>n/a</v>
      </c>
      <c r="F20" s="10">
        <f>IFERROR(ROUND(MEDIAN(H3:H17),2),"")</f>
        <v>10303.14</v>
      </c>
      <c r="G20" s="11" t="str">
        <f>IFERROR(INDEX(G3:G17,MATCH(H20,H3:H17,0)),"")</f>
        <v>FRIO PEÇAS</v>
      </c>
      <c r="H20" s="12">
        <f>F3</f>
        <v>10190.98</v>
      </c>
    </row>
    <row r="22" spans="1:9" x14ac:dyDescent="0.25">
      <c r="G22" s="13" t="s">
        <v>20</v>
      </c>
      <c r="H22" s="14">
        <f>IF(C20&lt;=25%,D20,MIN(E20:F20))</f>
        <v>10413.040000000001</v>
      </c>
    </row>
    <row r="23" spans="1:9" x14ac:dyDescent="0.25">
      <c r="G23" s="13" t="s">
        <v>6</v>
      </c>
      <c r="H23" s="14">
        <f>ROUND(H22,2)*D3</f>
        <v>52065.200000000004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5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4" width="10.7109375" style="1" customWidth="1"/>
    <col min="5" max="6" width="11.14062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13</v>
      </c>
      <c r="B3" s="34" t="str">
        <f>Item6!B3</f>
        <v xml:space="preserve">Condicionador de ar “split system” do tipo “Piso-Teto”, com as seguintes especificações: Capacidade de refrigeração entre 54.000 e 62.000 BTU’s/h, tensão elétrica 220V, ciclo frio, compressor rotativo ou Scroll, eficiência energética mínima classe B (Inmetro/PBE), fluido refrigerante ecológico R32, controle remoto sem fio, movimento e controle automático do direcionamento do ar (swing/oscilar), acionamento de emergência na unidade interna no caso de perda ou dano do controle remoto. Cor Branca. Garantia de no mínimo 12 meses.
</v>
      </c>
      <c r="C3" s="36" t="s">
        <v>99</v>
      </c>
      <c r="D3" s="36">
        <v>5</v>
      </c>
      <c r="E3" s="37">
        <f>IF(C20&lt;=25%,D20,MIN(E20:F20))</f>
        <v>10868.34</v>
      </c>
      <c r="F3" s="37">
        <f>MIN(H3:H17)</f>
        <v>9047</v>
      </c>
      <c r="G3" s="5" t="s">
        <v>116</v>
      </c>
      <c r="H3" s="16">
        <v>12334.82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111</v>
      </c>
      <c r="H4" s="16">
        <v>11899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100</v>
      </c>
      <c r="H5" s="16">
        <v>10192.549999999999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117</v>
      </c>
      <c r="H6" s="16">
        <v>9047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1526.0837838156269</v>
      </c>
      <c r="B20" s="8">
        <f>COUNT(H3:H17)</f>
        <v>4</v>
      </c>
      <c r="C20" s="9">
        <f>IF(B20&lt;2,"n/a",(A20/D20))</f>
        <v>0.14041553575022744</v>
      </c>
      <c r="D20" s="10">
        <f>IFERROR(ROUND(AVERAGE(H3:H17),2),"")</f>
        <v>10868.34</v>
      </c>
      <c r="E20" s="15" t="str">
        <f>IFERROR(ROUND(IF(B20&lt;2,"n/a",(IF(C20&lt;=25%,"n/a",AVERAGE(I3:I17)))),2),"n/a")</f>
        <v>n/a</v>
      </c>
      <c r="F20" s="10">
        <f>IFERROR(ROUND(MEDIAN(H3:H17),2),"")</f>
        <v>11045.78</v>
      </c>
      <c r="G20" s="11" t="str">
        <f>IFERROR(INDEX(G3:G17,MATCH(H20,H3:H17,0)),"")</f>
        <v>PIERINI ROMERA</v>
      </c>
      <c r="H20" s="12">
        <f>F3</f>
        <v>9047</v>
      </c>
    </row>
    <row r="22" spans="1:9" x14ac:dyDescent="0.25">
      <c r="G22" s="13" t="s">
        <v>20</v>
      </c>
      <c r="H22" s="14">
        <f>IF(C20&lt;=25%,D20,MIN(E20:F20))</f>
        <v>10868.34</v>
      </c>
    </row>
    <row r="23" spans="1:9" x14ac:dyDescent="0.25">
      <c r="G23" s="13" t="s">
        <v>6</v>
      </c>
      <c r="H23" s="14">
        <f>ROUND(H22,2)*D3</f>
        <v>54341.7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15</v>
      </c>
      <c r="B3" s="34" t="s">
        <v>92</v>
      </c>
      <c r="C3" s="36" t="s">
        <v>7</v>
      </c>
      <c r="D3" s="36"/>
      <c r="E3" s="37">
        <f>IF(C20&lt;=25%,D20,MIN(E20:F20))</f>
        <v>4065.18</v>
      </c>
      <c r="F3" s="37">
        <f>MIN(H3:H17)</f>
        <v>2900</v>
      </c>
      <c r="G3" s="5" t="s">
        <v>93</v>
      </c>
      <c r="H3" s="16">
        <v>2900</v>
      </c>
      <c r="I3" s="17">
        <f>IF(H3="","",(IF($C$20&lt;25%,"n/a",IF(H3&lt;=($D$20+$A$20),H3,"Descartado"))))</f>
        <v>2900</v>
      </c>
    </row>
    <row r="4" spans="1:9" x14ac:dyDescent="0.25">
      <c r="A4" s="38"/>
      <c r="B4" s="35"/>
      <c r="C4" s="36"/>
      <c r="D4" s="36"/>
      <c r="E4" s="37"/>
      <c r="F4" s="37"/>
      <c r="G4" s="5" t="s">
        <v>94</v>
      </c>
      <c r="H4" s="16">
        <v>5006.71</v>
      </c>
      <c r="I4" s="17">
        <f t="shared" ref="I4:I17" si="0">IF(H4="","",(IF($C$20&lt;25%,"n/a",IF(H4&lt;=($D$20+$A$20),H4,"Descartado"))))</f>
        <v>5006.71</v>
      </c>
    </row>
    <row r="5" spans="1:9" x14ac:dyDescent="0.25">
      <c r="A5" s="38"/>
      <c r="B5" s="35"/>
      <c r="C5" s="36"/>
      <c r="D5" s="36"/>
      <c r="E5" s="37"/>
      <c r="F5" s="37"/>
      <c r="G5" s="5" t="s">
        <v>95</v>
      </c>
      <c r="H5" s="16">
        <v>2987.5</v>
      </c>
      <c r="I5" s="17">
        <f t="shared" si="0"/>
        <v>2987.5</v>
      </c>
    </row>
    <row r="6" spans="1:9" x14ac:dyDescent="0.25">
      <c r="A6" s="38"/>
      <c r="B6" s="35"/>
      <c r="C6" s="36"/>
      <c r="D6" s="36"/>
      <c r="E6" s="37"/>
      <c r="F6" s="37"/>
      <c r="G6" s="5" t="s">
        <v>96</v>
      </c>
      <c r="H6" s="16">
        <v>5366.52</v>
      </c>
      <c r="I6" s="17">
        <f t="shared" si="0"/>
        <v>5366.52</v>
      </c>
    </row>
    <row r="7" spans="1:9" x14ac:dyDescent="0.25">
      <c r="A7" s="38"/>
      <c r="B7" s="35"/>
      <c r="C7" s="36"/>
      <c r="D7" s="36"/>
      <c r="E7" s="37"/>
      <c r="F7" s="37"/>
      <c r="G7" s="5" t="s">
        <v>97</v>
      </c>
      <c r="H7" s="16">
        <v>5847.17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1381.9720249882039</v>
      </c>
      <c r="B20" s="8">
        <f>COUNT(H3:H17)</f>
        <v>5</v>
      </c>
      <c r="C20" s="9">
        <f>IF(B20&lt;2,"n/a",(A20/D20))</f>
        <v>0.31255162746986459</v>
      </c>
      <c r="D20" s="10">
        <f>IFERROR(ROUND(AVERAGE(H3:H17),2),"")</f>
        <v>4421.58</v>
      </c>
      <c r="E20" s="15">
        <f>IFERROR(ROUND(IF(B20&lt;2,"n/a",(IF(C20&lt;=25%,"n/a",AVERAGE(I3:I17)))),2),"n/a")</f>
        <v>4065.18</v>
      </c>
      <c r="F20" s="10">
        <f>IFERROR(ROUND(MEDIAN(H3:H17),2),"")</f>
        <v>5006.71</v>
      </c>
      <c r="G20" s="11" t="str">
        <f>IFERROR(INDEX(G3:G17,MATCH(H20,H3:H17,0)),"")</f>
        <v>TECNO2000 INDÚSTRIA E COMÉRCIO LTDA</v>
      </c>
      <c r="H20" s="12">
        <f>F3</f>
        <v>2900</v>
      </c>
    </row>
    <row r="22" spans="1:9" x14ac:dyDescent="0.25">
      <c r="G22" s="13" t="s">
        <v>20</v>
      </c>
      <c r="H22" s="14">
        <f>IF(C20&lt;=25%,D20,MIN(E20:F20))</f>
        <v>4065.18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16</v>
      </c>
      <c r="B3" s="34" t="s">
        <v>55</v>
      </c>
      <c r="C3" s="36" t="s">
        <v>7</v>
      </c>
      <c r="D3" s="36">
        <v>1000</v>
      </c>
      <c r="E3" s="37">
        <f>IF(C20&lt;=25%,D20,MIN(E20:F20))</f>
        <v>4.68</v>
      </c>
      <c r="F3" s="37">
        <f>MIN(H3:H17)</f>
        <v>3.57</v>
      </c>
      <c r="G3" s="5" t="s">
        <v>65</v>
      </c>
      <c r="H3" s="16">
        <v>3.69</v>
      </c>
      <c r="I3" s="17">
        <f>IF(H3="","",(IF($C$20&lt;25%,"n/a",IF(H3&lt;=($D$20+$A$20),H3,"Descartado"))))</f>
        <v>3.69</v>
      </c>
    </row>
    <row r="4" spans="1:9" x14ac:dyDescent="0.25">
      <c r="A4" s="38"/>
      <c r="B4" s="35"/>
      <c r="C4" s="36"/>
      <c r="D4" s="36"/>
      <c r="E4" s="37"/>
      <c r="F4" s="37"/>
      <c r="G4" s="5" t="s">
        <v>66</v>
      </c>
      <c r="H4" s="16">
        <v>3.57</v>
      </c>
      <c r="I4" s="17">
        <f t="shared" ref="I4:I17" si="0">IF(H4="","",(IF($C$20&lt;25%,"n/a",IF(H4&lt;=($D$20+$A$20),H4,"Descartado"))))</f>
        <v>3.57</v>
      </c>
    </row>
    <row r="5" spans="1:9" x14ac:dyDescent="0.25">
      <c r="A5" s="38"/>
      <c r="B5" s="35"/>
      <c r="C5" s="36"/>
      <c r="D5" s="36"/>
      <c r="E5" s="37"/>
      <c r="F5" s="37"/>
      <c r="G5" s="5" t="s">
        <v>67</v>
      </c>
      <c r="H5" s="16">
        <v>6.79</v>
      </c>
      <c r="I5" s="17">
        <f t="shared" si="0"/>
        <v>6.79</v>
      </c>
    </row>
    <row r="6" spans="1:9" x14ac:dyDescent="0.25">
      <c r="A6" s="38"/>
      <c r="B6" s="35"/>
      <c r="C6" s="36"/>
      <c r="D6" s="36"/>
      <c r="E6" s="37"/>
      <c r="F6" s="37"/>
      <c r="G6" s="5" t="s">
        <v>68</v>
      </c>
      <c r="H6" s="16">
        <v>17.46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6.5598951973335673</v>
      </c>
      <c r="B20" s="8">
        <f>COUNT(H3:H17)</f>
        <v>4</v>
      </c>
      <c r="C20" s="9">
        <f>IF(B20&lt;2,"n/a",(A20/D20))</f>
        <v>0.83247400981390451</v>
      </c>
      <c r="D20" s="10">
        <f>IFERROR(ROUND(AVERAGE(H3:H17),2),"")</f>
        <v>7.88</v>
      </c>
      <c r="E20" s="15">
        <f>IFERROR(ROUND(IF(B20&lt;2,"n/a",(IF(C20&lt;=25%,"n/a",AVERAGE(I3:I17)))),2),"n/a")</f>
        <v>4.68</v>
      </c>
      <c r="F20" s="10">
        <f>IFERROR(ROUND(MEDIAN(H3:H17),2),"")</f>
        <v>5.24</v>
      </c>
      <c r="G20" s="11" t="str">
        <f>IFERROR(INDEX(G3:G17,MATCH(H20,H3:H17,0)),"")</f>
        <v>JJ VITALI</v>
      </c>
      <c r="H20" s="12">
        <f>F3</f>
        <v>3.57</v>
      </c>
    </row>
    <row r="22" spans="1:9" x14ac:dyDescent="0.25">
      <c r="G22" s="13" t="s">
        <v>20</v>
      </c>
      <c r="H22" s="14">
        <f>IF(C20&lt;=25%,D20,MIN(E20:F20))</f>
        <v>4.68</v>
      </c>
    </row>
    <row r="23" spans="1:9" x14ac:dyDescent="0.25">
      <c r="G23" s="13" t="s">
        <v>6</v>
      </c>
      <c r="H23" s="14">
        <f>ROUND(H22,2)*D3</f>
        <v>4680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17</v>
      </c>
      <c r="B3" s="34" t="s">
        <v>56</v>
      </c>
      <c r="C3" s="36" t="s">
        <v>57</v>
      </c>
      <c r="D3" s="36">
        <v>100</v>
      </c>
      <c r="E3" s="37">
        <f>IF(C20&lt;=25%,D20,MIN(E20:F20))</f>
        <v>112.83</v>
      </c>
      <c r="F3" s="37">
        <f>MIN(H3:H17)</f>
        <v>95.67</v>
      </c>
      <c r="G3" s="5" t="s">
        <v>69</v>
      </c>
      <c r="H3" s="16">
        <v>95.67</v>
      </c>
      <c r="I3" s="17">
        <f>IF(H3="","",(IF($C$20&lt;25%,"n/a",IF(H3&lt;=($D$20+$A$20),H3,"Descartado"))))</f>
        <v>95.67</v>
      </c>
    </row>
    <row r="4" spans="1:9" x14ac:dyDescent="0.25">
      <c r="A4" s="38"/>
      <c r="B4" s="35"/>
      <c r="C4" s="36"/>
      <c r="D4" s="36"/>
      <c r="E4" s="37"/>
      <c r="F4" s="37"/>
      <c r="G4" s="5" t="s">
        <v>70</v>
      </c>
      <c r="H4" s="16">
        <v>129.99</v>
      </c>
      <c r="I4" s="17">
        <f t="shared" ref="I4:I17" si="0">IF(H4="","",(IF($C$20&lt;25%,"n/a",IF(H4&lt;=($D$20+$A$20),H4,"Descartado"))))</f>
        <v>129.99</v>
      </c>
    </row>
    <row r="5" spans="1:9" x14ac:dyDescent="0.25">
      <c r="A5" s="38"/>
      <c r="B5" s="35"/>
      <c r="C5" s="36"/>
      <c r="D5" s="36"/>
      <c r="E5" s="37"/>
      <c r="F5" s="37"/>
      <c r="G5" s="5" t="s">
        <v>71</v>
      </c>
      <c r="H5" s="16">
        <v>543.89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249.46350461206413</v>
      </c>
      <c r="B20" s="8">
        <f>COUNT(H3:H17)</f>
        <v>3</v>
      </c>
      <c r="C20" s="9">
        <f>IF(B20&lt;2,"n/a",(A20/D20))</f>
        <v>0.97249144165002399</v>
      </c>
      <c r="D20" s="10">
        <f>IFERROR(ROUND(AVERAGE(H3:H17),2),"")</f>
        <v>256.52</v>
      </c>
      <c r="E20" s="15">
        <f>IFERROR(ROUND(IF(B20&lt;2,"n/a",(IF(C20&lt;=25%,"n/a",AVERAGE(I3:I17)))),2),"n/a")</f>
        <v>112.83</v>
      </c>
      <c r="F20" s="10">
        <f>IFERROR(ROUND(MEDIAN(H3:H17),2),"")</f>
        <v>129.99</v>
      </c>
      <c r="G20" s="11" t="str">
        <f>IFERROR(INDEX(G3:G17,MATCH(H20,H3:H17,0)),"")</f>
        <v>N. DO AMARAL GOMES LTDA</v>
      </c>
      <c r="H20" s="12">
        <f>F3</f>
        <v>95.67</v>
      </c>
    </row>
    <row r="22" spans="1:9" x14ac:dyDescent="0.25">
      <c r="G22" s="13" t="s">
        <v>20</v>
      </c>
      <c r="H22" s="14">
        <f>IF(C20&lt;=25%,D20,MIN(E20:F20))</f>
        <v>112.83</v>
      </c>
    </row>
    <row r="23" spans="1:9" x14ac:dyDescent="0.25">
      <c r="G23" s="13" t="s">
        <v>6</v>
      </c>
      <c r="H23" s="14">
        <f>ROUND(H22,2)*D3</f>
        <v>11283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18</v>
      </c>
      <c r="B3" s="34" t="s">
        <v>58</v>
      </c>
      <c r="C3" s="36" t="s">
        <v>59</v>
      </c>
      <c r="D3" s="36">
        <v>100</v>
      </c>
      <c r="E3" s="37">
        <f>IF(C20&lt;=25%,D20,MIN(E20:F20))</f>
        <v>83.03</v>
      </c>
      <c r="F3" s="37">
        <f>MIN(H3:H17)</f>
        <v>45</v>
      </c>
      <c r="G3" s="5" t="s">
        <v>72</v>
      </c>
      <c r="H3" s="16">
        <v>103.19</v>
      </c>
      <c r="I3" s="17">
        <f>IF(H3="","",(IF($C$20&lt;25%,"n/a",IF(H3&lt;=($D$20+$A$20),H3,"Descartado"))))</f>
        <v>103.19</v>
      </c>
    </row>
    <row r="4" spans="1:9" x14ac:dyDescent="0.25">
      <c r="A4" s="38"/>
      <c r="B4" s="35"/>
      <c r="C4" s="36"/>
      <c r="D4" s="36"/>
      <c r="E4" s="37"/>
      <c r="F4" s="37"/>
      <c r="G4" s="5" t="s">
        <v>73</v>
      </c>
      <c r="H4" s="16">
        <v>107.9</v>
      </c>
      <c r="I4" s="17">
        <f t="shared" ref="I4:I17" si="0">IF(H4="","",(IF($C$20&lt;25%,"n/a",IF(H4&lt;=($D$20+$A$20),H4,"Descartado"))))</f>
        <v>107.9</v>
      </c>
    </row>
    <row r="5" spans="1:9" x14ac:dyDescent="0.25">
      <c r="A5" s="38"/>
      <c r="B5" s="35"/>
      <c r="C5" s="36"/>
      <c r="D5" s="36"/>
      <c r="E5" s="37"/>
      <c r="F5" s="37"/>
      <c r="G5" s="5" t="s">
        <v>74</v>
      </c>
      <c r="H5" s="16">
        <v>45</v>
      </c>
      <c r="I5" s="17">
        <f t="shared" si="0"/>
        <v>45</v>
      </c>
    </row>
    <row r="6" spans="1:9" x14ac:dyDescent="0.25">
      <c r="A6" s="38"/>
      <c r="B6" s="35"/>
      <c r="C6" s="36"/>
      <c r="D6" s="36"/>
      <c r="E6" s="37"/>
      <c r="F6" s="37"/>
      <c r="G6" s="5" t="s">
        <v>75</v>
      </c>
      <c r="H6" s="16">
        <v>67.25</v>
      </c>
      <c r="I6" s="17">
        <f t="shared" si="0"/>
        <v>67.25</v>
      </c>
    </row>
    <row r="7" spans="1:9" x14ac:dyDescent="0.25">
      <c r="A7" s="38"/>
      <c r="B7" s="35"/>
      <c r="C7" s="36"/>
      <c r="D7" s="36"/>
      <c r="E7" s="37"/>
      <c r="F7" s="37"/>
      <c r="G7" s="5" t="s">
        <v>76</v>
      </c>
      <c r="H7" s="16">
        <v>91.8</v>
      </c>
      <c r="I7" s="17">
        <f t="shared" si="0"/>
        <v>91.8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26.44401955074148</v>
      </c>
      <c r="B20" s="8">
        <f>COUNT(H3:H17)</f>
        <v>5</v>
      </c>
      <c r="C20" s="9">
        <f>IF(B20&lt;2,"n/a",(A20/D20))</f>
        <v>0.31848752921524121</v>
      </c>
      <c r="D20" s="10">
        <f>IFERROR(ROUND(AVERAGE(H3:H17),2),"")</f>
        <v>83.03</v>
      </c>
      <c r="E20" s="15">
        <f>IFERROR(ROUND(IF(B20&lt;2,"n/a",(IF(C20&lt;=25%,"n/a",AVERAGE(I3:I17)))),2),"n/a")</f>
        <v>83.03</v>
      </c>
      <c r="F20" s="10">
        <f>IFERROR(ROUND(MEDIAN(H3:H17),2),"")</f>
        <v>91.8</v>
      </c>
      <c r="G20" s="11" t="str">
        <f>IFERROR(INDEX(G3:G17,MATCH(H20,H3:H17,0)),"")</f>
        <v>LED MAIS COMERCIO ( PAINEL DE PREÇOS)</v>
      </c>
      <c r="H20" s="12">
        <f>F3</f>
        <v>45</v>
      </c>
    </row>
    <row r="22" spans="1:9" x14ac:dyDescent="0.25">
      <c r="G22" s="13" t="s">
        <v>20</v>
      </c>
      <c r="H22" s="14">
        <f>IF(C20&lt;=25%,D20,MIN(E20:F20))</f>
        <v>83.03</v>
      </c>
    </row>
    <row r="23" spans="1:9" x14ac:dyDescent="0.25">
      <c r="G23" s="13" t="s">
        <v>6</v>
      </c>
      <c r="H23" s="14">
        <f>ROUND(H22,2)*D3</f>
        <v>8303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19</v>
      </c>
      <c r="B3" s="34" t="s">
        <v>61</v>
      </c>
      <c r="C3" s="36" t="s">
        <v>7</v>
      </c>
      <c r="D3" s="36">
        <v>50</v>
      </c>
      <c r="E3" s="37">
        <f>IF(C20&lt;=25%,D20,MIN(E20:F20))</f>
        <v>68.7</v>
      </c>
      <c r="F3" s="37">
        <f>MIN(H3:H17)</f>
        <v>58.5</v>
      </c>
      <c r="G3" s="5" t="s">
        <v>77</v>
      </c>
      <c r="H3" s="16">
        <v>58.5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78</v>
      </c>
      <c r="H4" s="16">
        <v>62.61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79</v>
      </c>
      <c r="H5" s="16">
        <v>85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14.262153881280781</v>
      </c>
      <c r="B20" s="8">
        <f>COUNT(H3:H17)</f>
        <v>3</v>
      </c>
      <c r="C20" s="9">
        <f>IF(B20&lt;2,"n/a",(A20/D20))</f>
        <v>0.20760049317730395</v>
      </c>
      <c r="D20" s="10">
        <f>IFERROR(ROUND(AVERAGE(H3:H17),2),"")</f>
        <v>68.7</v>
      </c>
      <c r="E20" s="15" t="str">
        <f>IFERROR(ROUND(IF(B20&lt;2,"n/a",(IF(C20&lt;=25%,"n/a",AVERAGE(I3:I17)))),2),"n/a")</f>
        <v>n/a</v>
      </c>
      <c r="F20" s="10">
        <f>IFERROR(ROUND(MEDIAN(H3:H17),2),"")</f>
        <v>62.61</v>
      </c>
      <c r="G20" s="11" t="str">
        <f>IFERROR(INDEX(G3:G17,MATCH(H20,H3:H17,0)),"")</f>
        <v>BIANCA TEIXEIRA</v>
      </c>
      <c r="H20" s="12">
        <f>F3</f>
        <v>58.5</v>
      </c>
    </row>
    <row r="22" spans="1:9" x14ac:dyDescent="0.25">
      <c r="G22" s="13" t="s">
        <v>20</v>
      </c>
      <c r="H22" s="14">
        <f>IF(C20&lt;=25%,D20,MIN(E20:F20))</f>
        <v>68.7</v>
      </c>
    </row>
    <row r="23" spans="1:9" x14ac:dyDescent="0.25">
      <c r="G23" s="13" t="s">
        <v>6</v>
      </c>
      <c r="H23" s="14">
        <f>ROUND(H22,2)*D3</f>
        <v>3435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20</v>
      </c>
      <c r="B3" s="34" t="s">
        <v>62</v>
      </c>
      <c r="C3" s="36" t="s">
        <v>60</v>
      </c>
      <c r="D3" s="36">
        <v>50</v>
      </c>
      <c r="E3" s="37">
        <f>IF(C20&lt;=25%,D20,MIN(E20:F20))</f>
        <v>169.47</v>
      </c>
      <c r="F3" s="37">
        <f>MIN(H3:H17)</f>
        <v>53.9</v>
      </c>
      <c r="G3" s="5" t="s">
        <v>80</v>
      </c>
      <c r="H3" s="16">
        <v>53.9</v>
      </c>
      <c r="I3" s="17">
        <f>IF(H3="","",(IF($C$20&lt;25%,"n/a",IF(H3&lt;=($D$20+$A$20),H3,"Descartado"))))</f>
        <v>53.9</v>
      </c>
    </row>
    <row r="4" spans="1:9" x14ac:dyDescent="0.25">
      <c r="A4" s="38"/>
      <c r="B4" s="35"/>
      <c r="C4" s="36"/>
      <c r="D4" s="36"/>
      <c r="E4" s="37"/>
      <c r="F4" s="37"/>
      <c r="G4" s="5" t="s">
        <v>81</v>
      </c>
      <c r="H4" s="16">
        <v>114.5</v>
      </c>
      <c r="I4" s="17">
        <f t="shared" ref="I4:I17" si="0">IF(H4="","",(IF($C$20&lt;25%,"n/a",IF(H4&lt;=($D$20+$A$20),H4,"Descartado"))))</f>
        <v>114.5</v>
      </c>
    </row>
    <row r="5" spans="1:9" x14ac:dyDescent="0.25">
      <c r="A5" s="38"/>
      <c r="B5" s="35"/>
      <c r="C5" s="36"/>
      <c r="D5" s="36"/>
      <c r="E5" s="37"/>
      <c r="F5" s="37"/>
      <c r="G5" s="5" t="s">
        <v>82</v>
      </c>
      <c r="H5" s="16">
        <v>340</v>
      </c>
      <c r="I5" s="17">
        <f t="shared" si="0"/>
        <v>340</v>
      </c>
    </row>
    <row r="6" spans="1:9" x14ac:dyDescent="0.25">
      <c r="A6" s="38"/>
      <c r="B6" s="35"/>
      <c r="C6" s="36"/>
      <c r="D6" s="36"/>
      <c r="E6" s="37"/>
      <c r="F6" s="37"/>
      <c r="G6" s="5" t="s">
        <v>83</v>
      </c>
      <c r="H6" s="16">
        <v>489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201.68851396811533</v>
      </c>
      <c r="B20" s="8">
        <f>COUNT(H3:H17)</f>
        <v>4</v>
      </c>
      <c r="C20" s="9">
        <f>IF(B20&lt;2,"n/a",(A20/D20))</f>
        <v>0.80885708429161951</v>
      </c>
      <c r="D20" s="10">
        <f>IFERROR(ROUND(AVERAGE(H3:H17),2),"")</f>
        <v>249.35</v>
      </c>
      <c r="E20" s="15">
        <f>IFERROR(ROUND(IF(B20&lt;2,"n/a",(IF(C20&lt;=25%,"n/a",AVERAGE(I3:I17)))),2),"n/a")</f>
        <v>169.47</v>
      </c>
      <c r="F20" s="10">
        <f>IFERROR(ROUND(MEDIAN(H3:H17),2),"")</f>
        <v>227.25</v>
      </c>
      <c r="G20" s="11" t="str">
        <f>IFERROR(INDEX(G3:G17,MATCH(H20,H3:H17,0)),"")</f>
        <v>NOVA POMPEIA COMERCIO VAREJISTA E</v>
      </c>
      <c r="H20" s="12">
        <f>F3</f>
        <v>53.9</v>
      </c>
    </row>
    <row r="22" spans="1:9" x14ac:dyDescent="0.25">
      <c r="G22" s="13" t="s">
        <v>20</v>
      </c>
      <c r="H22" s="14">
        <f>IF(C20&lt;=25%,D20,MIN(E20:F20))</f>
        <v>169.47</v>
      </c>
    </row>
    <row r="23" spans="1:9" x14ac:dyDescent="0.25">
      <c r="G23" s="13" t="s">
        <v>6</v>
      </c>
      <c r="H23" s="14">
        <f>ROUND(H22,2)*D3</f>
        <v>8473.5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2</v>
      </c>
      <c r="B3" s="34" t="s">
        <v>102</v>
      </c>
      <c r="C3" s="36" t="s">
        <v>99</v>
      </c>
      <c r="D3" s="36">
        <v>83</v>
      </c>
      <c r="E3" s="37">
        <f>IF(C20&lt;=25%,D20,MIN(E20:F20))</f>
        <v>4522.33</v>
      </c>
      <c r="F3" s="37">
        <f>MIN(H3:H17)</f>
        <v>3649.9</v>
      </c>
      <c r="G3" s="5" t="s">
        <v>103</v>
      </c>
      <c r="H3" s="16">
        <v>5318.1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104</v>
      </c>
      <c r="H4" s="16">
        <v>3649.9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105</v>
      </c>
      <c r="H5" s="16">
        <v>4599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836.73839599562689</v>
      </c>
      <c r="B20" s="8">
        <f>COUNT(H3:H17)</f>
        <v>3</v>
      </c>
      <c r="C20" s="9">
        <f>IF(B20&lt;2,"n/a",(A20/D20))</f>
        <v>0.18502373687803123</v>
      </c>
      <c r="D20" s="10">
        <f>IFERROR(ROUND(AVERAGE(H3:H17),2),"")</f>
        <v>4522.33</v>
      </c>
      <c r="E20" s="15" t="str">
        <f>IFERROR(ROUND(IF(B20&lt;2,"n/a",(IF(C20&lt;=25%,"n/a",AVERAGE(I3:I17)))),2),"n/a")</f>
        <v>n/a</v>
      </c>
      <c r="F20" s="10">
        <f>IFERROR(ROUND(MEDIAN(H3:H17),2),"")</f>
        <v>4599</v>
      </c>
      <c r="G20" s="11" t="str">
        <f>IFERROR(INDEX(G3:G17,MATCH(H20,H3:H17,0)),"")</f>
        <v>GAZIN</v>
      </c>
      <c r="H20" s="12">
        <f>F3</f>
        <v>3649.9</v>
      </c>
    </row>
    <row r="22" spans="1:9" x14ac:dyDescent="0.25">
      <c r="G22" s="13" t="s">
        <v>20</v>
      </c>
      <c r="H22" s="14">
        <f>IF(C20&lt;=25%,D20,MIN(E20:F20))</f>
        <v>4522.33</v>
      </c>
    </row>
    <row r="23" spans="1:9" x14ac:dyDescent="0.25">
      <c r="G23" s="13" t="s">
        <v>6</v>
      </c>
      <c r="H23" s="14">
        <f>ROUND(H22,2)*D3</f>
        <v>375353.39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21</v>
      </c>
      <c r="B3" s="34" t="s">
        <v>63</v>
      </c>
      <c r="C3" s="36" t="s">
        <v>60</v>
      </c>
      <c r="D3" s="36">
        <v>50</v>
      </c>
      <c r="E3" s="37">
        <f>IF(C20&lt;=25%,D20,MIN(E20:F20))</f>
        <v>203.92</v>
      </c>
      <c r="F3" s="37">
        <f>MIN(H3:H17)</f>
        <v>108.9</v>
      </c>
      <c r="G3" s="5" t="s">
        <v>84</v>
      </c>
      <c r="H3" s="16">
        <v>108.9</v>
      </c>
      <c r="I3" s="17">
        <f>IF(H3="","",(IF($C$20&lt;25%,"n/a",IF(H3&lt;=($D$20+$A$20),H3,"Descartado"))))</f>
        <v>108.9</v>
      </c>
    </row>
    <row r="4" spans="1:9" x14ac:dyDescent="0.25">
      <c r="A4" s="38"/>
      <c r="B4" s="35"/>
      <c r="C4" s="36"/>
      <c r="D4" s="36"/>
      <c r="E4" s="37"/>
      <c r="F4" s="37"/>
      <c r="G4" s="5" t="s">
        <v>85</v>
      </c>
      <c r="H4" s="16">
        <v>138.97999999999999</v>
      </c>
      <c r="I4" s="17">
        <f t="shared" ref="I4:I17" si="0">IF(H4="","",(IF($C$20&lt;25%,"n/a",IF(H4&lt;=($D$20+$A$20),H4,"Descartado"))))</f>
        <v>138.97999999999999</v>
      </c>
    </row>
    <row r="5" spans="1:9" x14ac:dyDescent="0.25">
      <c r="A5" s="38"/>
      <c r="B5" s="35"/>
      <c r="C5" s="36"/>
      <c r="D5" s="36"/>
      <c r="E5" s="37"/>
      <c r="F5" s="37"/>
      <c r="G5" s="5" t="s">
        <v>86</v>
      </c>
      <c r="H5" s="16">
        <v>307.89999999999998</v>
      </c>
      <c r="I5" s="17">
        <f t="shared" si="0"/>
        <v>307.89999999999998</v>
      </c>
    </row>
    <row r="6" spans="1:9" x14ac:dyDescent="0.25">
      <c r="A6" s="38"/>
      <c r="B6" s="35"/>
      <c r="C6" s="36"/>
      <c r="D6" s="36"/>
      <c r="E6" s="37"/>
      <c r="F6" s="37"/>
      <c r="G6" s="5" t="s">
        <v>83</v>
      </c>
      <c r="H6" s="16">
        <v>259.89999999999998</v>
      </c>
      <c r="I6" s="17">
        <f t="shared" si="0"/>
        <v>259.89999999999998</v>
      </c>
    </row>
    <row r="7" spans="1:9" x14ac:dyDescent="0.25">
      <c r="A7" s="38"/>
      <c r="B7" s="35"/>
      <c r="C7" s="36"/>
      <c r="D7" s="36"/>
      <c r="E7" s="37"/>
      <c r="F7" s="37"/>
      <c r="G7" s="5" t="s">
        <v>87</v>
      </c>
      <c r="H7" s="16">
        <v>379.9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113.98110931202594</v>
      </c>
      <c r="B20" s="8">
        <f>COUNT(H3:H17)</f>
        <v>5</v>
      </c>
      <c r="C20" s="9">
        <f>IF(B20&lt;2,"n/a",(A20/D20))</f>
        <v>0.47666907540994452</v>
      </c>
      <c r="D20" s="10">
        <f>IFERROR(ROUND(AVERAGE(H3:H17),2),"")</f>
        <v>239.12</v>
      </c>
      <c r="E20" s="15">
        <f>IFERROR(ROUND(IF(B20&lt;2,"n/a",(IF(C20&lt;=25%,"n/a",AVERAGE(I3:I17)))),2),"n/a")</f>
        <v>203.92</v>
      </c>
      <c r="F20" s="10">
        <f>IFERROR(ROUND(MEDIAN(H3:H17),2),"")</f>
        <v>259.89999999999998</v>
      </c>
      <c r="G20" s="11" t="str">
        <f>IFERROR(INDEX(G3:G17,MATCH(H20,H3:H17,0)),"")</f>
        <v xml:space="preserve">WOLVES GROUP AND </v>
      </c>
      <c r="H20" s="12">
        <f>F3</f>
        <v>108.9</v>
      </c>
    </row>
    <row r="22" spans="1:9" x14ac:dyDescent="0.25">
      <c r="G22" s="13" t="s">
        <v>20</v>
      </c>
      <c r="H22" s="14">
        <f>IF(C20&lt;=25%,D20,MIN(E20:F20))</f>
        <v>203.92</v>
      </c>
    </row>
    <row r="23" spans="1:9" x14ac:dyDescent="0.25">
      <c r="G23" s="13" t="s">
        <v>6</v>
      </c>
      <c r="H23" s="14">
        <f>ROUND(H22,2)*D3</f>
        <v>10196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22</v>
      </c>
      <c r="B3" s="34" t="s">
        <v>64</v>
      </c>
      <c r="C3" s="36" t="s">
        <v>57</v>
      </c>
      <c r="D3" s="36">
        <v>100</v>
      </c>
      <c r="E3" s="37">
        <f>IF(C20&lt;=25%,D20,MIN(E20:F20))</f>
        <v>64.989999999999995</v>
      </c>
      <c r="F3" s="37">
        <f>MIN(H3:H17)</f>
        <v>30.8</v>
      </c>
      <c r="G3" s="5" t="s">
        <v>88</v>
      </c>
      <c r="H3" s="16">
        <v>30.8</v>
      </c>
      <c r="I3" s="17">
        <f>IF(H3="","",(IF($C$20&lt;25%,"n/a",IF(H3&lt;=($D$20+$A$20),H3,"Descartado"))))</f>
        <v>30.8</v>
      </c>
    </row>
    <row r="4" spans="1:9" x14ac:dyDescent="0.25">
      <c r="A4" s="38"/>
      <c r="B4" s="35"/>
      <c r="C4" s="36"/>
      <c r="D4" s="36"/>
      <c r="E4" s="37"/>
      <c r="F4" s="37"/>
      <c r="G4" s="5" t="s">
        <v>78</v>
      </c>
      <c r="H4" s="16">
        <v>56</v>
      </c>
      <c r="I4" s="17">
        <f t="shared" ref="I4:I17" si="0">IF(H4="","",(IF($C$20&lt;25%,"n/a",IF(H4&lt;=($D$20+$A$20),H4,"Descartado"))))</f>
        <v>56</v>
      </c>
    </row>
    <row r="5" spans="1:9" x14ac:dyDescent="0.25">
      <c r="A5" s="38"/>
      <c r="B5" s="35"/>
      <c r="C5" s="36"/>
      <c r="D5" s="36"/>
      <c r="E5" s="37"/>
      <c r="F5" s="37"/>
      <c r="G5" s="5" t="s">
        <v>89</v>
      </c>
      <c r="H5" s="16">
        <v>83.25</v>
      </c>
      <c r="I5" s="17">
        <f t="shared" si="0"/>
        <v>83.25</v>
      </c>
    </row>
    <row r="6" spans="1:9" x14ac:dyDescent="0.25">
      <c r="A6" s="38"/>
      <c r="B6" s="35"/>
      <c r="C6" s="36"/>
      <c r="D6" s="36"/>
      <c r="E6" s="37"/>
      <c r="F6" s="37"/>
      <c r="G6" s="5" t="s">
        <v>90</v>
      </c>
      <c r="H6" s="16">
        <v>89.9</v>
      </c>
      <c r="I6" s="17">
        <f t="shared" si="0"/>
        <v>89.9</v>
      </c>
    </row>
    <row r="7" spans="1:9" x14ac:dyDescent="0.25">
      <c r="A7" s="38"/>
      <c r="B7" s="35"/>
      <c r="C7" s="36"/>
      <c r="D7" s="36"/>
      <c r="E7" s="37"/>
      <c r="F7" s="37"/>
      <c r="G7" s="5" t="s">
        <v>91</v>
      </c>
      <c r="H7" s="16">
        <v>122.9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34.952818198251194</v>
      </c>
      <c r="B20" s="8">
        <f>COUNT(H3:H17)</f>
        <v>5</v>
      </c>
      <c r="C20" s="9">
        <f>IF(B20&lt;2,"n/a",(A20/D20))</f>
        <v>0.45648188844522919</v>
      </c>
      <c r="D20" s="10">
        <f>IFERROR(ROUND(AVERAGE(H3:H17),2),"")</f>
        <v>76.569999999999993</v>
      </c>
      <c r="E20" s="15">
        <f>IFERROR(ROUND(IF(B20&lt;2,"n/a",(IF(C20&lt;=25%,"n/a",AVERAGE(I3:I17)))),2),"n/a")</f>
        <v>64.989999999999995</v>
      </c>
      <c r="F20" s="10">
        <f>IFERROR(ROUND(MEDIAN(H3:H17),2),"")</f>
        <v>83.25</v>
      </c>
      <c r="G20" s="11" t="str">
        <f>IFERROR(INDEX(G3:G17,MATCH(H20,H3:H17,0)),"")</f>
        <v>PRIME COMERCIO DE MATERIAIS</v>
      </c>
      <c r="H20" s="12">
        <f>F3</f>
        <v>30.8</v>
      </c>
    </row>
    <row r="22" spans="1:9" x14ac:dyDescent="0.25">
      <c r="G22" s="13" t="s">
        <v>20</v>
      </c>
      <c r="H22" s="14">
        <f>IF(C20&lt;=25%,D20,MIN(E20:F20))</f>
        <v>64.989999999999995</v>
      </c>
    </row>
    <row r="23" spans="1:9" x14ac:dyDescent="0.25">
      <c r="G23" s="13" t="s">
        <v>6</v>
      </c>
      <c r="H23" s="14">
        <f>ROUND(H22,2)*D3</f>
        <v>6498.9999999999991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23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24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25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26</v>
      </c>
      <c r="B3" s="34" t="s">
        <v>34</v>
      </c>
      <c r="C3" s="36" t="s">
        <v>7</v>
      </c>
      <c r="D3" s="36">
        <v>4</v>
      </c>
      <c r="E3" s="37">
        <f>IF(C20&lt;=25%,D20,MIN(E20:F20))</f>
        <v>314.5</v>
      </c>
      <c r="F3" s="37">
        <f>MIN(H3:H17)</f>
        <v>149.97</v>
      </c>
      <c r="G3" s="5" t="s">
        <v>42</v>
      </c>
      <c r="H3" s="16">
        <v>1257</v>
      </c>
      <c r="I3" s="17" t="str">
        <f>IF(H3="","",(IF($C$20&lt;25%,"n/a",IF(H3&lt;=($D$20+$A$20),H3,"Descartado"))))</f>
        <v>Descartado</v>
      </c>
    </row>
    <row r="4" spans="1:9" x14ac:dyDescent="0.25">
      <c r="A4" s="38"/>
      <c r="B4" s="35"/>
      <c r="C4" s="36"/>
      <c r="D4" s="36"/>
      <c r="E4" s="37"/>
      <c r="F4" s="37"/>
      <c r="G4" s="5" t="s">
        <v>36</v>
      </c>
      <c r="H4" s="16">
        <v>160</v>
      </c>
      <c r="I4" s="17">
        <f t="shared" ref="I4:I17" si="0">IF(H4="","",(IF($C$20&lt;25%,"n/a",IF(H4&lt;=($D$20+$A$20),H4,"Descartado"))))</f>
        <v>160</v>
      </c>
    </row>
    <row r="5" spans="1:9" x14ac:dyDescent="0.25">
      <c r="A5" s="38"/>
      <c r="B5" s="35"/>
      <c r="C5" s="36"/>
      <c r="D5" s="36"/>
      <c r="E5" s="37"/>
      <c r="F5" s="37"/>
      <c r="G5" s="5" t="s">
        <v>43</v>
      </c>
      <c r="H5" s="16">
        <v>330</v>
      </c>
      <c r="I5" s="17">
        <f t="shared" si="0"/>
        <v>330</v>
      </c>
    </row>
    <row r="6" spans="1:9" x14ac:dyDescent="0.25">
      <c r="A6" s="38"/>
      <c r="B6" s="35"/>
      <c r="C6" s="36"/>
      <c r="D6" s="36"/>
      <c r="E6" s="37"/>
      <c r="F6" s="37"/>
      <c r="G6" s="5" t="s">
        <v>38</v>
      </c>
      <c r="H6" s="16">
        <v>259</v>
      </c>
      <c r="I6" s="17">
        <f t="shared" si="0"/>
        <v>259</v>
      </c>
    </row>
    <row r="7" spans="1:9" x14ac:dyDescent="0.25">
      <c r="A7" s="38"/>
      <c r="B7" s="35"/>
      <c r="C7" s="36"/>
      <c r="D7" s="36"/>
      <c r="E7" s="37"/>
      <c r="F7" s="37"/>
      <c r="G7" s="5" t="s">
        <v>39</v>
      </c>
      <c r="H7" s="16">
        <v>1000</v>
      </c>
      <c r="I7" s="17">
        <f t="shared" si="0"/>
        <v>1000</v>
      </c>
    </row>
    <row r="8" spans="1:9" x14ac:dyDescent="0.25">
      <c r="A8" s="38"/>
      <c r="B8" s="35"/>
      <c r="C8" s="36"/>
      <c r="D8" s="36"/>
      <c r="E8" s="37"/>
      <c r="F8" s="37"/>
      <c r="G8" s="5" t="s">
        <v>44</v>
      </c>
      <c r="H8" s="16">
        <v>177.5</v>
      </c>
      <c r="I8" s="17">
        <f t="shared" si="0"/>
        <v>177.5</v>
      </c>
    </row>
    <row r="9" spans="1:9" x14ac:dyDescent="0.25">
      <c r="A9" s="38"/>
      <c r="B9" s="35"/>
      <c r="C9" s="36"/>
      <c r="D9" s="36"/>
      <c r="E9" s="37"/>
      <c r="F9" s="37"/>
      <c r="G9" s="5" t="s">
        <v>37</v>
      </c>
      <c r="H9" s="16">
        <v>160</v>
      </c>
      <c r="I9" s="17">
        <f t="shared" si="0"/>
        <v>160</v>
      </c>
    </row>
    <row r="10" spans="1:9" x14ac:dyDescent="0.25">
      <c r="A10" s="38"/>
      <c r="B10" s="35"/>
      <c r="C10" s="36"/>
      <c r="D10" s="36"/>
      <c r="E10" s="37"/>
      <c r="F10" s="37"/>
      <c r="G10" s="5" t="s">
        <v>45</v>
      </c>
      <c r="H10" s="16">
        <v>1342</v>
      </c>
      <c r="I10" s="17" t="str">
        <f t="shared" si="0"/>
        <v>Descartado</v>
      </c>
    </row>
    <row r="11" spans="1:9" x14ac:dyDescent="0.25">
      <c r="A11" s="38"/>
      <c r="B11" s="35"/>
      <c r="C11" s="36"/>
      <c r="D11" s="36"/>
      <c r="E11" s="37"/>
      <c r="F11" s="37"/>
      <c r="G11" s="5" t="s">
        <v>46</v>
      </c>
      <c r="H11" s="16">
        <v>1650</v>
      </c>
      <c r="I11" s="17" t="str">
        <f t="shared" si="0"/>
        <v>Descartado</v>
      </c>
    </row>
    <row r="12" spans="1:9" x14ac:dyDescent="0.25">
      <c r="A12" s="38"/>
      <c r="B12" s="35"/>
      <c r="C12" s="36"/>
      <c r="D12" s="36"/>
      <c r="E12" s="37"/>
      <c r="F12" s="37"/>
      <c r="G12" s="5" t="s">
        <v>41</v>
      </c>
      <c r="H12" s="16">
        <v>149.97</v>
      </c>
      <c r="I12" s="17">
        <f t="shared" si="0"/>
        <v>149.97</v>
      </c>
    </row>
    <row r="13" spans="1:9" x14ac:dyDescent="0.25">
      <c r="A13" s="38"/>
      <c r="B13" s="35"/>
      <c r="C13" s="36"/>
      <c r="D13" s="36"/>
      <c r="E13" s="37"/>
      <c r="F13" s="37"/>
      <c r="G13" s="5" t="s">
        <v>51</v>
      </c>
      <c r="H13" s="16">
        <v>299</v>
      </c>
      <c r="I13" s="17">
        <f t="shared" si="0"/>
        <v>299</v>
      </c>
    </row>
    <row r="14" spans="1:9" x14ac:dyDescent="0.25">
      <c r="A14" s="38"/>
      <c r="B14" s="35"/>
      <c r="C14" s="36"/>
      <c r="D14" s="36"/>
      <c r="E14" s="37"/>
      <c r="F14" s="37"/>
      <c r="G14" s="5" t="s">
        <v>53</v>
      </c>
      <c r="H14" s="16">
        <v>341.01</v>
      </c>
      <c r="I14" s="17">
        <f t="shared" si="0"/>
        <v>341.01</v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552.6252471612205</v>
      </c>
      <c r="B20" s="8">
        <f>COUNT(H3:H17)</f>
        <v>12</v>
      </c>
      <c r="C20" s="9">
        <f>IF(B20&lt;2,"n/a",(A20/D20))</f>
        <v>0.93067456030115114</v>
      </c>
      <c r="D20" s="10">
        <f>IFERROR(ROUND(AVERAGE(H3:H17),2),"")</f>
        <v>593.79</v>
      </c>
      <c r="E20" s="15">
        <f>IFERROR(ROUND(IF(B20&lt;2,"n/a",(IF(C20&lt;=25%,"n/a",AVERAGE(I3:I17)))),2),"n/a")</f>
        <v>319.61</v>
      </c>
      <c r="F20" s="10">
        <f>IFERROR(ROUND(MEDIAN(H3:H17),2),"")</f>
        <v>314.5</v>
      </c>
      <c r="G20" s="11" t="str">
        <f>IFERROR(INDEX(G3:G17,MATCH(H20,H3:H17,0)),"")</f>
        <v>ISALTEC COMERCIO DE INSTRUMENTOS DE MEDICAO LTDA</v>
      </c>
      <c r="H20" s="12">
        <f>F3</f>
        <v>149.97</v>
      </c>
    </row>
    <row r="22" spans="1:9" x14ac:dyDescent="0.25">
      <c r="G22" s="13" t="s">
        <v>20</v>
      </c>
      <c r="H22" s="14">
        <f>IF(C20&lt;=25%,D20,MIN(E20:F20))</f>
        <v>314.5</v>
      </c>
    </row>
    <row r="23" spans="1:9" x14ac:dyDescent="0.25">
      <c r="G23" s="13" t="s">
        <v>6</v>
      </c>
      <c r="H23" s="14">
        <f>ROUND(H22,2)*D3</f>
        <v>1258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27</v>
      </c>
      <c r="B3" s="34" t="s">
        <v>35</v>
      </c>
      <c r="C3" s="36" t="s">
        <v>7</v>
      </c>
      <c r="D3" s="36">
        <v>2</v>
      </c>
      <c r="E3" s="37">
        <f>IF(C20&lt;=25%,D20,MIN(E20:F20))</f>
        <v>2336.66</v>
      </c>
      <c r="F3" s="37">
        <f>MIN(H3:H17)</f>
        <v>985</v>
      </c>
      <c r="G3" s="5" t="s">
        <v>43</v>
      </c>
      <c r="H3" s="16">
        <v>985</v>
      </c>
      <c r="I3" s="17">
        <f>IF(H3="","",(IF($C$20&lt;25%,"n/a",IF(H3&lt;=($D$20+$A$20),H3,"Descartado"))))</f>
        <v>985</v>
      </c>
    </row>
    <row r="4" spans="1:9" x14ac:dyDescent="0.25">
      <c r="A4" s="38"/>
      <c r="B4" s="35"/>
      <c r="C4" s="36"/>
      <c r="D4" s="36"/>
      <c r="E4" s="37"/>
      <c r="F4" s="37"/>
      <c r="G4" s="5" t="s">
        <v>47</v>
      </c>
      <c r="H4" s="16">
        <v>1750</v>
      </c>
      <c r="I4" s="17">
        <f t="shared" ref="I4:I17" si="0">IF(H4="","",(IF($C$20&lt;25%,"n/a",IF(H4&lt;=($D$20+$A$20),H4,"Descartado"))))</f>
        <v>1750</v>
      </c>
    </row>
    <row r="5" spans="1:9" x14ac:dyDescent="0.25">
      <c r="A5" s="38"/>
      <c r="B5" s="35"/>
      <c r="C5" s="36"/>
      <c r="D5" s="36"/>
      <c r="E5" s="37"/>
      <c r="F5" s="37"/>
      <c r="G5" s="5" t="s">
        <v>48</v>
      </c>
      <c r="H5" s="16">
        <v>3775.12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 t="s">
        <v>36</v>
      </c>
      <c r="H6" s="16">
        <v>1449.99</v>
      </c>
      <c r="I6" s="17">
        <f t="shared" si="0"/>
        <v>1449.99</v>
      </c>
    </row>
    <row r="7" spans="1:9" x14ac:dyDescent="0.25">
      <c r="A7" s="38"/>
      <c r="B7" s="35"/>
      <c r="C7" s="36"/>
      <c r="D7" s="36"/>
      <c r="E7" s="37"/>
      <c r="F7" s="37"/>
      <c r="G7" s="5" t="s">
        <v>40</v>
      </c>
      <c r="H7" s="16">
        <v>1738.77</v>
      </c>
      <c r="I7" s="17">
        <f t="shared" si="0"/>
        <v>1738.77</v>
      </c>
    </row>
    <row r="8" spans="1:9" x14ac:dyDescent="0.25">
      <c r="A8" s="38"/>
      <c r="B8" s="35"/>
      <c r="C8" s="36"/>
      <c r="D8" s="36"/>
      <c r="E8" s="37"/>
      <c r="F8" s="37"/>
      <c r="G8" s="5" t="s">
        <v>49</v>
      </c>
      <c r="H8" s="16">
        <v>2582</v>
      </c>
      <c r="I8" s="17">
        <f t="shared" si="0"/>
        <v>2582</v>
      </c>
    </row>
    <row r="9" spans="1:9" x14ac:dyDescent="0.25">
      <c r="A9" s="38"/>
      <c r="B9" s="35"/>
      <c r="C9" s="36"/>
      <c r="D9" s="36"/>
      <c r="E9" s="37"/>
      <c r="F9" s="37"/>
      <c r="G9" s="5" t="s">
        <v>54</v>
      </c>
      <c r="H9" s="16">
        <v>3179.25</v>
      </c>
      <c r="I9" s="17">
        <f t="shared" si="0"/>
        <v>3179.25</v>
      </c>
    </row>
    <row r="10" spans="1:9" x14ac:dyDescent="0.25">
      <c r="A10" s="38"/>
      <c r="B10" s="35"/>
      <c r="C10" s="36"/>
      <c r="D10" s="36"/>
      <c r="E10" s="37"/>
      <c r="F10" s="37"/>
      <c r="G10" s="5" t="s">
        <v>50</v>
      </c>
      <c r="H10" s="16">
        <v>3484.8</v>
      </c>
      <c r="I10" s="17">
        <f t="shared" si="0"/>
        <v>3484.8</v>
      </c>
    </row>
    <row r="11" spans="1:9" x14ac:dyDescent="0.25">
      <c r="A11" s="38"/>
      <c r="B11" s="35"/>
      <c r="C11" s="36"/>
      <c r="D11" s="36"/>
      <c r="E11" s="37"/>
      <c r="F11" s="37"/>
      <c r="G11" s="5" t="s">
        <v>52</v>
      </c>
      <c r="H11" s="16">
        <v>3523.43</v>
      </c>
      <c r="I11" s="17">
        <f t="shared" si="0"/>
        <v>3523.43</v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1039.8846968908506</v>
      </c>
      <c r="B20" s="8">
        <f>COUNT(H3:H17)</f>
        <v>9</v>
      </c>
      <c r="C20" s="9">
        <f>IF(B20&lt;2,"n/a",(A20/D20))</f>
        <v>0.41654036759391244</v>
      </c>
      <c r="D20" s="10">
        <f>IFERROR(ROUND(AVERAGE(H3:H17),2),"")</f>
        <v>2496.48</v>
      </c>
      <c r="E20" s="15">
        <f>IFERROR(ROUND(IF(B20&lt;2,"n/a",(IF(C20&lt;=25%,"n/a",AVERAGE(I3:I17)))),2),"n/a")</f>
        <v>2336.66</v>
      </c>
      <c r="F20" s="10">
        <f>IFERROR(ROUND(MEDIAN(H3:H17),2),"")</f>
        <v>2582</v>
      </c>
      <c r="G20" s="11" t="str">
        <f>IFERROR(INDEX(G3:G17,MATCH(H20,H3:H17,0)),"")</f>
        <v>R JUAREZ DE ALMEIDA</v>
      </c>
      <c r="H20" s="12">
        <f>F3</f>
        <v>985</v>
      </c>
    </row>
    <row r="22" spans="1:9" x14ac:dyDescent="0.25">
      <c r="G22" s="13" t="s">
        <v>20</v>
      </c>
      <c r="H22" s="14">
        <f>IF(C20&lt;=25%,D20,MIN(E20:F20))</f>
        <v>2336.66</v>
      </c>
    </row>
    <row r="23" spans="1:9" x14ac:dyDescent="0.25">
      <c r="G23" s="13" t="s">
        <v>6</v>
      </c>
      <c r="H23" s="14">
        <f>ROUND(H22,2)*D3</f>
        <v>4673.32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Normal="100" zoomScaleSheetLayoutView="85" zoomScalePageLayoutView="55" workbookViewId="0">
      <selection activeCell="G30" sqref="G30"/>
    </sheetView>
  </sheetViews>
  <sheetFormatPr defaultRowHeight="15" x14ac:dyDescent="0.25"/>
  <cols>
    <col min="1" max="2" width="6.7109375" style="1" customWidth="1"/>
    <col min="3" max="3" width="61.7109375" style="4" customWidth="1"/>
    <col min="4" max="4" width="12.7109375" style="1" customWidth="1"/>
    <col min="5" max="5" width="9.28515625" style="1" bestFit="1" customWidth="1"/>
    <col min="6" max="6" width="22.42578125" style="1" customWidth="1"/>
    <col min="7" max="7" width="22.140625" style="1" customWidth="1"/>
    <col min="8" max="16384" width="9.140625" style="1"/>
  </cols>
  <sheetData>
    <row r="1" spans="1:7" ht="15.75" x14ac:dyDescent="0.25">
      <c r="A1" s="40" t="s">
        <v>0</v>
      </c>
      <c r="B1" s="40"/>
      <c r="C1" s="40"/>
      <c r="D1" s="40"/>
      <c r="E1" s="40"/>
      <c r="F1" s="40"/>
      <c r="G1" s="40"/>
    </row>
    <row r="2" spans="1:7" ht="24" x14ac:dyDescent="0.25">
      <c r="A2" s="6" t="s">
        <v>29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30</v>
      </c>
    </row>
    <row r="3" spans="1:7" ht="150" x14ac:dyDescent="0.25">
      <c r="A3" s="25" t="s">
        <v>122</v>
      </c>
      <c r="B3" s="25">
        <f>Item1!A3</f>
        <v>1</v>
      </c>
      <c r="C3" s="27" t="str">
        <f>Item1!B3</f>
        <v xml:space="preserve">Condicionador de ar “split system” do tipo “Hi Wall”, com as seguintes especificações: Capacidade de refrigeração entre 11.000 e 14.000 BTU’s/h, tecnologia inverter, tensão elétrica: 220 V, Selo Procel eficiência energética classe A, ciclo frio, compressor rotativo, fluido refrigerante ecológico R32, controle remoto sem fio, movimento e controle automático do direcionamento do ar (swing/oscilar), acionamento de emergência na unidade interna no caso de perda ou dano do controle remoto. Cor Branca. Garantia de no mínimo 12 meses. 
</v>
      </c>
      <c r="D3" s="25" t="str">
        <f>Item1!C3</f>
        <v>UN</v>
      </c>
      <c r="E3" s="25">
        <f>Item1!D3</f>
        <v>45</v>
      </c>
      <c r="F3" s="26">
        <f>Item1!E3</f>
        <v>3141.59</v>
      </c>
      <c r="G3" s="26">
        <f>ROUND((E3*F3),2)</f>
        <v>141371.54999999999</v>
      </c>
    </row>
    <row r="4" spans="1:7" ht="120" x14ac:dyDescent="0.25">
      <c r="A4" s="25" t="s">
        <v>122</v>
      </c>
      <c r="B4" s="25">
        <f>Item2!A3</f>
        <v>2</v>
      </c>
      <c r="C4" s="27" t="str">
        <f>Item2!B3</f>
        <v xml:space="preserve">Condicionador de ar “split system” do tipo “Hi Wall”, com as seguintes especificações: Capacidade de refrigeração entre 16.000 e 20.000 BTU’s/h, tecnologia inverter, tensão elétrica 220V, Selo Procel eficiência energética classe A, ciclo frio, compressor rotativo, fluido refrigerante ecológico R32, controle remoto sem fio, movimento e controle automático do direcionamento do ar (swing/oscilar), acionamento de emergência na unidade interna no caso de perda ou dano do controle remoto. Cor Branca. Garantia de no mínimo 12 meses.
</v>
      </c>
      <c r="D4" s="25" t="str">
        <f>Item2!C3</f>
        <v>UN</v>
      </c>
      <c r="E4" s="25">
        <f>Item2!D3</f>
        <v>83</v>
      </c>
      <c r="F4" s="26">
        <f>Item2!E3</f>
        <v>4522.33</v>
      </c>
      <c r="G4" s="26">
        <f t="shared" ref="G4:G15" si="0">ROUND((E4*F4),2)</f>
        <v>375353.39</v>
      </c>
    </row>
    <row r="5" spans="1:7" ht="120" x14ac:dyDescent="0.25">
      <c r="A5" s="25" t="s">
        <v>122</v>
      </c>
      <c r="B5" s="25">
        <f>Item3!A3</f>
        <v>3</v>
      </c>
      <c r="C5" s="27" t="str">
        <f>Item3!B3</f>
        <v xml:space="preserve">Condicionador de ar “split system” do tipo “Hi Wall”, com as seguintes especificações: Capacidade de refrigeração entre 22.000 e 26.000 BTU’s/h, tecnologia inverter, tensão elétrica 220V, Selo Procel eficiência energética classe A, ciclo frio, compressor rotativo, fluido refrigerante ecológico R32, controle remoto sem fio, movimento e controle automático do direcionamento do ar (swing/oscilar), acionamento de emergência na unidade interna no caso de perda ou dano do controle remoto. Cor Branca. Garantia de no mínimo 12 meses
</v>
      </c>
      <c r="D5" s="25" t="str">
        <f>Item3!C3</f>
        <v xml:space="preserve">UN
</v>
      </c>
      <c r="E5" s="25">
        <f>Item3!D3</f>
        <v>45</v>
      </c>
      <c r="F5" s="26">
        <f>Item3!E3</f>
        <v>5272.8</v>
      </c>
      <c r="G5" s="26">
        <f t="shared" si="0"/>
        <v>237276</v>
      </c>
    </row>
    <row r="6" spans="1:7" ht="120" x14ac:dyDescent="0.25">
      <c r="A6" s="25" t="s">
        <v>122</v>
      </c>
      <c r="B6" s="25">
        <f>Item4!A3</f>
        <v>4</v>
      </c>
      <c r="C6" s="27" t="str">
        <f>Item4!B3</f>
        <v xml:space="preserve">Condicionador de ar “split system” do tipo “Piso-Teto”, com as seguintes especificações: Capacidade de refrigeração entre 34.000 e 38.000 BTU/h, tensão elétrica 220V, ciclo frio, compressor rotativo ou Scroll, eficiência energética mínima classe B (Inmetro/PBE), fluido refrigerante ecológico R32, controle remoto sem fio, movimento e controle automático do direcionamento do ar (swing/oscilar), acionamento de emergência na unidade interna no caso de perda ou dano do controle remoto. Cor Branca. Garantia de no mínimo 12 meses.
</v>
      </c>
      <c r="D6" s="25" t="str">
        <f>Item4!C3</f>
        <v xml:space="preserve">UN
</v>
      </c>
      <c r="E6" s="25">
        <f>Item4!D3</f>
        <v>51</v>
      </c>
      <c r="F6" s="26">
        <f>Item4!E3</f>
        <v>8313.02</v>
      </c>
      <c r="G6" s="26">
        <f t="shared" si="0"/>
        <v>423964.02</v>
      </c>
    </row>
    <row r="7" spans="1:7" ht="120" x14ac:dyDescent="0.25">
      <c r="A7" s="25" t="s">
        <v>122</v>
      </c>
      <c r="B7" s="25">
        <f>Item5!A3</f>
        <v>5</v>
      </c>
      <c r="C7" s="27" t="str">
        <f>Item5!B3</f>
        <v xml:space="preserve">Condicionador de ar “split system” do tipo “Piso-Teto”, com as seguintes especificações: Capacidade de refrigeração entre 46.000 e 50.000 BTU’s/h, tensão elétrica 220V, ciclo frio, compressor rotativo ou Scroll, eficiência energética mínima classe B (Inmetro/PBE), fluido refrigerante ecológico, controle remoto sem fio, movimento e controle automático do direcionamento do ar (swing/oscilar), acionamento de emergência na unidade interna no caso de perda ou dano do controle remoto. Cor Branca. Garantia de no mínimo 12 meses.
</v>
      </c>
      <c r="D7" s="25" t="str">
        <f>Item5!C3</f>
        <v xml:space="preserve">UN
</v>
      </c>
      <c r="E7" s="25">
        <f>Item5!D3</f>
        <v>15</v>
      </c>
      <c r="F7" s="26">
        <f>Item5!E3</f>
        <v>10413.040000000001</v>
      </c>
      <c r="G7" s="26">
        <f t="shared" si="0"/>
        <v>156195.6</v>
      </c>
    </row>
    <row r="8" spans="1:7" ht="120" x14ac:dyDescent="0.25">
      <c r="A8" s="25" t="s">
        <v>122</v>
      </c>
      <c r="B8" s="25">
        <f>Item6!A3</f>
        <v>6</v>
      </c>
      <c r="C8" s="27" t="str">
        <f>Item6!B3</f>
        <v xml:space="preserve">Condicionador de ar “split system” do tipo “Piso-Teto”, com as seguintes especificações: Capacidade de refrigeração entre 54.000 e 62.000 BTU’s/h, tensão elétrica 220V, ciclo frio, compressor rotativo ou Scroll, eficiência energética mínima classe B (Inmetro/PBE), fluido refrigerante ecológico R32, controle remoto sem fio, movimento e controle automático do direcionamento do ar (swing/oscilar), acionamento de emergência na unidade interna no caso de perda ou dano do controle remoto. Cor Branca. Garantia de no mínimo 12 meses.
</v>
      </c>
      <c r="D8" s="25" t="str">
        <f>Item6!C3</f>
        <v xml:space="preserve">UN
</v>
      </c>
      <c r="E8" s="25">
        <f>Item6!D3</f>
        <v>15</v>
      </c>
      <c r="F8" s="26">
        <f>Item6!E3</f>
        <v>10868.34</v>
      </c>
      <c r="G8" s="26">
        <f t="shared" si="0"/>
        <v>163025.1</v>
      </c>
    </row>
    <row r="9" spans="1:7" ht="90" x14ac:dyDescent="0.25">
      <c r="A9" s="25" t="s">
        <v>122</v>
      </c>
      <c r="B9" s="25">
        <f>Item7!A3</f>
        <v>7</v>
      </c>
      <c r="C9" s="27" t="str">
        <f>Item7!B3</f>
        <v xml:space="preserve">Condicionador de ar portátil, com as seguintes especificações: Capacidade de refrigeração entre 12.000 e 14.000 BTU’s/h, tensão elétrica 220V, ciclo frio, eficiência energética mínima classe A (Inmetro/PBE), fluido refrigerante ecológico, controle remoto sem fio, movimento e controle automático do direcionamento do ar (swing/oscilar). Garantia de no mínimo 12 meses.
</v>
      </c>
      <c r="D9" s="25" t="str">
        <f>Item7!C3</f>
        <v xml:space="preserve">UN
</v>
      </c>
      <c r="E9" s="25">
        <f>Item7!D3</f>
        <v>10</v>
      </c>
      <c r="F9" s="26">
        <f>Item7!E3</f>
        <v>3007.98</v>
      </c>
      <c r="G9" s="26">
        <f t="shared" si="0"/>
        <v>30079.8</v>
      </c>
    </row>
    <row r="10" spans="1:7" ht="120" x14ac:dyDescent="0.25">
      <c r="A10" s="25" t="s">
        <v>122</v>
      </c>
      <c r="B10" s="25">
        <f>Item8!A3</f>
        <v>8</v>
      </c>
      <c r="C10" s="27" t="str">
        <f>Item8!B3</f>
        <v xml:space="preserve">Condicionador de ar “split system” do tipo “Hi Wall”, com as seguintes especificações: Capacidade de refrigeração entre 11.000 e 14.000 BTU’s/h, tecnologia inverter, tensão elétrica: 220 V, Selo Procel eficiência energética classe A, ciclo frio, compressor rotativo, fluido refrigerante ecológico R32, controle remoto sem fio, movimento e controle automático do direcionamento do ar (swing/oscilar), acionamento de emergência na unidade interna no caso de perda ou dano do controle remoto. Cor Branca. Garantia de no mínimo 12 meses. 
</v>
      </c>
      <c r="D10" s="25" t="str">
        <f>Item8!C3</f>
        <v xml:space="preserve">UN
</v>
      </c>
      <c r="E10" s="25">
        <f>Item8!D3</f>
        <v>15</v>
      </c>
      <c r="F10" s="26">
        <f>Item8!E3</f>
        <v>3141.59</v>
      </c>
      <c r="G10" s="26">
        <f t="shared" si="0"/>
        <v>47123.85</v>
      </c>
    </row>
    <row r="11" spans="1:7" ht="120" x14ac:dyDescent="0.25">
      <c r="A11" s="25" t="s">
        <v>122</v>
      </c>
      <c r="B11" s="25">
        <f>Item9!A3</f>
        <v>9</v>
      </c>
      <c r="C11" s="27" t="str">
        <f>Item9!B3</f>
        <v xml:space="preserve">Condicionador de ar “split system” do tipo “Hi Wall”, com as seguintes especificações: Capacidade de refrigeração entre 16.000 e 20.000 BTU’s/h, tecnologia inverter, tensão elétrica 220V, Selo Procel eficiência energética classe A, ciclo frio, compressor rotativo, fluido refrigerante ecológico R32, controle remoto sem fio, movimento e controle automático do direcionamento do ar (swing/oscilar), acionamento de emergência na unidade interna no caso de perda ou dano do controle remoto. Cor Branca. Garantia de no mínimo 12 meses.
</v>
      </c>
      <c r="D11" s="25" t="str">
        <f>Item9!C3</f>
        <v xml:space="preserve">UN
</v>
      </c>
      <c r="E11" s="25">
        <f>Item9!D3</f>
        <v>17</v>
      </c>
      <c r="F11" s="26">
        <f>Item9!E3</f>
        <v>4522.33</v>
      </c>
      <c r="G11" s="26">
        <f t="shared" si="0"/>
        <v>76879.61</v>
      </c>
    </row>
    <row r="12" spans="1:7" ht="120" x14ac:dyDescent="0.25">
      <c r="A12" s="25" t="s">
        <v>122</v>
      </c>
      <c r="B12" s="25">
        <f>Item10!A3</f>
        <v>10</v>
      </c>
      <c r="C12" s="27" t="str">
        <f>Item10!B3</f>
        <v xml:space="preserve">Condicionador de ar “split system” do tipo “Hi Wall”, com as seguintes especificações: Capacidade de refrigeração entre 22.000 e 26.000 BTU’s/h, tecnologia inverter, tensão elétrica 220V, Selo Procel eficiência energética classe A, ciclo frio, compressor rotativo, fluido refrigerante ecológico R32, controle remoto sem fio, movimento e controle automático do direcionamento do ar (swing/oscilar), acionamento de emergência na unidade interna no caso de perda ou dano do controle remoto. Cor Branca. Garantia de no mínimo 12 meses
</v>
      </c>
      <c r="D12" s="25" t="str">
        <f>Item10!C3</f>
        <v xml:space="preserve">UN
</v>
      </c>
      <c r="E12" s="25">
        <f>Item10!D3</f>
        <v>15</v>
      </c>
      <c r="F12" s="26">
        <f>Item10!E3</f>
        <v>5272.8</v>
      </c>
      <c r="G12" s="26">
        <f t="shared" si="0"/>
        <v>79092</v>
      </c>
    </row>
    <row r="13" spans="1:7" ht="120" x14ac:dyDescent="0.25">
      <c r="A13" s="25" t="s">
        <v>122</v>
      </c>
      <c r="B13" s="25">
        <f>Item11!A3</f>
        <v>11</v>
      </c>
      <c r="C13" s="27" t="str">
        <f>Item11!B3</f>
        <v xml:space="preserve">Condicionador de ar “split system” do tipo “Piso-Teto”, com as seguintes especificações: Capacidade de refrigeração entre 34.000 e 38.000 BTU/h, tensão elétrica 220V, ciclo frio, compressor rotativo ou Scroll, eficiência energética mínima classe B (Inmetro/PBE), fluido refrigerante ecológico R32, controle remoto sem fio, movimento e controle automático do direcionamento do ar (swing/oscilar), acionamento de emergência na unidade interna no caso de perda ou dano do controle remoto. Cor Branca. Garantia de no mínimo 12 meses.
</v>
      </c>
      <c r="D13" s="25" t="str">
        <f>Item11!C3</f>
        <v xml:space="preserve">UN
</v>
      </c>
      <c r="E13" s="25">
        <f>Item11!D3</f>
        <v>9</v>
      </c>
      <c r="F13" s="26">
        <f>Item11!E3</f>
        <v>8313.02</v>
      </c>
      <c r="G13" s="26">
        <f t="shared" si="0"/>
        <v>74817.179999999993</v>
      </c>
    </row>
    <row r="14" spans="1:7" ht="120" x14ac:dyDescent="0.25">
      <c r="A14" s="25" t="s">
        <v>122</v>
      </c>
      <c r="B14" s="25">
        <f>Item12!A3</f>
        <v>12</v>
      </c>
      <c r="C14" s="27" t="str">
        <f>Item12!B3</f>
        <v xml:space="preserve">Condicionador de ar “split system” do tipo “Piso-Teto”, com as seguintes especificações: Capacidade de refrigeração entre 46.000 e 50.000 BTU’s/h, tensão elétrica 220V, ciclo frio, compressor rotativo ou Scroll, eficiência energética mínima classe B (Inmetro/PBE), fluido refrigerante ecológico, controle remoto sem fio, movimento e controle automático do direcionamento do ar (swing/oscilar), acionamento de emergência na unidade interna no caso de perda ou dano do controle remoto. Cor Branca. Garantia de no mínimo 12 meses.
</v>
      </c>
      <c r="D14" s="25" t="str">
        <f>Item12!C3</f>
        <v>UN</v>
      </c>
      <c r="E14" s="25">
        <f>Item12!D3</f>
        <v>5</v>
      </c>
      <c r="F14" s="26">
        <f>Item12!E3</f>
        <v>10413.040000000001</v>
      </c>
      <c r="G14" s="26">
        <f t="shared" si="0"/>
        <v>52065.2</v>
      </c>
    </row>
    <row r="15" spans="1:7" ht="150" x14ac:dyDescent="0.25">
      <c r="A15" s="25" t="s">
        <v>122</v>
      </c>
      <c r="B15" s="25">
        <f>Item13!A3</f>
        <v>13</v>
      </c>
      <c r="C15" s="27" t="str">
        <f>Item13!B3</f>
        <v xml:space="preserve">Condicionador de ar “split system” do tipo “Piso-Teto”, com as seguintes especificações: Capacidade de refrigeração entre 54.000 e 62.000 BTU’s/h, tensão elétrica 220V, ciclo frio, compressor rotativo ou Scroll, eficiência energética mínima classe B (Inmetro/PBE), fluido refrigerante ecológico R32, controle remoto sem fio, movimento e controle automático do direcionamento do ar (swing/oscilar), acionamento de emergência na unidade interna no caso de perda ou dano do controle remoto. Cor Branca. Garantia de no mínimo 12 meses.
</v>
      </c>
      <c r="D15" s="25" t="str">
        <f>Item13!C3</f>
        <v>UN</v>
      </c>
      <c r="E15" s="25">
        <f>Item13!D3</f>
        <v>5</v>
      </c>
      <c r="F15" s="26">
        <f>Item13!E3</f>
        <v>10868.34</v>
      </c>
      <c r="G15" s="26">
        <f t="shared" si="0"/>
        <v>54341.7</v>
      </c>
    </row>
    <row r="16" spans="1:7" x14ac:dyDescent="0.25">
      <c r="A16" s="28"/>
      <c r="B16" s="28"/>
      <c r="C16" s="29"/>
      <c r="D16" s="30"/>
      <c r="E16" s="30"/>
      <c r="F16" s="31"/>
      <c r="G16" s="31"/>
    </row>
    <row r="17" spans="4:6" ht="15.75" thickBot="1" x14ac:dyDescent="0.3"/>
    <row r="18" spans="4:6" ht="19.5" customHeight="1" thickTop="1" thickBot="1" x14ac:dyDescent="0.3">
      <c r="D18" s="22"/>
      <c r="E18" s="23" t="s">
        <v>33</v>
      </c>
      <c r="F18" s="24">
        <f>SUM(G:G)</f>
        <v>1911585.0000000002</v>
      </c>
    </row>
    <row r="19" spans="4:6" ht="15.75" thickTop="1" x14ac:dyDescent="0.25">
      <c r="F19" s="3"/>
    </row>
    <row r="20" spans="4:6" x14ac:dyDescent="0.25">
      <c r="D20" s="21" t="s">
        <v>32</v>
      </c>
      <c r="E20" s="13">
        <f>MAX(A:A)</f>
        <v>0</v>
      </c>
    </row>
    <row r="22" spans="4:6" x14ac:dyDescent="0.25">
      <c r="D22" s="18" t="s">
        <v>31</v>
      </c>
      <c r="E22" s="19">
        <v>1</v>
      </c>
      <c r="F22" s="20">
        <f>SUMIF(A:A,E22,G:G)</f>
        <v>0</v>
      </c>
    </row>
    <row r="23" spans="4:6" x14ac:dyDescent="0.25">
      <c r="D23" s="18" t="s">
        <v>31</v>
      </c>
      <c r="E23" s="19">
        <v>2</v>
      </c>
      <c r="F23" s="20">
        <f>SUMIF(A:A,E23,G:G)</f>
        <v>0</v>
      </c>
    </row>
    <row r="24" spans="4:6" x14ac:dyDescent="0.25">
      <c r="D24" s="18" t="s">
        <v>31</v>
      </c>
      <c r="E24" s="19">
        <v>3</v>
      </c>
      <c r="F24" s="20">
        <f>SUMIF(A:A,E24,G:G)</f>
        <v>0</v>
      </c>
    </row>
    <row r="25" spans="4:6" x14ac:dyDescent="0.25">
      <c r="D25" s="18" t="s">
        <v>31</v>
      </c>
      <c r="E25" s="19">
        <v>4</v>
      </c>
      <c r="F25" s="20">
        <f>SUMIF(A:A,E25,G:G)</f>
        <v>0</v>
      </c>
    </row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65" orientation="portrait" r:id="rId1"/>
  <headerFooter>
    <oddHeader>&amp;C&amp;G</oddHeader>
    <oddFooter>&amp;L&amp;"-,Negrito"Estimativa em &amp;D&amp;Rn/a = não se aplica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3</v>
      </c>
      <c r="B3" s="34" t="s">
        <v>106</v>
      </c>
      <c r="C3" s="39" t="s">
        <v>107</v>
      </c>
      <c r="D3" s="36">
        <v>45</v>
      </c>
      <c r="E3" s="37">
        <f>IF(C20&lt;=25%,D20,MIN(E20:F20))</f>
        <v>5272.8</v>
      </c>
      <c r="F3" s="37">
        <f>MIN(H3:H17)</f>
        <v>4750.24</v>
      </c>
      <c r="G3" s="5" t="s">
        <v>108</v>
      </c>
      <c r="H3" s="16">
        <v>5939.1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109</v>
      </c>
      <c r="H4" s="16">
        <v>4750.24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100</v>
      </c>
      <c r="H5" s="16">
        <v>5129.05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607.32557416375414</v>
      </c>
      <c r="B20" s="8">
        <f>COUNT(H3:H17)</f>
        <v>3</v>
      </c>
      <c r="C20" s="9">
        <f>IF(B20&lt;2,"n/a",(A20/D20))</f>
        <v>0.11518084777798401</v>
      </c>
      <c r="D20" s="10">
        <f>IFERROR(ROUND(AVERAGE(H3:H17),2),"")</f>
        <v>5272.8</v>
      </c>
      <c r="E20" s="15" t="str">
        <f>IFERROR(ROUND(IF(B20&lt;2,"n/a",(IF(C20&lt;=25%,"n/a",AVERAGE(I3:I17)))),2),"n/a")</f>
        <v>n/a</v>
      </c>
      <c r="F20" s="10">
        <f>IFERROR(ROUND(MEDIAN(H3:H17),2),"")</f>
        <v>5129.05</v>
      </c>
      <c r="G20" s="11" t="str">
        <f>IFERROR(INDEX(G3:G17,MATCH(H20,H3:H17,0)),"")</f>
        <v>FRIO PEÇAS</v>
      </c>
      <c r="H20" s="12">
        <f>F3</f>
        <v>4750.24</v>
      </c>
    </row>
    <row r="22" spans="1:9" x14ac:dyDescent="0.25">
      <c r="G22" s="13" t="s">
        <v>20</v>
      </c>
      <c r="H22" s="14">
        <f>IF(C20&lt;=25%,D20,MIN(E20:F20))</f>
        <v>5272.8</v>
      </c>
    </row>
    <row r="23" spans="1:9" x14ac:dyDescent="0.25">
      <c r="G23" s="13" t="s">
        <v>6</v>
      </c>
      <c r="H23" s="14">
        <f>ROUND(H22,2)*D3</f>
        <v>237276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4</v>
      </c>
      <c r="B3" s="34" t="s">
        <v>110</v>
      </c>
      <c r="C3" s="39" t="s">
        <v>107</v>
      </c>
      <c r="D3" s="36">
        <v>51</v>
      </c>
      <c r="E3" s="37">
        <f>IF(C20&lt;=25%,D20,MIN(E20:F20))</f>
        <v>8313.02</v>
      </c>
      <c r="F3" s="37">
        <f>MIN(H3:H17)</f>
        <v>7999.2</v>
      </c>
      <c r="G3" s="5" t="s">
        <v>111</v>
      </c>
      <c r="H3" s="16">
        <v>7999.2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109</v>
      </c>
      <c r="H4" s="16">
        <v>8275.14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100</v>
      </c>
      <c r="H5" s="16">
        <v>8378.0499999999993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112</v>
      </c>
      <c r="H6" s="16">
        <v>8599.67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249.20875459475076</v>
      </c>
      <c r="B20" s="8">
        <f>COUNT(H3:H17)</f>
        <v>4</v>
      </c>
      <c r="C20" s="9">
        <f>IF(B20&lt;2,"n/a",(A20/D20))</f>
        <v>2.9978125229429345E-2</v>
      </c>
      <c r="D20" s="10">
        <f>IFERROR(ROUND(AVERAGE(H3:H17),2),"")</f>
        <v>8313.02</v>
      </c>
      <c r="E20" s="15" t="str">
        <f>IFERROR(ROUND(IF(B20&lt;2,"n/a",(IF(C20&lt;=25%,"n/a",AVERAGE(I3:I17)))),2),"n/a")</f>
        <v>n/a</v>
      </c>
      <c r="F20" s="10">
        <f>IFERROR(ROUND(MEDIAN(H3:H17),2),"")</f>
        <v>8326.6</v>
      </c>
      <c r="G20" s="11" t="str">
        <f>IFERROR(INDEX(G3:G17,MATCH(H20,H3:H17,0)),"")</f>
        <v>FRIGELAR</v>
      </c>
      <c r="H20" s="12">
        <f>F3</f>
        <v>7999.2</v>
      </c>
    </row>
    <row r="22" spans="1:9" x14ac:dyDescent="0.25">
      <c r="G22" s="13" t="s">
        <v>20</v>
      </c>
      <c r="H22" s="14">
        <f>IF(C20&lt;=25%,D20,MIN(E20:F20))</f>
        <v>8313.02</v>
      </c>
    </row>
    <row r="23" spans="1:9" x14ac:dyDescent="0.25">
      <c r="G23" s="13" t="s">
        <v>6</v>
      </c>
      <c r="H23" s="14">
        <f>ROUND(H22,2)*D3</f>
        <v>423964.02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5</v>
      </c>
      <c r="B3" s="34" t="s">
        <v>113</v>
      </c>
      <c r="C3" s="39" t="s">
        <v>107</v>
      </c>
      <c r="D3" s="36">
        <v>15</v>
      </c>
      <c r="E3" s="37">
        <f>IF(C20&lt;=25%,D20,MIN(E20:F20))</f>
        <v>10413.040000000001</v>
      </c>
      <c r="F3" s="37">
        <f>MIN(H3:H17)</f>
        <v>10190.98</v>
      </c>
      <c r="G3" s="5" t="s">
        <v>111</v>
      </c>
      <c r="H3" s="16">
        <v>10744.99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109</v>
      </c>
      <c r="H4" s="16">
        <v>10190.98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114</v>
      </c>
      <c r="H5" s="16">
        <v>10303.14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292.89883583471857</v>
      </c>
      <c r="B20" s="8">
        <f>COUNT(H3:H17)</f>
        <v>3</v>
      </c>
      <c r="C20" s="9">
        <f>IF(B20&lt;2,"n/a",(A20/D20))</f>
        <v>2.8128081312922888E-2</v>
      </c>
      <c r="D20" s="10">
        <f>IFERROR(ROUND(AVERAGE(H3:H17),2),"")</f>
        <v>10413.040000000001</v>
      </c>
      <c r="E20" s="15" t="str">
        <f>IFERROR(ROUND(IF(B20&lt;2,"n/a",(IF(C20&lt;=25%,"n/a",AVERAGE(I3:I17)))),2),"n/a")</f>
        <v>n/a</v>
      </c>
      <c r="F20" s="10">
        <f>IFERROR(ROUND(MEDIAN(H3:H17),2),"")</f>
        <v>10303.14</v>
      </c>
      <c r="G20" s="11" t="str">
        <f>IFERROR(INDEX(G3:G17,MATCH(H20,H3:H17,0)),"")</f>
        <v>FRIO PEÇAS</v>
      </c>
      <c r="H20" s="12">
        <f>F3</f>
        <v>10190.98</v>
      </c>
    </row>
    <row r="22" spans="1:9" x14ac:dyDescent="0.25">
      <c r="G22" s="13" t="s">
        <v>20</v>
      </c>
      <c r="H22" s="14">
        <f>IF(C20&lt;=25%,D20,MIN(E20:F20))</f>
        <v>10413.040000000001</v>
      </c>
    </row>
    <row r="23" spans="1:9" x14ac:dyDescent="0.25">
      <c r="G23" s="13" t="s">
        <v>6</v>
      </c>
      <c r="H23" s="14">
        <f>ROUND(H22,2)*D3</f>
        <v>156195.6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4" width="10.7109375" style="1" customWidth="1"/>
    <col min="5" max="5" width="11.5703125" style="1" customWidth="1"/>
    <col min="6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6</v>
      </c>
      <c r="B3" s="34" t="s">
        <v>115</v>
      </c>
      <c r="C3" s="39" t="s">
        <v>107</v>
      </c>
      <c r="D3" s="36">
        <v>15</v>
      </c>
      <c r="E3" s="37">
        <f>IF(C20&lt;=25%,D20,MIN(E20:F20))</f>
        <v>10868.34</v>
      </c>
      <c r="F3" s="37">
        <f>MIN(H3:H17)</f>
        <v>9047</v>
      </c>
      <c r="G3" s="5" t="s">
        <v>116</v>
      </c>
      <c r="H3" s="16">
        <v>12334.82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111</v>
      </c>
      <c r="H4" s="16">
        <v>11899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100</v>
      </c>
      <c r="H5" s="16">
        <v>10192.549999999999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117</v>
      </c>
      <c r="H6" s="16">
        <v>9047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1526.0837838156269</v>
      </c>
      <c r="B20" s="8">
        <f>COUNT(H3:H17)</f>
        <v>4</v>
      </c>
      <c r="C20" s="9">
        <f>IF(B20&lt;2,"n/a",(A20/D20))</f>
        <v>0.14041553575022744</v>
      </c>
      <c r="D20" s="10">
        <f>IFERROR(ROUND(AVERAGE(H3:H17),2),"")</f>
        <v>10868.34</v>
      </c>
      <c r="E20" s="15" t="str">
        <f>IFERROR(ROUND(IF(B20&lt;2,"n/a",(IF(C20&lt;=25%,"n/a",AVERAGE(I3:I17)))),2),"n/a")</f>
        <v>n/a</v>
      </c>
      <c r="F20" s="10">
        <f>IFERROR(ROUND(MEDIAN(H3:H17),2),"")</f>
        <v>11045.78</v>
      </c>
      <c r="G20" s="11" t="str">
        <f>IFERROR(INDEX(G3:G17,MATCH(H20,H3:H17,0)),"")</f>
        <v>PIERINI ROMERA</v>
      </c>
      <c r="H20" s="12">
        <f>F3</f>
        <v>9047</v>
      </c>
    </row>
    <row r="22" spans="1:9" x14ac:dyDescent="0.25">
      <c r="G22" s="13" t="s">
        <v>20</v>
      </c>
      <c r="H22" s="14">
        <f>IF(C20&lt;=25%,D20,MIN(E20:F20))</f>
        <v>10868.34</v>
      </c>
    </row>
    <row r="23" spans="1:9" x14ac:dyDescent="0.25">
      <c r="G23" s="13" t="s">
        <v>6</v>
      </c>
      <c r="H23" s="14">
        <f>ROUND(H22,2)*D3</f>
        <v>163025.1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7</v>
      </c>
      <c r="B3" s="34" t="s">
        <v>118</v>
      </c>
      <c r="C3" s="39" t="s">
        <v>107</v>
      </c>
      <c r="D3" s="36">
        <v>10</v>
      </c>
      <c r="E3" s="37">
        <f>IF(C20&lt;=25%,D20,MIN(E20:F20))</f>
        <v>3007.98</v>
      </c>
      <c r="F3" s="37">
        <f>MIN(H3:H17)</f>
        <v>2899</v>
      </c>
      <c r="G3" s="5" t="s">
        <v>111</v>
      </c>
      <c r="H3" s="16">
        <v>3099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119</v>
      </c>
      <c r="H4" s="16">
        <v>2899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120</v>
      </c>
      <c r="H5" s="16">
        <v>2899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121</v>
      </c>
      <c r="H6" s="16">
        <v>3134.9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126.68413147141466</v>
      </c>
      <c r="B20" s="8">
        <f>COUNT(H3:H17)</f>
        <v>4</v>
      </c>
      <c r="C20" s="9">
        <f>IF(B20&lt;2,"n/a",(A20/D20))</f>
        <v>4.2116015223310876E-2</v>
      </c>
      <c r="D20" s="10">
        <f>IFERROR(ROUND(AVERAGE(H3:H17),2),"")</f>
        <v>3007.98</v>
      </c>
      <c r="E20" s="15" t="str">
        <f>IFERROR(ROUND(IF(B20&lt;2,"n/a",(IF(C20&lt;=25%,"n/a",AVERAGE(I3:I17)))),2),"n/a")</f>
        <v>n/a</v>
      </c>
      <c r="F20" s="10">
        <f>IFERROR(ROUND(MEDIAN(H3:H17),2),"")</f>
        <v>2999</v>
      </c>
      <c r="G20" s="11" t="str">
        <f>IFERROR(INDEX(G3:G17,MATCH(H20,H3:H17,0)),"")</f>
        <v>KABUM</v>
      </c>
      <c r="H20" s="12">
        <f>F3</f>
        <v>2899</v>
      </c>
    </row>
    <row r="22" spans="1:9" x14ac:dyDescent="0.25">
      <c r="G22" s="13" t="s">
        <v>20</v>
      </c>
      <c r="H22" s="14">
        <f>IF(C20&lt;=25%,D20,MIN(E20:F20))</f>
        <v>3007.98</v>
      </c>
    </row>
    <row r="23" spans="1:9" x14ac:dyDescent="0.25">
      <c r="G23" s="13" t="s">
        <v>6</v>
      </c>
      <c r="H23" s="14">
        <f>ROUND(H22,2)*D3</f>
        <v>30079.8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8</v>
      </c>
      <c r="B3" s="34" t="str">
        <f>Item1!B3</f>
        <v xml:space="preserve">Condicionador de ar “split system” do tipo “Hi Wall”, com as seguintes especificações: Capacidade de refrigeração entre 11.000 e 14.000 BTU’s/h, tecnologia inverter, tensão elétrica: 220 V, Selo Procel eficiência energética classe A, ciclo frio, compressor rotativo, fluido refrigerante ecológico R32, controle remoto sem fio, movimento e controle automático do direcionamento do ar (swing/oscilar), acionamento de emergência na unidade interna no caso de perda ou dano do controle remoto. Cor Branca. Garantia de no mínimo 12 meses. 
</v>
      </c>
      <c r="C3" s="39" t="s">
        <v>107</v>
      </c>
      <c r="D3" s="36">
        <v>15</v>
      </c>
      <c r="E3" s="37">
        <f>IF(C20&lt;=25%,D20,MIN(E20:F20))</f>
        <v>3141.59</v>
      </c>
      <c r="F3" s="37">
        <f>MIN(H3:H17)</f>
        <v>2439</v>
      </c>
      <c r="G3" s="5" t="s">
        <v>53</v>
      </c>
      <c r="H3" s="16">
        <v>2439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100</v>
      </c>
      <c r="H4" s="16">
        <v>3571.05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101</v>
      </c>
      <c r="H5" s="16">
        <v>3414.71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613.45869219804035</v>
      </c>
      <c r="B20" s="8">
        <f>COUNT(H3:H17)</f>
        <v>3</v>
      </c>
      <c r="C20" s="9">
        <f>IF(B20&lt;2,"n/a",(A20/D20))</f>
        <v>0.19527013142963923</v>
      </c>
      <c r="D20" s="10">
        <f>IFERROR(ROUND(AVERAGE(H3:H17),2),"")</f>
        <v>3141.59</v>
      </c>
      <c r="E20" s="15" t="str">
        <f>IFERROR(ROUND(IF(B20&lt;2,"n/a",(IF(C20&lt;=25%,"n/a",AVERAGE(I3:I17)))),2),"n/a")</f>
        <v>n/a</v>
      </c>
      <c r="F20" s="10">
        <f>IFERROR(ROUND(MEDIAN(H3:H17),2),"")</f>
        <v>3414.71</v>
      </c>
      <c r="G20" s="11" t="str">
        <f>IFERROR(INDEX(G3:G17,MATCH(H20,H3:H17,0)),"")</f>
        <v>CASAS BAHIA</v>
      </c>
      <c r="H20" s="12">
        <f>F3</f>
        <v>2439</v>
      </c>
    </row>
    <row r="22" spans="1:9" x14ac:dyDescent="0.25">
      <c r="G22" s="13" t="s">
        <v>20</v>
      </c>
      <c r="H22" s="14">
        <f>IF(C20&lt;=25%,D20,MIN(E20:F20))</f>
        <v>3141.59</v>
      </c>
    </row>
    <row r="23" spans="1:9" x14ac:dyDescent="0.25">
      <c r="G23" s="13" t="s">
        <v>6</v>
      </c>
      <c r="H23" s="14">
        <f>ROUND(H22,2)*D3</f>
        <v>47123.850000000006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9</v>
      </c>
      <c r="B3" s="34" t="str">
        <f>Item2!B3</f>
        <v xml:space="preserve">Condicionador de ar “split system” do tipo “Hi Wall”, com as seguintes especificações: Capacidade de refrigeração entre 16.000 e 20.000 BTU’s/h, tecnologia inverter, tensão elétrica 220V, Selo Procel eficiência energética classe A, ciclo frio, compressor rotativo, fluido refrigerante ecológico R32, controle remoto sem fio, movimento e controle automático do direcionamento do ar (swing/oscilar), acionamento de emergência na unidade interna no caso de perda ou dano do controle remoto. Cor Branca. Garantia de no mínimo 12 meses.
</v>
      </c>
      <c r="C3" s="39" t="s">
        <v>107</v>
      </c>
      <c r="D3" s="36">
        <v>17</v>
      </c>
      <c r="E3" s="37">
        <f>IF(C20&lt;=25%,D20,MIN(E20:F20))</f>
        <v>4522.33</v>
      </c>
      <c r="F3" s="37">
        <f>MIN(H3:H17)</f>
        <v>3649.9</v>
      </c>
      <c r="G3" s="5" t="s">
        <v>103</v>
      </c>
      <c r="H3" s="16">
        <v>5318.1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104</v>
      </c>
      <c r="H4" s="16">
        <v>3649.9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105</v>
      </c>
      <c r="H5" s="16">
        <v>4599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836.73839599562689</v>
      </c>
      <c r="B20" s="8">
        <f>COUNT(H3:H17)</f>
        <v>3</v>
      </c>
      <c r="C20" s="9">
        <f>IF(B20&lt;2,"n/a",(A20/D20))</f>
        <v>0.18502373687803123</v>
      </c>
      <c r="D20" s="10">
        <f>IFERROR(ROUND(AVERAGE(H3:H17),2),"")</f>
        <v>4522.33</v>
      </c>
      <c r="E20" s="15" t="str">
        <f>IFERROR(ROUND(IF(B20&lt;2,"n/a",(IF(C20&lt;=25%,"n/a",AVERAGE(I3:I17)))),2),"n/a")</f>
        <v>n/a</v>
      </c>
      <c r="F20" s="10">
        <f>IFERROR(ROUND(MEDIAN(H3:H17),2),"")</f>
        <v>4599</v>
      </c>
      <c r="G20" s="11" t="str">
        <f>IFERROR(INDEX(G3:G17,MATCH(H20,H3:H17,0)),"")</f>
        <v>GAZIN</v>
      </c>
      <c r="H20" s="12">
        <f>F3</f>
        <v>3649.9</v>
      </c>
    </row>
    <row r="22" spans="1:9" x14ac:dyDescent="0.25">
      <c r="G22" s="13" t="s">
        <v>20</v>
      </c>
      <c r="H22" s="14">
        <f>IF(C20&lt;=25%,D20,MIN(E20:F20))</f>
        <v>4522.33</v>
      </c>
    </row>
    <row r="23" spans="1:9" x14ac:dyDescent="0.25">
      <c r="G23" s="13" t="s">
        <v>6</v>
      </c>
      <c r="H23" s="14">
        <f>ROUND(H22,2)*D3</f>
        <v>76879.61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27</vt:i4>
      </vt:variant>
      <vt:variant>
        <vt:lpstr>Intervalos nomeados</vt:lpstr>
      </vt:variant>
      <vt:variant>
        <vt:i4>2</vt:i4>
      </vt:variant>
    </vt:vector>
  </HeadingPairs>
  <TitlesOfParts>
    <vt:vector size="29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Mel Martins Ferreira Cruz</cp:lastModifiedBy>
  <cp:lastPrinted>2025-03-06T12:15:20Z</cp:lastPrinted>
  <dcterms:created xsi:type="dcterms:W3CDTF">2023-11-07T17:10:34Z</dcterms:created>
  <dcterms:modified xsi:type="dcterms:W3CDTF">2025-03-06T12:16:25Z</dcterms:modified>
</cp:coreProperties>
</file>