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17700" activeTab="5"/>
  </bookViews>
  <sheets>
    <sheet name="percentuais" sheetId="1" r:id="rId1"/>
    <sheet name="BEATRIZ" sheetId="4" r:id="rId2"/>
    <sheet name="J C" sheetId="5" r:id="rId3"/>
    <sheet name="P MELO" sheetId="6" r:id="rId4"/>
    <sheet name="FEHU" sheetId="7" r:id="rId5"/>
    <sheet name="estimativa" sheetId="8" r:id="rId6"/>
  </sheets>
  <definedNames>
    <definedName name="_xlnm.Print_Area" localSheetId="1">BEATRIZ!$A$1:$I$34</definedName>
    <definedName name="_xlnm.Print_Area" localSheetId="5">estimativa!$A$1:$I$34</definedName>
    <definedName name="_xlnm.Print_Area" localSheetId="4">FEHU!$A$1:$I$34</definedName>
    <definedName name="_xlnm.Print_Area" localSheetId="2">'J C'!$A$1:$I$34</definedName>
    <definedName name="_xlnm.Print_Area" localSheetId="3">'P MELO'!$A$1:$I$34</definedName>
    <definedName name="_xlnm.Print_Area" localSheetId="0">percentuais!$A$1:$E$14</definedName>
  </definedNames>
  <calcPr calcId="145621"/>
</workbook>
</file>

<file path=xl/calcChain.xml><?xml version="1.0" encoding="utf-8"?>
<calcChain xmlns="http://schemas.openxmlformats.org/spreadsheetml/2006/main">
  <c r="G24" i="8" l="1"/>
  <c r="E24" i="8"/>
  <c r="F24" i="8" s="1"/>
  <c r="G23" i="8"/>
  <c r="E23" i="8"/>
  <c r="F23" i="8" s="1"/>
  <c r="G22" i="8"/>
  <c r="E22" i="8"/>
  <c r="F22" i="8" s="1"/>
  <c r="H22" i="8" s="1"/>
  <c r="I22" i="8" s="1"/>
  <c r="G21" i="8"/>
  <c r="E21" i="8"/>
  <c r="F21" i="8" s="1"/>
  <c r="G20" i="8"/>
  <c r="E20" i="8"/>
  <c r="F20" i="8" s="1"/>
  <c r="G19" i="8"/>
  <c r="F19" i="8"/>
  <c r="E19" i="8"/>
  <c r="G18" i="8"/>
  <c r="E18" i="8"/>
  <c r="F18" i="8" s="1"/>
  <c r="G17" i="8"/>
  <c r="E17" i="8"/>
  <c r="F17" i="8" s="1"/>
  <c r="G16" i="8"/>
  <c r="E16" i="8"/>
  <c r="F16" i="8" s="1"/>
  <c r="H16" i="8" s="1"/>
  <c r="I16" i="8" s="1"/>
  <c r="G15" i="8"/>
  <c r="E15" i="8"/>
  <c r="F15" i="8" s="1"/>
  <c r="G14" i="8"/>
  <c r="E14" i="8"/>
  <c r="F14" i="8" s="1"/>
  <c r="G13" i="8"/>
  <c r="E13" i="8"/>
  <c r="F13" i="8" s="1"/>
  <c r="G12" i="8"/>
  <c r="E12" i="8"/>
  <c r="F12" i="8" s="1"/>
  <c r="G11" i="8"/>
  <c r="E11" i="8"/>
  <c r="F11" i="8" s="1"/>
  <c r="G10" i="8"/>
  <c r="E10" i="8"/>
  <c r="F10" i="8" s="1"/>
  <c r="H10" i="8" s="1"/>
  <c r="I10" i="8" s="1"/>
  <c r="G9" i="8"/>
  <c r="E9" i="8"/>
  <c r="F9" i="8" s="1"/>
  <c r="G8" i="8"/>
  <c r="E8" i="8"/>
  <c r="F8" i="8" s="1"/>
  <c r="G7" i="8"/>
  <c r="E7" i="8"/>
  <c r="F7" i="8" s="1"/>
  <c r="H18" i="8" l="1"/>
  <c r="I18" i="8" s="1"/>
  <c r="H23" i="8"/>
  <c r="I23" i="8" s="1"/>
  <c r="H8" i="8"/>
  <c r="I8" i="8" s="1"/>
  <c r="H21" i="8"/>
  <c r="I21" i="8" s="1"/>
  <c r="H11" i="8"/>
  <c r="I11" i="8" s="1"/>
  <c r="H24" i="8"/>
  <c r="I24" i="8" s="1"/>
  <c r="H9" i="8"/>
  <c r="I9" i="8" s="1"/>
  <c r="H14" i="8"/>
  <c r="I14" i="8" s="1"/>
  <c r="H12" i="8"/>
  <c r="I12" i="8" s="1"/>
  <c r="H17" i="8"/>
  <c r="I17" i="8" s="1"/>
  <c r="H15" i="8"/>
  <c r="I15" i="8" s="1"/>
  <c r="H20" i="8"/>
  <c r="I20" i="8" s="1"/>
  <c r="H7" i="8"/>
  <c r="I7" i="8" s="1"/>
  <c r="H13" i="8"/>
  <c r="I13" i="8" s="1"/>
  <c r="H19" i="8"/>
  <c r="I19" i="8" s="1"/>
  <c r="F32" i="8" l="1"/>
  <c r="F28" i="8"/>
  <c r="F31" i="8"/>
  <c r="F29" i="8"/>
  <c r="F30" i="8"/>
  <c r="F27" i="8"/>
  <c r="F34" i="8" l="1"/>
  <c r="G24" i="7" l="1"/>
  <c r="E24" i="7"/>
  <c r="F24" i="7" s="1"/>
  <c r="G23" i="7"/>
  <c r="E23" i="7"/>
  <c r="F23" i="7" s="1"/>
  <c r="G22" i="7"/>
  <c r="E22" i="7"/>
  <c r="F22" i="7" s="1"/>
  <c r="G21" i="7"/>
  <c r="E21" i="7"/>
  <c r="F21" i="7" s="1"/>
  <c r="G20" i="7"/>
  <c r="E20" i="7"/>
  <c r="F20" i="7" s="1"/>
  <c r="G19" i="7"/>
  <c r="E19" i="7"/>
  <c r="F19" i="7" s="1"/>
  <c r="G18" i="7"/>
  <c r="E18" i="7"/>
  <c r="F18" i="7" s="1"/>
  <c r="G17" i="7"/>
  <c r="E17" i="7"/>
  <c r="F17" i="7" s="1"/>
  <c r="G16" i="7"/>
  <c r="F16" i="7"/>
  <c r="E16" i="7"/>
  <c r="G15" i="7"/>
  <c r="E15" i="7"/>
  <c r="F15" i="7" s="1"/>
  <c r="G14" i="7"/>
  <c r="E14" i="7"/>
  <c r="F14" i="7" s="1"/>
  <c r="G13" i="7"/>
  <c r="E13" i="7"/>
  <c r="F13" i="7" s="1"/>
  <c r="G12" i="7"/>
  <c r="E12" i="7"/>
  <c r="F12" i="7" s="1"/>
  <c r="G11" i="7"/>
  <c r="E11" i="7"/>
  <c r="F11" i="7" s="1"/>
  <c r="G10" i="7"/>
  <c r="E10" i="7"/>
  <c r="F10" i="7" s="1"/>
  <c r="G9" i="7"/>
  <c r="E9" i="7"/>
  <c r="F9" i="7" s="1"/>
  <c r="G8" i="7"/>
  <c r="E8" i="7"/>
  <c r="F8" i="7" s="1"/>
  <c r="G7" i="7"/>
  <c r="E7" i="7"/>
  <c r="F7" i="7" s="1"/>
  <c r="G24" i="6"/>
  <c r="E24" i="6"/>
  <c r="F24" i="6" s="1"/>
  <c r="G23" i="6"/>
  <c r="E23" i="6"/>
  <c r="F23" i="6" s="1"/>
  <c r="G22" i="6"/>
  <c r="E22" i="6"/>
  <c r="F22" i="6" s="1"/>
  <c r="G21" i="6"/>
  <c r="E21" i="6"/>
  <c r="F21" i="6" s="1"/>
  <c r="G20" i="6"/>
  <c r="E20" i="6"/>
  <c r="F20" i="6" s="1"/>
  <c r="G19" i="6"/>
  <c r="E19" i="6"/>
  <c r="F19" i="6" s="1"/>
  <c r="H19" i="6" s="1"/>
  <c r="G18" i="6"/>
  <c r="E18" i="6"/>
  <c r="F18" i="6" s="1"/>
  <c r="G17" i="6"/>
  <c r="E17" i="6"/>
  <c r="F17" i="6" s="1"/>
  <c r="G16" i="6"/>
  <c r="E16" i="6"/>
  <c r="F16" i="6" s="1"/>
  <c r="G15" i="6"/>
  <c r="E15" i="6"/>
  <c r="F15" i="6" s="1"/>
  <c r="G14" i="6"/>
  <c r="E14" i="6"/>
  <c r="F14" i="6" s="1"/>
  <c r="G13" i="6"/>
  <c r="E13" i="6"/>
  <c r="F13" i="6" s="1"/>
  <c r="H13" i="6" s="1"/>
  <c r="G12" i="6"/>
  <c r="E12" i="6"/>
  <c r="F12" i="6" s="1"/>
  <c r="G11" i="6"/>
  <c r="E11" i="6"/>
  <c r="F11" i="6" s="1"/>
  <c r="G10" i="6"/>
  <c r="E10" i="6"/>
  <c r="F10" i="6" s="1"/>
  <c r="G9" i="6"/>
  <c r="E9" i="6"/>
  <c r="F9" i="6" s="1"/>
  <c r="G8" i="6"/>
  <c r="E8" i="6"/>
  <c r="F8" i="6" s="1"/>
  <c r="G7" i="6"/>
  <c r="E7" i="6"/>
  <c r="F7" i="6" s="1"/>
  <c r="H7" i="6" s="1"/>
  <c r="G24" i="5"/>
  <c r="F24" i="5"/>
  <c r="H24" i="5" s="1"/>
  <c r="E24" i="5"/>
  <c r="G23" i="5"/>
  <c r="E23" i="5"/>
  <c r="F23" i="5" s="1"/>
  <c r="G22" i="5"/>
  <c r="E22" i="5"/>
  <c r="F22" i="5" s="1"/>
  <c r="G21" i="5"/>
  <c r="E21" i="5"/>
  <c r="F21" i="5" s="1"/>
  <c r="G20" i="5"/>
  <c r="E20" i="5"/>
  <c r="F20" i="5" s="1"/>
  <c r="G19" i="5"/>
  <c r="E19" i="5"/>
  <c r="F19" i="5" s="1"/>
  <c r="G18" i="5"/>
  <c r="E18" i="5"/>
  <c r="F18" i="5" s="1"/>
  <c r="G17" i="5"/>
  <c r="E17" i="5"/>
  <c r="F17" i="5" s="1"/>
  <c r="G16" i="5"/>
  <c r="E16" i="5"/>
  <c r="F16" i="5" s="1"/>
  <c r="G15" i="5"/>
  <c r="E15" i="5"/>
  <c r="F15" i="5" s="1"/>
  <c r="G14" i="5"/>
  <c r="E14" i="5"/>
  <c r="F14" i="5" s="1"/>
  <c r="G13" i="5"/>
  <c r="F13" i="5"/>
  <c r="E13" i="5"/>
  <c r="G12" i="5"/>
  <c r="E12" i="5"/>
  <c r="F12" i="5" s="1"/>
  <c r="G11" i="5"/>
  <c r="E11" i="5"/>
  <c r="F11" i="5" s="1"/>
  <c r="G10" i="5"/>
  <c r="E10" i="5"/>
  <c r="F10" i="5" s="1"/>
  <c r="G9" i="5"/>
  <c r="E9" i="5"/>
  <c r="F9" i="5" s="1"/>
  <c r="G8" i="5"/>
  <c r="E8" i="5"/>
  <c r="F8" i="5" s="1"/>
  <c r="G7" i="5"/>
  <c r="F7" i="5"/>
  <c r="E7" i="5"/>
  <c r="H8" i="4"/>
  <c r="H10" i="4"/>
  <c r="H11" i="4"/>
  <c r="H13" i="4"/>
  <c r="H14" i="4"/>
  <c r="H16" i="4"/>
  <c r="H17" i="4"/>
  <c r="H19" i="4"/>
  <c r="H20" i="4"/>
  <c r="H22" i="4"/>
  <c r="H23" i="4"/>
  <c r="H7" i="4"/>
  <c r="F8" i="4"/>
  <c r="I8" i="4" s="1"/>
  <c r="F9" i="4"/>
  <c r="H9" i="4" s="1"/>
  <c r="F10" i="4"/>
  <c r="F11" i="4"/>
  <c r="F12" i="4"/>
  <c r="H12" i="4" s="1"/>
  <c r="F13" i="4"/>
  <c r="F14" i="4"/>
  <c r="I14" i="4" s="1"/>
  <c r="F15" i="4"/>
  <c r="H15" i="4" s="1"/>
  <c r="F16" i="4"/>
  <c r="F17" i="4"/>
  <c r="F18" i="4"/>
  <c r="H18" i="4" s="1"/>
  <c r="F19" i="4"/>
  <c r="F20" i="4"/>
  <c r="I20" i="4" s="1"/>
  <c r="F21" i="4"/>
  <c r="H21" i="4" s="1"/>
  <c r="F22" i="4"/>
  <c r="F23" i="4"/>
  <c r="F24" i="4"/>
  <c r="H24" i="4" s="1"/>
  <c r="F7" i="4"/>
  <c r="I13" i="4"/>
  <c r="I19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7" i="4"/>
  <c r="E13" i="1"/>
  <c r="D13" i="1"/>
  <c r="E12" i="1"/>
  <c r="D12" i="1"/>
  <c r="H10" i="7" l="1"/>
  <c r="I10" i="7" s="1"/>
  <c r="H22" i="7"/>
  <c r="I22" i="7" s="1"/>
  <c r="H16" i="7"/>
  <c r="I16" i="7" s="1"/>
  <c r="H13" i="7"/>
  <c r="I13" i="7" s="1"/>
  <c r="I20" i="7"/>
  <c r="H18" i="7"/>
  <c r="I18" i="7" s="1"/>
  <c r="H9" i="7"/>
  <c r="I9" i="7" s="1"/>
  <c r="H11" i="7"/>
  <c r="I11" i="7"/>
  <c r="H7" i="7"/>
  <c r="I7" i="7" s="1"/>
  <c r="H19" i="7"/>
  <c r="I19" i="7" s="1"/>
  <c r="H21" i="7"/>
  <c r="I21" i="7" s="1"/>
  <c r="H23" i="7"/>
  <c r="I23" i="7" s="1"/>
  <c r="H12" i="7"/>
  <c r="I12" i="7" s="1"/>
  <c r="H24" i="7"/>
  <c r="I24" i="7" s="1"/>
  <c r="H15" i="7"/>
  <c r="I15" i="7" s="1"/>
  <c r="H17" i="7"/>
  <c r="I17" i="7" s="1"/>
  <c r="H8" i="7"/>
  <c r="I8" i="7" s="1"/>
  <c r="H14" i="7"/>
  <c r="I14" i="7" s="1"/>
  <c r="H20" i="7"/>
  <c r="H14" i="6"/>
  <c r="I14" i="6" s="1"/>
  <c r="H17" i="6"/>
  <c r="I17" i="6" s="1"/>
  <c r="H9" i="6"/>
  <c r="I9" i="6" s="1"/>
  <c r="H12" i="6"/>
  <c r="I12" i="6" s="1"/>
  <c r="H20" i="6"/>
  <c r="I20" i="6" s="1"/>
  <c r="I23" i="6"/>
  <c r="H23" i="6"/>
  <c r="H15" i="6"/>
  <c r="I15" i="6" s="1"/>
  <c r="H18" i="6"/>
  <c r="I18" i="6" s="1"/>
  <c r="H10" i="6"/>
  <c r="I10" i="6" s="1"/>
  <c r="H21" i="6"/>
  <c r="I21" i="6" s="1"/>
  <c r="H24" i="6"/>
  <c r="I24" i="6"/>
  <c r="H16" i="6"/>
  <c r="I16" i="6" s="1"/>
  <c r="H8" i="6"/>
  <c r="I8" i="6" s="1"/>
  <c r="H11" i="6"/>
  <c r="I11" i="6" s="1"/>
  <c r="H22" i="6"/>
  <c r="I22" i="6" s="1"/>
  <c r="I7" i="6"/>
  <c r="I13" i="6"/>
  <c r="I19" i="6"/>
  <c r="H9" i="5"/>
  <c r="I9" i="5" s="1"/>
  <c r="H12" i="5"/>
  <c r="I12" i="5" s="1"/>
  <c r="H20" i="5"/>
  <c r="I20" i="5" s="1"/>
  <c r="H23" i="5"/>
  <c r="I23" i="5" s="1"/>
  <c r="H15" i="5"/>
  <c r="I15" i="5" s="1"/>
  <c r="H18" i="5"/>
  <c r="I18" i="5" s="1"/>
  <c r="H10" i="5"/>
  <c r="I10" i="5" s="1"/>
  <c r="F28" i="5" s="1"/>
  <c r="H21" i="5"/>
  <c r="I21" i="5" s="1"/>
  <c r="H16" i="5"/>
  <c r="I16" i="5"/>
  <c r="H8" i="5"/>
  <c r="I8" i="5" s="1"/>
  <c r="I11" i="5"/>
  <c r="H11" i="5"/>
  <c r="H22" i="5"/>
  <c r="I22" i="5" s="1"/>
  <c r="F32" i="5" s="1"/>
  <c r="H14" i="5"/>
  <c r="I14" i="5" s="1"/>
  <c r="H17" i="5"/>
  <c r="I17" i="5" s="1"/>
  <c r="H7" i="5"/>
  <c r="I7" i="5" s="1"/>
  <c r="H13" i="5"/>
  <c r="I13" i="5" s="1"/>
  <c r="F29" i="5" s="1"/>
  <c r="H19" i="5"/>
  <c r="I19" i="5" s="1"/>
  <c r="I24" i="5"/>
  <c r="F29" i="4"/>
  <c r="I24" i="4"/>
  <c r="I18" i="4"/>
  <c r="I12" i="4"/>
  <c r="I23" i="4"/>
  <c r="I17" i="4"/>
  <c r="I11" i="4"/>
  <c r="I16" i="4"/>
  <c r="I10" i="4"/>
  <c r="I22" i="4"/>
  <c r="I21" i="4"/>
  <c r="F31" i="4" s="1"/>
  <c r="I15" i="4"/>
  <c r="I9" i="4"/>
  <c r="I7" i="4"/>
  <c r="F32" i="6" l="1"/>
  <c r="F31" i="7"/>
  <c r="F30" i="7"/>
  <c r="F28" i="7"/>
  <c r="F32" i="7"/>
  <c r="F27" i="7"/>
  <c r="F29" i="7"/>
  <c r="F28" i="6"/>
  <c r="F27" i="6"/>
  <c r="F30" i="6"/>
  <c r="F31" i="6"/>
  <c r="F29" i="6"/>
  <c r="F31" i="5"/>
  <c r="F27" i="5"/>
  <c r="F30" i="5"/>
  <c r="F32" i="4"/>
  <c r="F30" i="4"/>
  <c r="F27" i="4"/>
  <c r="F28" i="4"/>
  <c r="F34" i="5" l="1"/>
  <c r="F34" i="4"/>
  <c r="F34" i="7"/>
  <c r="F34" i="6"/>
  <c r="E11" i="1"/>
  <c r="D11" i="1"/>
  <c r="E10" i="1"/>
  <c r="D10" i="1"/>
  <c r="E9" i="1"/>
  <c r="D9" i="1"/>
  <c r="E8" i="1"/>
  <c r="D8" i="1"/>
</calcChain>
</file>

<file path=xl/sharedStrings.xml><?xml version="1.0" encoding="utf-8"?>
<sst xmlns="http://schemas.openxmlformats.org/spreadsheetml/2006/main" count="219" uniqueCount="41">
  <si>
    <t>Percentuais de desconto e BDI - contratações similares</t>
  </si>
  <si>
    <t>Pregão</t>
  </si>
  <si>
    <t>Órgão</t>
  </si>
  <si>
    <t>desconto</t>
  </si>
  <si>
    <t>BDI</t>
  </si>
  <si>
    <t>Fornecedor</t>
  </si>
  <si>
    <t>90001/2024</t>
  </si>
  <si>
    <t>INST. PREV. SOC. DOS SERV. PUB. DE JOINVILLE</t>
  </si>
  <si>
    <t>BEATRIZ DE SOUSA SANTOS LTDA</t>
  </si>
  <si>
    <t>90028/2024</t>
  </si>
  <si>
    <t>TRIBUNAL DE JUSTIÇA DO ESTADO DE RONDÔNIA</t>
  </si>
  <si>
    <t>J C CONSTRUTORA E PRESTADORA DE SERVICOS LTDA</t>
  </si>
  <si>
    <t>90156/2024</t>
  </si>
  <si>
    <t>P MELO CONSTRUÇÕES E EMPREENDIMENTOS LTDA</t>
  </si>
  <si>
    <t>SERVIÇO GEOLÓGICO DO BRASIL</t>
  </si>
  <si>
    <t>90045/2024</t>
  </si>
  <si>
    <t>ASSEMBLEIA LEGISLATIVA DO ESTADO DE SANTA CATARINA</t>
  </si>
  <si>
    <t>FEHU CONSTRUÇÕES E SERVIÇOS LTDA</t>
  </si>
  <si>
    <t>média</t>
  </si>
  <si>
    <t>coeficiente variação</t>
  </si>
  <si>
    <t>mediana</t>
  </si>
  <si>
    <t>menor</t>
  </si>
  <si>
    <t>maior</t>
  </si>
  <si>
    <t>desvio padrão</t>
  </si>
  <si>
    <t>Preços conforme percentuais de desconto e BDI - contratações similares</t>
  </si>
  <si>
    <t>Lote</t>
  </si>
  <si>
    <t>Item</t>
  </si>
  <si>
    <t>Descrição</t>
  </si>
  <si>
    <t>Valor de Referência</t>
  </si>
  <si>
    <t>Desconto</t>
  </si>
  <si>
    <t>Valor após desconto</t>
  </si>
  <si>
    <t>%BDI</t>
  </si>
  <si>
    <t>R$ BDI</t>
  </si>
  <si>
    <t>Valor Item</t>
  </si>
  <si>
    <t>Preventiva</t>
  </si>
  <si>
    <t>Corretiva/pequenas reformas</t>
  </si>
  <si>
    <t>Deslocamento</t>
  </si>
  <si>
    <t>Total Lote</t>
  </si>
  <si>
    <t>TOTAL ESTIMADO</t>
  </si>
  <si>
    <t>percentuais apurados</t>
  </si>
  <si>
    <t>estimativa SEAQUI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</si>
</sst>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10" fontId="0" fillId="0" borderId="1" xfId="0" applyNumberFormat="1" applyBorder="1"/>
    <xf numFmtId="9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0" fontId="3" fillId="2" borderId="1" xfId="0" applyNumberFormat="1" applyFont="1" applyFill="1" applyBorder="1" applyAlignment="1">
      <alignment horizontal="center"/>
    </xf>
    <xf numFmtId="10" fontId="3" fillId="2" borderId="1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/>
    </xf>
    <xf numFmtId="43" fontId="0" fillId="0" borderId="1" xfId="1" applyFont="1" applyFill="1" applyBorder="1" applyAlignment="1">
      <alignment horizontal="left"/>
    </xf>
    <xf numFmtId="10" fontId="0" fillId="0" borderId="1" xfId="0" applyNumberFormat="1" applyFont="1" applyFill="1" applyBorder="1" applyAlignment="1">
      <alignment horizontal="center"/>
    </xf>
    <xf numFmtId="43" fontId="0" fillId="0" borderId="1" xfId="0" applyNumberFormat="1" applyFont="1" applyFill="1" applyBorder="1" applyAlignment="1">
      <alignment horizontal="left"/>
    </xf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43" fontId="0" fillId="0" borderId="1" xfId="1" applyFont="1" applyFill="1" applyBorder="1" applyAlignment="1">
      <alignment horizontal="left" shrinkToFit="1"/>
    </xf>
    <xf numFmtId="0" fontId="0" fillId="0" borderId="3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43" fontId="2" fillId="0" borderId="5" xfId="0" applyNumberFormat="1" applyFont="1" applyFill="1" applyBorder="1" applyAlignment="1">
      <alignment horizontal="left" shrinkToFit="1"/>
    </xf>
    <xf numFmtId="43" fontId="4" fillId="0" borderId="5" xfId="0" applyNumberFormat="1" applyFont="1" applyFill="1" applyBorder="1" applyAlignment="1">
      <alignment horizontal="left" shrinkToFit="1"/>
    </xf>
    <xf numFmtId="10" fontId="5" fillId="2" borderId="1" xfId="0" applyNumberFormat="1" applyFont="1" applyFill="1" applyBorder="1" applyAlignment="1">
      <alignment horizontal="center"/>
    </xf>
    <xf numFmtId="10" fontId="6" fillId="2" borderId="1" xfId="0" applyNumberFormat="1" applyFont="1" applyFill="1" applyBorder="1" applyAlignment="1">
      <alignment horizontal="center"/>
    </xf>
    <xf numFmtId="10" fontId="6" fillId="0" borderId="1" xfId="0" applyNumberFormat="1" applyFont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12.7109375" customWidth="1"/>
    <col min="2" max="3" width="36.7109375" customWidth="1"/>
    <col min="4" max="5" width="12.7109375" customWidth="1"/>
  </cols>
  <sheetData>
    <row r="1" spans="1:5" x14ac:dyDescent="0.25">
      <c r="A1" t="s">
        <v>0</v>
      </c>
    </row>
    <row r="3" spans="1:5" s="5" customFormat="1" x14ac:dyDescent="0.25">
      <c r="A3" s="6" t="s">
        <v>1</v>
      </c>
      <c r="B3" s="6" t="s">
        <v>2</v>
      </c>
      <c r="C3" s="6" t="s">
        <v>5</v>
      </c>
      <c r="D3" s="6" t="s">
        <v>3</v>
      </c>
      <c r="E3" s="6" t="s">
        <v>4</v>
      </c>
    </row>
    <row r="4" spans="1:5" x14ac:dyDescent="0.25">
      <c r="A4" s="4" t="s">
        <v>6</v>
      </c>
      <c r="B4" s="1" t="s">
        <v>7</v>
      </c>
      <c r="C4" s="1" t="s">
        <v>8</v>
      </c>
      <c r="D4" s="2">
        <v>0.20499999999999999</v>
      </c>
      <c r="E4" s="2">
        <v>0.22120000000000001</v>
      </c>
    </row>
    <row r="5" spans="1:5" x14ac:dyDescent="0.25">
      <c r="A5" s="4" t="s">
        <v>9</v>
      </c>
      <c r="B5" s="1" t="s">
        <v>10</v>
      </c>
      <c r="C5" s="1" t="s">
        <v>11</v>
      </c>
      <c r="D5" s="3">
        <v>0.05</v>
      </c>
      <c r="E5" s="2">
        <v>0.18790000000000001</v>
      </c>
    </row>
    <row r="6" spans="1:5" x14ac:dyDescent="0.25">
      <c r="A6" s="4" t="s">
        <v>12</v>
      </c>
      <c r="B6" s="1" t="s">
        <v>14</v>
      </c>
      <c r="C6" s="1" t="s">
        <v>13</v>
      </c>
      <c r="D6" s="2">
        <v>5.0000000000000001E-3</v>
      </c>
      <c r="E6" s="2">
        <v>0.23499999999999999</v>
      </c>
    </row>
    <row r="7" spans="1:5" x14ac:dyDescent="0.25">
      <c r="A7" s="4" t="s">
        <v>15</v>
      </c>
      <c r="B7" s="1" t="s">
        <v>16</v>
      </c>
      <c r="C7" s="1" t="s">
        <v>17</v>
      </c>
      <c r="D7" s="2">
        <v>0.30990000000000001</v>
      </c>
      <c r="E7" s="2">
        <v>0.26729999999999998</v>
      </c>
    </row>
    <row r="8" spans="1:5" x14ac:dyDescent="0.25">
      <c r="C8" s="7" t="s">
        <v>18</v>
      </c>
      <c r="D8" s="27">
        <f>AVERAGE(D4:D7)</f>
        <v>0.14247500000000002</v>
      </c>
      <c r="E8" s="28">
        <f>AVERAGE(E4:E7)</f>
        <v>0.22785</v>
      </c>
    </row>
    <row r="9" spans="1:5" x14ac:dyDescent="0.25">
      <c r="C9" s="7" t="s">
        <v>20</v>
      </c>
      <c r="D9" s="28">
        <f>MEDIAN(D4:D7)</f>
        <v>0.1275</v>
      </c>
      <c r="E9" s="8">
        <f>MEDIAN(E4:E7)</f>
        <v>0.2281</v>
      </c>
    </row>
    <row r="10" spans="1:5" x14ac:dyDescent="0.25">
      <c r="C10" s="7" t="s">
        <v>21</v>
      </c>
      <c r="D10" s="8">
        <f>MIN(D4:D7)</f>
        <v>5.0000000000000001E-3</v>
      </c>
      <c r="E10" s="8">
        <f>MIN(E4:E7)</f>
        <v>0.18790000000000001</v>
      </c>
    </row>
    <row r="11" spans="1:5" x14ac:dyDescent="0.25">
      <c r="C11" s="7" t="s">
        <v>22</v>
      </c>
      <c r="D11" s="8">
        <f>MAX(D4:D7)</f>
        <v>0.30990000000000001</v>
      </c>
      <c r="E11" s="8">
        <f>MAX(E4:E7)</f>
        <v>0.26729999999999998</v>
      </c>
    </row>
    <row r="12" spans="1:5" x14ac:dyDescent="0.25">
      <c r="C12" s="7" t="s">
        <v>23</v>
      </c>
      <c r="D12" s="7">
        <f>_xlfn.STDEV.S(D4:D7)</f>
        <v>0.14070241350689994</v>
      </c>
      <c r="E12" s="7">
        <f>_xlfn.STDEV.S(E4:E7)</f>
        <v>3.2902127590780324E-2</v>
      </c>
    </row>
    <row r="13" spans="1:5" x14ac:dyDescent="0.25">
      <c r="C13" s="7" t="s">
        <v>19</v>
      </c>
      <c r="D13" s="9">
        <f>D12/D8</f>
        <v>0.98755861384032229</v>
      </c>
      <c r="E13" s="9">
        <f>E12/E8</f>
        <v>0.14440257884915658</v>
      </c>
    </row>
  </sheetData>
  <pageMargins left="0.511811024" right="0.511811024" top="1.28125" bottom="0.78740157499999996" header="0.31496062000000002" footer="0.31496062000000002"/>
  <pageSetup paperSize="9" scale="80" orientation="portrait" r:id="rId1"/>
  <headerFooter>
    <oddHeader>&amp;C&amp;G</oddHeader>
    <oddFooter>&amp;Ldocumento elaborado em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BreakPreview" zoomScaleNormal="100" zoomScaleSheetLayoutView="100" workbookViewId="0">
      <selection activeCell="D25" sqref="D25"/>
    </sheetView>
  </sheetViews>
  <sheetFormatPr defaultRowHeight="15" x14ac:dyDescent="0.25"/>
  <cols>
    <col min="1" max="2" width="6.7109375" customWidth="1"/>
    <col min="3" max="3" width="36.7109375" customWidth="1"/>
    <col min="4" max="9" width="12.7109375" customWidth="1"/>
  </cols>
  <sheetData>
    <row r="1" spans="1:10" x14ac:dyDescent="0.25">
      <c r="A1" t="s">
        <v>24</v>
      </c>
    </row>
    <row r="3" spans="1:10" s="5" customFormat="1" x14ac:dyDescent="0.25">
      <c r="A3" s="10"/>
      <c r="B3" s="11"/>
      <c r="C3" s="6" t="s">
        <v>5</v>
      </c>
      <c r="D3" s="6" t="s">
        <v>3</v>
      </c>
      <c r="E3" s="6" t="s">
        <v>4</v>
      </c>
    </row>
    <row r="4" spans="1:10" x14ac:dyDescent="0.25">
      <c r="A4" s="10"/>
      <c r="B4" s="12"/>
      <c r="C4" s="1" t="s">
        <v>8</v>
      </c>
      <c r="D4" s="2">
        <v>0.20499999999999999</v>
      </c>
      <c r="E4" s="2">
        <v>0.22120000000000001</v>
      </c>
    </row>
    <row r="6" spans="1:10" s="14" customFormat="1" ht="30" x14ac:dyDescent="0.25">
      <c r="A6" s="15" t="s">
        <v>25</v>
      </c>
      <c r="B6" s="15" t="s">
        <v>26</v>
      </c>
      <c r="C6" s="15" t="s">
        <v>27</v>
      </c>
      <c r="D6" s="15" t="s">
        <v>28</v>
      </c>
      <c r="E6" s="15" t="s">
        <v>29</v>
      </c>
      <c r="F6" s="15" t="s">
        <v>30</v>
      </c>
      <c r="G6" s="15" t="s">
        <v>31</v>
      </c>
      <c r="H6" s="15" t="s">
        <v>32</v>
      </c>
      <c r="I6" s="15" t="s">
        <v>33</v>
      </c>
    </row>
    <row r="7" spans="1:10" x14ac:dyDescent="0.25">
      <c r="A7" s="4">
        <v>1</v>
      </c>
      <c r="B7" s="4">
        <v>1</v>
      </c>
      <c r="C7" s="16" t="s">
        <v>34</v>
      </c>
      <c r="D7" s="17">
        <v>347800.4</v>
      </c>
      <c r="E7" s="18">
        <f>$D$4</f>
        <v>0.20499999999999999</v>
      </c>
      <c r="F7" s="17">
        <f>ROUND(D7*(1-E7),2)</f>
        <v>276501.32</v>
      </c>
      <c r="G7" s="18">
        <f>$E$4</f>
        <v>0.22120000000000001</v>
      </c>
      <c r="H7" s="17">
        <f>ROUND(F7*G7,2)</f>
        <v>61162.09</v>
      </c>
      <c r="I7" s="19">
        <f>F7+H7</f>
        <v>337663.41000000003</v>
      </c>
      <c r="J7" s="13"/>
    </row>
    <row r="8" spans="1:10" x14ac:dyDescent="0.25">
      <c r="A8" s="4">
        <v>1</v>
      </c>
      <c r="B8" s="4">
        <v>2</v>
      </c>
      <c r="C8" s="16" t="s">
        <v>35</v>
      </c>
      <c r="D8" s="17">
        <v>683208.45</v>
      </c>
      <c r="E8" s="18">
        <f t="shared" ref="E8:E24" si="0">$D$4</f>
        <v>0.20499999999999999</v>
      </c>
      <c r="F8" s="17">
        <f t="shared" ref="F8:F24" si="1">ROUND(D8*(1-E8),2)</f>
        <v>543150.72</v>
      </c>
      <c r="G8" s="18">
        <f t="shared" ref="G8:G24" si="2">$E$4</f>
        <v>0.22120000000000001</v>
      </c>
      <c r="H8" s="17">
        <f t="shared" ref="H8:H24" si="3">ROUND(F8*G8,2)</f>
        <v>120144.94</v>
      </c>
      <c r="I8" s="19">
        <f t="shared" ref="I8:I24" si="4">F8+H8</f>
        <v>663295.65999999992</v>
      </c>
      <c r="J8" s="13"/>
    </row>
    <row r="9" spans="1:10" x14ac:dyDescent="0.25">
      <c r="A9" s="4">
        <v>1</v>
      </c>
      <c r="B9" s="4">
        <v>3</v>
      </c>
      <c r="C9" s="16" t="s">
        <v>36</v>
      </c>
      <c r="D9" s="17">
        <v>368840</v>
      </c>
      <c r="E9" s="18">
        <f t="shared" si="0"/>
        <v>0.20499999999999999</v>
      </c>
      <c r="F9" s="17">
        <f t="shared" si="1"/>
        <v>293227.8</v>
      </c>
      <c r="G9" s="18">
        <f t="shared" si="2"/>
        <v>0.22120000000000001</v>
      </c>
      <c r="H9" s="17">
        <f t="shared" si="3"/>
        <v>64861.99</v>
      </c>
      <c r="I9" s="19">
        <f t="shared" si="4"/>
        <v>358089.79</v>
      </c>
      <c r="J9" s="13"/>
    </row>
    <row r="10" spans="1:10" x14ac:dyDescent="0.25">
      <c r="A10" s="4">
        <v>2</v>
      </c>
      <c r="B10" s="4">
        <v>4</v>
      </c>
      <c r="C10" s="16" t="s">
        <v>34</v>
      </c>
      <c r="D10" s="17">
        <v>233623.7</v>
      </c>
      <c r="E10" s="18">
        <f t="shared" si="0"/>
        <v>0.20499999999999999</v>
      </c>
      <c r="F10" s="17">
        <f t="shared" si="1"/>
        <v>185730.84</v>
      </c>
      <c r="G10" s="18">
        <f t="shared" si="2"/>
        <v>0.22120000000000001</v>
      </c>
      <c r="H10" s="17">
        <f t="shared" si="3"/>
        <v>41083.660000000003</v>
      </c>
      <c r="I10" s="19">
        <f t="shared" si="4"/>
        <v>226814.5</v>
      </c>
      <c r="J10" s="13"/>
    </row>
    <row r="11" spans="1:10" x14ac:dyDescent="0.25">
      <c r="A11" s="4">
        <v>2</v>
      </c>
      <c r="B11" s="4">
        <v>5</v>
      </c>
      <c r="C11" s="16" t="s">
        <v>35</v>
      </c>
      <c r="D11" s="17">
        <v>320235.96999999997</v>
      </c>
      <c r="E11" s="18">
        <f t="shared" si="0"/>
        <v>0.20499999999999999</v>
      </c>
      <c r="F11" s="17">
        <f t="shared" si="1"/>
        <v>254587.6</v>
      </c>
      <c r="G11" s="18">
        <f t="shared" si="2"/>
        <v>0.22120000000000001</v>
      </c>
      <c r="H11" s="17">
        <f t="shared" si="3"/>
        <v>56314.78</v>
      </c>
      <c r="I11" s="19">
        <f t="shared" si="4"/>
        <v>310902.38</v>
      </c>
      <c r="J11" s="13"/>
    </row>
    <row r="12" spans="1:10" x14ac:dyDescent="0.25">
      <c r="A12" s="4">
        <v>2</v>
      </c>
      <c r="B12" s="4">
        <v>6</v>
      </c>
      <c r="C12" s="16" t="s">
        <v>36</v>
      </c>
      <c r="D12" s="17">
        <v>336896</v>
      </c>
      <c r="E12" s="18">
        <f t="shared" si="0"/>
        <v>0.20499999999999999</v>
      </c>
      <c r="F12" s="17">
        <f t="shared" si="1"/>
        <v>267832.32000000001</v>
      </c>
      <c r="G12" s="18">
        <f t="shared" si="2"/>
        <v>0.22120000000000001</v>
      </c>
      <c r="H12" s="17">
        <f t="shared" si="3"/>
        <v>59244.51</v>
      </c>
      <c r="I12" s="19">
        <f t="shared" si="4"/>
        <v>327076.83</v>
      </c>
      <c r="J12" s="13"/>
    </row>
    <row r="13" spans="1:10" x14ac:dyDescent="0.25">
      <c r="A13" s="4">
        <v>3</v>
      </c>
      <c r="B13" s="4">
        <v>7</v>
      </c>
      <c r="C13" s="16" t="s">
        <v>34</v>
      </c>
      <c r="D13" s="17">
        <v>154209.38</v>
      </c>
      <c r="E13" s="18">
        <f t="shared" si="0"/>
        <v>0.20499999999999999</v>
      </c>
      <c r="F13" s="17">
        <f t="shared" si="1"/>
        <v>122596.46</v>
      </c>
      <c r="G13" s="18">
        <f t="shared" si="2"/>
        <v>0.22120000000000001</v>
      </c>
      <c r="H13" s="17">
        <f t="shared" si="3"/>
        <v>27118.34</v>
      </c>
      <c r="I13" s="19">
        <f t="shared" si="4"/>
        <v>149714.80000000002</v>
      </c>
      <c r="J13" s="13"/>
    </row>
    <row r="14" spans="1:10" x14ac:dyDescent="0.25">
      <c r="A14" s="4">
        <v>3</v>
      </c>
      <c r="B14" s="4">
        <v>8</v>
      </c>
      <c r="C14" s="16" t="s">
        <v>35</v>
      </c>
      <c r="D14" s="17">
        <v>283957.18</v>
      </c>
      <c r="E14" s="18">
        <f t="shared" si="0"/>
        <v>0.20499999999999999</v>
      </c>
      <c r="F14" s="17">
        <f t="shared" si="1"/>
        <v>225745.96</v>
      </c>
      <c r="G14" s="18">
        <f t="shared" si="2"/>
        <v>0.22120000000000001</v>
      </c>
      <c r="H14" s="17">
        <f t="shared" si="3"/>
        <v>49935.01</v>
      </c>
      <c r="I14" s="19">
        <f t="shared" si="4"/>
        <v>275680.96999999997</v>
      </c>
      <c r="J14" s="13"/>
    </row>
    <row r="15" spans="1:10" x14ac:dyDescent="0.25">
      <c r="A15" s="4">
        <v>3</v>
      </c>
      <c r="B15" s="4">
        <v>9</v>
      </c>
      <c r="C15" s="16" t="s">
        <v>36</v>
      </c>
      <c r="D15" s="17">
        <v>310576</v>
      </c>
      <c r="E15" s="18">
        <f t="shared" si="0"/>
        <v>0.20499999999999999</v>
      </c>
      <c r="F15" s="17">
        <f t="shared" si="1"/>
        <v>246907.92</v>
      </c>
      <c r="G15" s="18">
        <f t="shared" si="2"/>
        <v>0.22120000000000001</v>
      </c>
      <c r="H15" s="17">
        <f t="shared" si="3"/>
        <v>54616.03</v>
      </c>
      <c r="I15" s="19">
        <f t="shared" si="4"/>
        <v>301523.95</v>
      </c>
      <c r="J15" s="13"/>
    </row>
    <row r="16" spans="1:10" x14ac:dyDescent="0.25">
      <c r="A16" s="4">
        <v>4</v>
      </c>
      <c r="B16" s="4">
        <v>10</v>
      </c>
      <c r="C16" s="16" t="s">
        <v>34</v>
      </c>
      <c r="D16" s="17">
        <v>199808.96</v>
      </c>
      <c r="E16" s="18">
        <f t="shared" si="0"/>
        <v>0.20499999999999999</v>
      </c>
      <c r="F16" s="17">
        <f t="shared" si="1"/>
        <v>158848.12</v>
      </c>
      <c r="G16" s="18">
        <f t="shared" si="2"/>
        <v>0.22120000000000001</v>
      </c>
      <c r="H16" s="17">
        <f t="shared" si="3"/>
        <v>35137.199999999997</v>
      </c>
      <c r="I16" s="19">
        <f t="shared" si="4"/>
        <v>193985.32</v>
      </c>
      <c r="J16" s="13"/>
    </row>
    <row r="17" spans="1:10" x14ac:dyDescent="0.25">
      <c r="A17" s="4">
        <v>4</v>
      </c>
      <c r="B17" s="4">
        <v>11</v>
      </c>
      <c r="C17" s="16" t="s">
        <v>35</v>
      </c>
      <c r="D17" s="17">
        <v>297589.84000000003</v>
      </c>
      <c r="E17" s="18">
        <f t="shared" si="0"/>
        <v>0.20499999999999999</v>
      </c>
      <c r="F17" s="17">
        <f t="shared" si="1"/>
        <v>236583.92</v>
      </c>
      <c r="G17" s="18">
        <f t="shared" si="2"/>
        <v>0.22120000000000001</v>
      </c>
      <c r="H17" s="17">
        <f t="shared" si="3"/>
        <v>52332.36</v>
      </c>
      <c r="I17" s="19">
        <f t="shared" si="4"/>
        <v>288916.28000000003</v>
      </c>
      <c r="J17" s="13"/>
    </row>
    <row r="18" spans="1:10" x14ac:dyDescent="0.25">
      <c r="A18" s="4">
        <v>4</v>
      </c>
      <c r="B18" s="4">
        <v>12</v>
      </c>
      <c r="C18" s="16" t="s">
        <v>36</v>
      </c>
      <c r="D18" s="17">
        <v>336896</v>
      </c>
      <c r="E18" s="18">
        <f t="shared" si="0"/>
        <v>0.20499999999999999</v>
      </c>
      <c r="F18" s="17">
        <f t="shared" si="1"/>
        <v>267832.32000000001</v>
      </c>
      <c r="G18" s="18">
        <f t="shared" si="2"/>
        <v>0.22120000000000001</v>
      </c>
      <c r="H18" s="17">
        <f t="shared" si="3"/>
        <v>59244.51</v>
      </c>
      <c r="I18" s="19">
        <f t="shared" si="4"/>
        <v>327076.83</v>
      </c>
      <c r="J18" s="13"/>
    </row>
    <row r="19" spans="1:10" x14ac:dyDescent="0.25">
      <c r="A19" s="4">
        <v>5</v>
      </c>
      <c r="B19" s="4">
        <v>13</v>
      </c>
      <c r="C19" s="16" t="s">
        <v>34</v>
      </c>
      <c r="D19" s="17">
        <v>200687.28</v>
      </c>
      <c r="E19" s="18">
        <f t="shared" si="0"/>
        <v>0.20499999999999999</v>
      </c>
      <c r="F19" s="17">
        <f t="shared" si="1"/>
        <v>159546.39000000001</v>
      </c>
      <c r="G19" s="18">
        <f t="shared" si="2"/>
        <v>0.22120000000000001</v>
      </c>
      <c r="H19" s="17">
        <f t="shared" si="3"/>
        <v>35291.660000000003</v>
      </c>
      <c r="I19" s="19">
        <f t="shared" si="4"/>
        <v>194838.05000000002</v>
      </c>
      <c r="J19" s="13"/>
    </row>
    <row r="20" spans="1:10" x14ac:dyDescent="0.25">
      <c r="A20" s="4">
        <v>5</v>
      </c>
      <c r="B20" s="4">
        <v>14</v>
      </c>
      <c r="C20" s="16" t="s">
        <v>35</v>
      </c>
      <c r="D20" s="17">
        <v>310527.98</v>
      </c>
      <c r="E20" s="18">
        <f t="shared" si="0"/>
        <v>0.20499999999999999</v>
      </c>
      <c r="F20" s="17">
        <f t="shared" si="1"/>
        <v>246869.74</v>
      </c>
      <c r="G20" s="18">
        <f t="shared" si="2"/>
        <v>0.22120000000000001</v>
      </c>
      <c r="H20" s="17">
        <f t="shared" si="3"/>
        <v>54607.59</v>
      </c>
      <c r="I20" s="19">
        <f t="shared" si="4"/>
        <v>301477.32999999996</v>
      </c>
      <c r="J20" s="13"/>
    </row>
    <row r="21" spans="1:10" x14ac:dyDescent="0.25">
      <c r="A21" s="4">
        <v>5</v>
      </c>
      <c r="B21" s="4">
        <v>15</v>
      </c>
      <c r="C21" s="16" t="s">
        <v>36</v>
      </c>
      <c r="D21" s="17">
        <v>336896</v>
      </c>
      <c r="E21" s="18">
        <f t="shared" si="0"/>
        <v>0.20499999999999999</v>
      </c>
      <c r="F21" s="17">
        <f t="shared" si="1"/>
        <v>267832.32000000001</v>
      </c>
      <c r="G21" s="18">
        <f t="shared" si="2"/>
        <v>0.22120000000000001</v>
      </c>
      <c r="H21" s="17">
        <f t="shared" si="3"/>
        <v>59244.51</v>
      </c>
      <c r="I21" s="19">
        <f t="shared" si="4"/>
        <v>327076.83</v>
      </c>
      <c r="J21" s="13"/>
    </row>
    <row r="22" spans="1:10" x14ac:dyDescent="0.25">
      <c r="A22" s="4">
        <v>6</v>
      </c>
      <c r="B22" s="4">
        <v>16</v>
      </c>
      <c r="C22" s="16" t="s">
        <v>34</v>
      </c>
      <c r="D22" s="17">
        <v>169148.42</v>
      </c>
      <c r="E22" s="18">
        <f t="shared" si="0"/>
        <v>0.20499999999999999</v>
      </c>
      <c r="F22" s="17">
        <f t="shared" si="1"/>
        <v>134472.99</v>
      </c>
      <c r="G22" s="18">
        <f t="shared" si="2"/>
        <v>0.22120000000000001</v>
      </c>
      <c r="H22" s="17">
        <f t="shared" si="3"/>
        <v>29745.43</v>
      </c>
      <c r="I22" s="19">
        <f t="shared" si="4"/>
        <v>164218.41999999998</v>
      </c>
      <c r="J22" s="13"/>
    </row>
    <row r="23" spans="1:10" x14ac:dyDescent="0.25">
      <c r="A23" s="4">
        <v>6</v>
      </c>
      <c r="B23" s="4">
        <v>17</v>
      </c>
      <c r="C23" s="16" t="s">
        <v>35</v>
      </c>
      <c r="D23" s="17">
        <v>303416.63</v>
      </c>
      <c r="E23" s="18">
        <f t="shared" si="0"/>
        <v>0.20499999999999999</v>
      </c>
      <c r="F23" s="17">
        <f t="shared" si="1"/>
        <v>241216.22</v>
      </c>
      <c r="G23" s="18">
        <f t="shared" si="2"/>
        <v>0.22120000000000001</v>
      </c>
      <c r="H23" s="17">
        <f t="shared" si="3"/>
        <v>53357.03</v>
      </c>
      <c r="I23" s="19">
        <f t="shared" si="4"/>
        <v>294573.25</v>
      </c>
      <c r="J23" s="13"/>
    </row>
    <row r="24" spans="1:10" x14ac:dyDescent="0.25">
      <c r="A24" s="4">
        <v>6</v>
      </c>
      <c r="B24" s="4">
        <v>18</v>
      </c>
      <c r="C24" s="16" t="s">
        <v>36</v>
      </c>
      <c r="D24" s="17">
        <v>263200</v>
      </c>
      <c r="E24" s="18">
        <f t="shared" si="0"/>
        <v>0.20499999999999999</v>
      </c>
      <c r="F24" s="17">
        <f t="shared" si="1"/>
        <v>209244</v>
      </c>
      <c r="G24" s="18">
        <f t="shared" si="2"/>
        <v>0.22120000000000001</v>
      </c>
      <c r="H24" s="17">
        <f t="shared" si="3"/>
        <v>46284.77</v>
      </c>
      <c r="I24" s="19">
        <f t="shared" si="4"/>
        <v>255528.77</v>
      </c>
      <c r="J24" s="13"/>
    </row>
    <row r="25" spans="1:10" x14ac:dyDescent="0.25">
      <c r="C25" s="13"/>
      <c r="D25" s="13"/>
      <c r="E25" s="13"/>
      <c r="F25" s="13"/>
      <c r="G25" s="13"/>
      <c r="H25" s="13"/>
      <c r="I25" s="13"/>
      <c r="J25" s="13"/>
    </row>
    <row r="26" spans="1:10" x14ac:dyDescent="0.25">
      <c r="C26" s="13"/>
      <c r="D26" s="13"/>
      <c r="E26" s="13"/>
      <c r="F26" s="13"/>
      <c r="G26" s="13"/>
      <c r="H26" s="13"/>
      <c r="I26" s="13"/>
      <c r="J26" s="13"/>
    </row>
    <row r="27" spans="1:10" x14ac:dyDescent="0.25">
      <c r="C27" s="13"/>
      <c r="D27" s="20" t="s">
        <v>37</v>
      </c>
      <c r="E27" s="21">
        <v>1</v>
      </c>
      <c r="F27" s="22">
        <f>SUMIF(A:A,E27,I:I)</f>
        <v>1359048.8599999999</v>
      </c>
      <c r="G27" s="13"/>
      <c r="H27" s="13"/>
      <c r="I27" s="13"/>
      <c r="J27" s="13"/>
    </row>
    <row r="28" spans="1:10" x14ac:dyDescent="0.25">
      <c r="C28" s="13"/>
      <c r="D28" s="20" t="s">
        <v>37</v>
      </c>
      <c r="E28" s="21">
        <v>2</v>
      </c>
      <c r="F28" s="22">
        <f t="shared" ref="F28:F32" si="5">SUMIF(A:A,E28,I:I)</f>
        <v>864793.71</v>
      </c>
      <c r="G28" s="13"/>
      <c r="H28" s="13"/>
      <c r="I28" s="13"/>
      <c r="J28" s="13"/>
    </row>
    <row r="29" spans="1:10" x14ac:dyDescent="0.25">
      <c r="C29" s="13"/>
      <c r="D29" s="20" t="s">
        <v>37</v>
      </c>
      <c r="E29" s="21">
        <v>3</v>
      </c>
      <c r="F29" s="22">
        <f t="shared" si="5"/>
        <v>726919.72</v>
      </c>
      <c r="G29" s="13"/>
      <c r="H29" s="13"/>
      <c r="I29" s="13"/>
      <c r="J29" s="13"/>
    </row>
    <row r="30" spans="1:10" x14ac:dyDescent="0.25">
      <c r="C30" s="13"/>
      <c r="D30" s="20" t="s">
        <v>37</v>
      </c>
      <c r="E30" s="21">
        <v>4</v>
      </c>
      <c r="F30" s="22">
        <f t="shared" si="5"/>
        <v>809978.43</v>
      </c>
      <c r="G30" s="13"/>
      <c r="H30" s="13"/>
      <c r="I30" s="13"/>
      <c r="J30" s="13"/>
    </row>
    <row r="31" spans="1:10" x14ac:dyDescent="0.25">
      <c r="C31" s="13"/>
      <c r="D31" s="20" t="s">
        <v>37</v>
      </c>
      <c r="E31" s="21">
        <v>5</v>
      </c>
      <c r="F31" s="22">
        <f t="shared" si="5"/>
        <v>823392.21</v>
      </c>
      <c r="G31" s="13"/>
      <c r="H31" s="13"/>
      <c r="I31" s="13"/>
      <c r="J31" s="13"/>
    </row>
    <row r="32" spans="1:10" x14ac:dyDescent="0.25">
      <c r="C32" s="13"/>
      <c r="D32" s="20" t="s">
        <v>37</v>
      </c>
      <c r="E32" s="21">
        <v>6</v>
      </c>
      <c r="F32" s="22">
        <f t="shared" si="5"/>
        <v>714320.44</v>
      </c>
      <c r="G32" s="13"/>
      <c r="H32" s="13"/>
      <c r="I32" s="13"/>
      <c r="J32" s="13"/>
    </row>
    <row r="33" spans="3:10" ht="15.75" thickBot="1" x14ac:dyDescent="0.3">
      <c r="C33" s="13"/>
      <c r="D33" s="13"/>
      <c r="E33" s="13"/>
      <c r="F33" s="13"/>
      <c r="G33" s="13"/>
      <c r="H33" s="13"/>
      <c r="I33" s="13"/>
      <c r="J33" s="13"/>
    </row>
    <row r="34" spans="3:10" ht="15.75" thickBot="1" x14ac:dyDescent="0.3">
      <c r="C34" s="13"/>
      <c r="D34" s="23" t="s">
        <v>38</v>
      </c>
      <c r="E34" s="24"/>
      <c r="F34" s="26">
        <f>SUM(F27:F32)</f>
        <v>5298453.3699999992</v>
      </c>
      <c r="G34" s="13"/>
      <c r="H34" s="13"/>
      <c r="I34" s="13"/>
      <c r="J34" s="13"/>
    </row>
    <row r="35" spans="3:10" x14ac:dyDescent="0.25">
      <c r="C35" s="13"/>
      <c r="D35" s="13"/>
      <c r="E35" s="13"/>
      <c r="F35" s="13"/>
      <c r="G35" s="13"/>
      <c r="H35" s="13"/>
      <c r="I35" s="13"/>
      <c r="J35" s="13"/>
    </row>
    <row r="36" spans="3:10" x14ac:dyDescent="0.25">
      <c r="C36" s="13"/>
      <c r="D36" s="13"/>
      <c r="E36" s="13"/>
      <c r="F36" s="13"/>
      <c r="G36" s="13"/>
      <c r="H36" s="13"/>
      <c r="I36" s="13"/>
      <c r="J36" s="13"/>
    </row>
    <row r="37" spans="3:10" x14ac:dyDescent="0.25">
      <c r="C37" s="13"/>
      <c r="D37" s="13"/>
      <c r="E37" s="13"/>
      <c r="F37" s="13"/>
      <c r="G37" s="13"/>
      <c r="H37" s="13"/>
      <c r="I37" s="13"/>
      <c r="J37" s="13"/>
    </row>
    <row r="38" spans="3:10" x14ac:dyDescent="0.25">
      <c r="C38" s="13"/>
      <c r="D38" s="13"/>
      <c r="E38" s="13"/>
      <c r="F38" s="13"/>
      <c r="G38" s="13"/>
      <c r="H38" s="13"/>
      <c r="I38" s="13"/>
      <c r="J38" s="13"/>
    </row>
    <row r="39" spans="3:10" x14ac:dyDescent="0.25">
      <c r="C39" s="13"/>
      <c r="D39" s="13"/>
      <c r="E39" s="13"/>
      <c r="F39" s="13"/>
      <c r="G39" s="13"/>
      <c r="H39" s="13"/>
      <c r="I39" s="13"/>
      <c r="J39" s="13"/>
    </row>
    <row r="40" spans="3:10" x14ac:dyDescent="0.25">
      <c r="C40" s="13"/>
      <c r="D40" s="13"/>
      <c r="E40" s="13"/>
      <c r="F40" s="13"/>
      <c r="G40" s="13"/>
      <c r="H40" s="13"/>
      <c r="I40" s="13"/>
      <c r="J40" s="13"/>
    </row>
    <row r="41" spans="3:10" x14ac:dyDescent="0.25">
      <c r="C41" s="13"/>
      <c r="D41" s="13"/>
      <c r="E41" s="13"/>
      <c r="F41" s="13"/>
      <c r="G41" s="13"/>
      <c r="H41" s="13"/>
      <c r="I41" s="13"/>
      <c r="J41" s="13"/>
    </row>
    <row r="42" spans="3:10" x14ac:dyDescent="0.25">
      <c r="C42" s="13"/>
      <c r="D42" s="13"/>
      <c r="E42" s="13"/>
      <c r="F42" s="13"/>
      <c r="G42" s="13"/>
      <c r="H42" s="13"/>
      <c r="I42" s="13"/>
      <c r="J42" s="13"/>
    </row>
    <row r="43" spans="3:10" x14ac:dyDescent="0.25">
      <c r="C43" s="13"/>
      <c r="D43" s="13"/>
      <c r="E43" s="13"/>
      <c r="F43" s="13"/>
      <c r="G43" s="13"/>
      <c r="H43" s="13"/>
      <c r="I43" s="13"/>
      <c r="J43" s="13"/>
    </row>
    <row r="44" spans="3:10" x14ac:dyDescent="0.25">
      <c r="C44" s="13"/>
      <c r="D44" s="13"/>
      <c r="E44" s="13"/>
      <c r="F44" s="13"/>
      <c r="G44" s="13"/>
      <c r="H44" s="13"/>
      <c r="I44" s="13"/>
      <c r="J44" s="13"/>
    </row>
    <row r="45" spans="3:10" x14ac:dyDescent="0.25">
      <c r="C45" s="13"/>
      <c r="D45" s="13"/>
      <c r="E45" s="13"/>
      <c r="F45" s="13"/>
      <c r="G45" s="13"/>
      <c r="H45" s="13"/>
      <c r="I45" s="13"/>
      <c r="J45" s="13"/>
    </row>
    <row r="46" spans="3:10" x14ac:dyDescent="0.25">
      <c r="C46" s="13"/>
      <c r="D46" s="13"/>
      <c r="E46" s="13"/>
      <c r="F46" s="13"/>
      <c r="G46" s="13"/>
      <c r="H46" s="13"/>
      <c r="I46" s="13"/>
      <c r="J46" s="13"/>
    </row>
  </sheetData>
  <pageMargins left="0.51181102362204722" right="0.51181102362204722" top="1.299212598425197" bottom="0.78740157480314965" header="0.31496062992125984" footer="0.31496062992125984"/>
  <pageSetup paperSize="9" scale="80" orientation="landscape" r:id="rId1"/>
  <headerFooter>
    <oddHeader>&amp;C&amp;G</oddHeader>
    <oddFooter>&amp;Ldocumento elaborado em &amp;D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BreakPreview" zoomScaleNormal="100" zoomScaleSheetLayoutView="100" workbookViewId="0">
      <selection activeCell="D25" sqref="D25"/>
    </sheetView>
  </sheetViews>
  <sheetFormatPr defaultRowHeight="15" x14ac:dyDescent="0.25"/>
  <cols>
    <col min="1" max="2" width="6.7109375" customWidth="1"/>
    <col min="3" max="3" width="36.7109375" customWidth="1"/>
    <col min="4" max="9" width="12.7109375" customWidth="1"/>
  </cols>
  <sheetData>
    <row r="1" spans="1:10" x14ac:dyDescent="0.25">
      <c r="A1" t="s">
        <v>24</v>
      </c>
    </row>
    <row r="3" spans="1:10" s="5" customFormat="1" x14ac:dyDescent="0.25">
      <c r="A3" s="10"/>
      <c r="B3" s="11"/>
      <c r="C3" s="6" t="s">
        <v>5</v>
      </c>
      <c r="D3" s="6" t="s">
        <v>3</v>
      </c>
      <c r="E3" s="6" t="s">
        <v>4</v>
      </c>
    </row>
    <row r="4" spans="1:10" x14ac:dyDescent="0.25">
      <c r="A4" s="10"/>
      <c r="B4" s="12"/>
      <c r="C4" s="1" t="s">
        <v>11</v>
      </c>
      <c r="D4" s="3">
        <v>0.05</v>
      </c>
      <c r="E4" s="2">
        <v>0.18790000000000001</v>
      </c>
    </row>
    <row r="6" spans="1:10" s="14" customFormat="1" ht="30" x14ac:dyDescent="0.25">
      <c r="A6" s="15" t="s">
        <v>25</v>
      </c>
      <c r="B6" s="15" t="s">
        <v>26</v>
      </c>
      <c r="C6" s="15" t="s">
        <v>27</v>
      </c>
      <c r="D6" s="15" t="s">
        <v>28</v>
      </c>
      <c r="E6" s="15" t="s">
        <v>29</v>
      </c>
      <c r="F6" s="15" t="s">
        <v>30</v>
      </c>
      <c r="G6" s="15" t="s">
        <v>31</v>
      </c>
      <c r="H6" s="15" t="s">
        <v>32</v>
      </c>
      <c r="I6" s="15" t="s">
        <v>33</v>
      </c>
    </row>
    <row r="7" spans="1:10" x14ac:dyDescent="0.25">
      <c r="A7" s="4">
        <v>1</v>
      </c>
      <c r="B7" s="4">
        <v>1</v>
      </c>
      <c r="C7" s="16" t="s">
        <v>34</v>
      </c>
      <c r="D7" s="17">
        <v>347800.4</v>
      </c>
      <c r="E7" s="18">
        <f>$D$4</f>
        <v>0.05</v>
      </c>
      <c r="F7" s="17">
        <f>ROUND(D7*(1-E7),2)</f>
        <v>330410.38</v>
      </c>
      <c r="G7" s="18">
        <f>$E$4</f>
        <v>0.18790000000000001</v>
      </c>
      <c r="H7" s="17">
        <f>ROUND(F7*G7,2)</f>
        <v>62084.11</v>
      </c>
      <c r="I7" s="19">
        <f>F7+H7</f>
        <v>392494.49</v>
      </c>
      <c r="J7" s="13"/>
    </row>
    <row r="8" spans="1:10" x14ac:dyDescent="0.25">
      <c r="A8" s="4">
        <v>1</v>
      </c>
      <c r="B8" s="4">
        <v>2</v>
      </c>
      <c r="C8" s="16" t="s">
        <v>35</v>
      </c>
      <c r="D8" s="17">
        <v>683208.45</v>
      </c>
      <c r="E8" s="18">
        <f t="shared" ref="E8:E24" si="0">$D$4</f>
        <v>0.05</v>
      </c>
      <c r="F8" s="17">
        <f t="shared" ref="F8:F24" si="1">ROUND(D8*(1-E8),2)</f>
        <v>649048.03</v>
      </c>
      <c r="G8" s="18">
        <f t="shared" ref="G8:G24" si="2">$E$4</f>
        <v>0.18790000000000001</v>
      </c>
      <c r="H8" s="17">
        <f t="shared" ref="H8:H24" si="3">ROUND(F8*G8,2)</f>
        <v>121956.12</v>
      </c>
      <c r="I8" s="19">
        <f t="shared" ref="I8:I24" si="4">F8+H8</f>
        <v>771004.15</v>
      </c>
      <c r="J8" s="13"/>
    </row>
    <row r="9" spans="1:10" x14ac:dyDescent="0.25">
      <c r="A9" s="4">
        <v>1</v>
      </c>
      <c r="B9" s="4">
        <v>3</v>
      </c>
      <c r="C9" s="16" t="s">
        <v>36</v>
      </c>
      <c r="D9" s="17">
        <v>368840</v>
      </c>
      <c r="E9" s="18">
        <f t="shared" si="0"/>
        <v>0.05</v>
      </c>
      <c r="F9" s="17">
        <f t="shared" si="1"/>
        <v>350398</v>
      </c>
      <c r="G9" s="18">
        <f t="shared" si="2"/>
        <v>0.18790000000000001</v>
      </c>
      <c r="H9" s="17">
        <f t="shared" si="3"/>
        <v>65839.78</v>
      </c>
      <c r="I9" s="19">
        <f t="shared" si="4"/>
        <v>416237.78</v>
      </c>
      <c r="J9" s="13"/>
    </row>
    <row r="10" spans="1:10" x14ac:dyDescent="0.25">
      <c r="A10" s="4">
        <v>2</v>
      </c>
      <c r="B10" s="4">
        <v>4</v>
      </c>
      <c r="C10" s="16" t="s">
        <v>34</v>
      </c>
      <c r="D10" s="17">
        <v>233623.7</v>
      </c>
      <c r="E10" s="18">
        <f t="shared" si="0"/>
        <v>0.05</v>
      </c>
      <c r="F10" s="17">
        <f t="shared" si="1"/>
        <v>221942.52</v>
      </c>
      <c r="G10" s="18">
        <f t="shared" si="2"/>
        <v>0.18790000000000001</v>
      </c>
      <c r="H10" s="17">
        <f t="shared" si="3"/>
        <v>41703</v>
      </c>
      <c r="I10" s="19">
        <f t="shared" si="4"/>
        <v>263645.52</v>
      </c>
      <c r="J10" s="13"/>
    </row>
    <row r="11" spans="1:10" x14ac:dyDescent="0.25">
      <c r="A11" s="4">
        <v>2</v>
      </c>
      <c r="B11" s="4">
        <v>5</v>
      </c>
      <c r="C11" s="16" t="s">
        <v>35</v>
      </c>
      <c r="D11" s="17">
        <v>320235.96999999997</v>
      </c>
      <c r="E11" s="18">
        <f t="shared" si="0"/>
        <v>0.05</v>
      </c>
      <c r="F11" s="17">
        <f t="shared" si="1"/>
        <v>304224.17</v>
      </c>
      <c r="G11" s="18">
        <f t="shared" si="2"/>
        <v>0.18790000000000001</v>
      </c>
      <c r="H11" s="17">
        <f t="shared" si="3"/>
        <v>57163.72</v>
      </c>
      <c r="I11" s="19">
        <f t="shared" si="4"/>
        <v>361387.89</v>
      </c>
      <c r="J11" s="13"/>
    </row>
    <row r="12" spans="1:10" x14ac:dyDescent="0.25">
      <c r="A12" s="4">
        <v>2</v>
      </c>
      <c r="B12" s="4">
        <v>6</v>
      </c>
      <c r="C12" s="16" t="s">
        <v>36</v>
      </c>
      <c r="D12" s="17">
        <v>336896</v>
      </c>
      <c r="E12" s="18">
        <f t="shared" si="0"/>
        <v>0.05</v>
      </c>
      <c r="F12" s="17">
        <f t="shared" si="1"/>
        <v>320051.20000000001</v>
      </c>
      <c r="G12" s="18">
        <f t="shared" si="2"/>
        <v>0.18790000000000001</v>
      </c>
      <c r="H12" s="17">
        <f t="shared" si="3"/>
        <v>60137.62</v>
      </c>
      <c r="I12" s="19">
        <f t="shared" si="4"/>
        <v>380188.82</v>
      </c>
      <c r="J12" s="13"/>
    </row>
    <row r="13" spans="1:10" x14ac:dyDescent="0.25">
      <c r="A13" s="4">
        <v>3</v>
      </c>
      <c r="B13" s="4">
        <v>7</v>
      </c>
      <c r="C13" s="16" t="s">
        <v>34</v>
      </c>
      <c r="D13" s="17">
        <v>154209.38</v>
      </c>
      <c r="E13" s="18">
        <f t="shared" si="0"/>
        <v>0.05</v>
      </c>
      <c r="F13" s="17">
        <f t="shared" si="1"/>
        <v>146498.91</v>
      </c>
      <c r="G13" s="18">
        <f t="shared" si="2"/>
        <v>0.18790000000000001</v>
      </c>
      <c r="H13" s="17">
        <f t="shared" si="3"/>
        <v>27527.15</v>
      </c>
      <c r="I13" s="19">
        <f t="shared" si="4"/>
        <v>174026.06</v>
      </c>
      <c r="J13" s="13"/>
    </row>
    <row r="14" spans="1:10" x14ac:dyDescent="0.25">
      <c r="A14" s="4">
        <v>3</v>
      </c>
      <c r="B14" s="4">
        <v>8</v>
      </c>
      <c r="C14" s="16" t="s">
        <v>35</v>
      </c>
      <c r="D14" s="17">
        <v>283957.18</v>
      </c>
      <c r="E14" s="18">
        <f t="shared" si="0"/>
        <v>0.05</v>
      </c>
      <c r="F14" s="17">
        <f t="shared" si="1"/>
        <v>269759.32</v>
      </c>
      <c r="G14" s="18">
        <f t="shared" si="2"/>
        <v>0.18790000000000001</v>
      </c>
      <c r="H14" s="17">
        <f t="shared" si="3"/>
        <v>50687.78</v>
      </c>
      <c r="I14" s="19">
        <f t="shared" si="4"/>
        <v>320447.09999999998</v>
      </c>
      <c r="J14" s="13"/>
    </row>
    <row r="15" spans="1:10" x14ac:dyDescent="0.25">
      <c r="A15" s="4">
        <v>3</v>
      </c>
      <c r="B15" s="4">
        <v>9</v>
      </c>
      <c r="C15" s="16" t="s">
        <v>36</v>
      </c>
      <c r="D15" s="17">
        <v>310576</v>
      </c>
      <c r="E15" s="18">
        <f t="shared" si="0"/>
        <v>0.05</v>
      </c>
      <c r="F15" s="17">
        <f t="shared" si="1"/>
        <v>295047.2</v>
      </c>
      <c r="G15" s="18">
        <f t="shared" si="2"/>
        <v>0.18790000000000001</v>
      </c>
      <c r="H15" s="17">
        <f t="shared" si="3"/>
        <v>55439.37</v>
      </c>
      <c r="I15" s="19">
        <f t="shared" si="4"/>
        <v>350486.57</v>
      </c>
      <c r="J15" s="13"/>
    </row>
    <row r="16" spans="1:10" x14ac:dyDescent="0.25">
      <c r="A16" s="4">
        <v>4</v>
      </c>
      <c r="B16" s="4">
        <v>10</v>
      </c>
      <c r="C16" s="16" t="s">
        <v>34</v>
      </c>
      <c r="D16" s="17">
        <v>199808.96</v>
      </c>
      <c r="E16" s="18">
        <f t="shared" si="0"/>
        <v>0.05</v>
      </c>
      <c r="F16" s="17">
        <f t="shared" si="1"/>
        <v>189818.51</v>
      </c>
      <c r="G16" s="18">
        <f t="shared" si="2"/>
        <v>0.18790000000000001</v>
      </c>
      <c r="H16" s="17">
        <f t="shared" si="3"/>
        <v>35666.9</v>
      </c>
      <c r="I16" s="19">
        <f t="shared" si="4"/>
        <v>225485.41</v>
      </c>
      <c r="J16" s="13"/>
    </row>
    <row r="17" spans="1:10" x14ac:dyDescent="0.25">
      <c r="A17" s="4">
        <v>4</v>
      </c>
      <c r="B17" s="4">
        <v>11</v>
      </c>
      <c r="C17" s="16" t="s">
        <v>35</v>
      </c>
      <c r="D17" s="17">
        <v>297589.84000000003</v>
      </c>
      <c r="E17" s="18">
        <f t="shared" si="0"/>
        <v>0.05</v>
      </c>
      <c r="F17" s="17">
        <f t="shared" si="1"/>
        <v>282710.34999999998</v>
      </c>
      <c r="G17" s="18">
        <f t="shared" si="2"/>
        <v>0.18790000000000001</v>
      </c>
      <c r="H17" s="17">
        <f t="shared" si="3"/>
        <v>53121.27</v>
      </c>
      <c r="I17" s="19">
        <f t="shared" si="4"/>
        <v>335831.62</v>
      </c>
      <c r="J17" s="13"/>
    </row>
    <row r="18" spans="1:10" x14ac:dyDescent="0.25">
      <c r="A18" s="4">
        <v>4</v>
      </c>
      <c r="B18" s="4">
        <v>12</v>
      </c>
      <c r="C18" s="16" t="s">
        <v>36</v>
      </c>
      <c r="D18" s="17">
        <v>336896</v>
      </c>
      <c r="E18" s="18">
        <f t="shared" si="0"/>
        <v>0.05</v>
      </c>
      <c r="F18" s="17">
        <f t="shared" si="1"/>
        <v>320051.20000000001</v>
      </c>
      <c r="G18" s="18">
        <f t="shared" si="2"/>
        <v>0.18790000000000001</v>
      </c>
      <c r="H18" s="17">
        <f t="shared" si="3"/>
        <v>60137.62</v>
      </c>
      <c r="I18" s="19">
        <f t="shared" si="4"/>
        <v>380188.82</v>
      </c>
      <c r="J18" s="13"/>
    </row>
    <row r="19" spans="1:10" x14ac:dyDescent="0.25">
      <c r="A19" s="4">
        <v>5</v>
      </c>
      <c r="B19" s="4">
        <v>13</v>
      </c>
      <c r="C19" s="16" t="s">
        <v>34</v>
      </c>
      <c r="D19" s="17">
        <v>200687.28</v>
      </c>
      <c r="E19" s="18">
        <f t="shared" si="0"/>
        <v>0.05</v>
      </c>
      <c r="F19" s="17">
        <f t="shared" si="1"/>
        <v>190652.92</v>
      </c>
      <c r="G19" s="18">
        <f t="shared" si="2"/>
        <v>0.18790000000000001</v>
      </c>
      <c r="H19" s="17">
        <f t="shared" si="3"/>
        <v>35823.68</v>
      </c>
      <c r="I19" s="19">
        <f t="shared" si="4"/>
        <v>226476.6</v>
      </c>
      <c r="J19" s="13"/>
    </row>
    <row r="20" spans="1:10" x14ac:dyDescent="0.25">
      <c r="A20" s="4">
        <v>5</v>
      </c>
      <c r="B20" s="4">
        <v>14</v>
      </c>
      <c r="C20" s="16" t="s">
        <v>35</v>
      </c>
      <c r="D20" s="17">
        <v>310527.98</v>
      </c>
      <c r="E20" s="18">
        <f t="shared" si="0"/>
        <v>0.05</v>
      </c>
      <c r="F20" s="17">
        <f t="shared" si="1"/>
        <v>295001.58</v>
      </c>
      <c r="G20" s="18">
        <f t="shared" si="2"/>
        <v>0.18790000000000001</v>
      </c>
      <c r="H20" s="17">
        <f t="shared" si="3"/>
        <v>55430.8</v>
      </c>
      <c r="I20" s="19">
        <f t="shared" si="4"/>
        <v>350432.38</v>
      </c>
      <c r="J20" s="13"/>
    </row>
    <row r="21" spans="1:10" x14ac:dyDescent="0.25">
      <c r="A21" s="4">
        <v>5</v>
      </c>
      <c r="B21" s="4">
        <v>15</v>
      </c>
      <c r="C21" s="16" t="s">
        <v>36</v>
      </c>
      <c r="D21" s="17">
        <v>336896</v>
      </c>
      <c r="E21" s="18">
        <f t="shared" si="0"/>
        <v>0.05</v>
      </c>
      <c r="F21" s="17">
        <f t="shared" si="1"/>
        <v>320051.20000000001</v>
      </c>
      <c r="G21" s="18">
        <f t="shared" si="2"/>
        <v>0.18790000000000001</v>
      </c>
      <c r="H21" s="17">
        <f t="shared" si="3"/>
        <v>60137.62</v>
      </c>
      <c r="I21" s="19">
        <f t="shared" si="4"/>
        <v>380188.82</v>
      </c>
      <c r="J21" s="13"/>
    </row>
    <row r="22" spans="1:10" x14ac:dyDescent="0.25">
      <c r="A22" s="4">
        <v>6</v>
      </c>
      <c r="B22" s="4">
        <v>16</v>
      </c>
      <c r="C22" s="16" t="s">
        <v>34</v>
      </c>
      <c r="D22" s="17">
        <v>169148.42</v>
      </c>
      <c r="E22" s="18">
        <f t="shared" si="0"/>
        <v>0.05</v>
      </c>
      <c r="F22" s="17">
        <f t="shared" si="1"/>
        <v>160691</v>
      </c>
      <c r="G22" s="18">
        <f t="shared" si="2"/>
        <v>0.18790000000000001</v>
      </c>
      <c r="H22" s="17">
        <f t="shared" si="3"/>
        <v>30193.84</v>
      </c>
      <c r="I22" s="19">
        <f t="shared" si="4"/>
        <v>190884.84</v>
      </c>
      <c r="J22" s="13"/>
    </row>
    <row r="23" spans="1:10" x14ac:dyDescent="0.25">
      <c r="A23" s="4">
        <v>6</v>
      </c>
      <c r="B23" s="4">
        <v>17</v>
      </c>
      <c r="C23" s="16" t="s">
        <v>35</v>
      </c>
      <c r="D23" s="17">
        <v>303416.63</v>
      </c>
      <c r="E23" s="18">
        <f t="shared" si="0"/>
        <v>0.05</v>
      </c>
      <c r="F23" s="17">
        <f t="shared" si="1"/>
        <v>288245.8</v>
      </c>
      <c r="G23" s="18">
        <f t="shared" si="2"/>
        <v>0.18790000000000001</v>
      </c>
      <c r="H23" s="17">
        <f t="shared" si="3"/>
        <v>54161.39</v>
      </c>
      <c r="I23" s="19">
        <f t="shared" si="4"/>
        <v>342407.19</v>
      </c>
      <c r="J23" s="13"/>
    </row>
    <row r="24" spans="1:10" x14ac:dyDescent="0.25">
      <c r="A24" s="4">
        <v>6</v>
      </c>
      <c r="B24" s="4">
        <v>18</v>
      </c>
      <c r="C24" s="16" t="s">
        <v>36</v>
      </c>
      <c r="D24" s="17">
        <v>263200</v>
      </c>
      <c r="E24" s="18">
        <f t="shared" si="0"/>
        <v>0.05</v>
      </c>
      <c r="F24" s="17">
        <f t="shared" si="1"/>
        <v>250040</v>
      </c>
      <c r="G24" s="18">
        <f t="shared" si="2"/>
        <v>0.18790000000000001</v>
      </c>
      <c r="H24" s="17">
        <f t="shared" si="3"/>
        <v>46982.52</v>
      </c>
      <c r="I24" s="19">
        <f t="shared" si="4"/>
        <v>297022.52</v>
      </c>
      <c r="J24" s="13"/>
    </row>
    <row r="25" spans="1:10" x14ac:dyDescent="0.25">
      <c r="C25" s="13"/>
      <c r="D25" s="13"/>
      <c r="E25" s="13"/>
      <c r="F25" s="13"/>
      <c r="G25" s="13"/>
      <c r="H25" s="13"/>
      <c r="I25" s="13"/>
      <c r="J25" s="13"/>
    </row>
    <row r="26" spans="1:10" x14ac:dyDescent="0.25">
      <c r="C26" s="13"/>
      <c r="D26" s="13"/>
      <c r="E26" s="13"/>
      <c r="F26" s="13"/>
      <c r="G26" s="13"/>
      <c r="H26" s="13"/>
      <c r="I26" s="13"/>
      <c r="J26" s="13"/>
    </row>
    <row r="27" spans="1:10" x14ac:dyDescent="0.25">
      <c r="C27" s="13"/>
      <c r="D27" s="20" t="s">
        <v>37</v>
      </c>
      <c r="E27" s="21">
        <v>1</v>
      </c>
      <c r="F27" s="22">
        <f>SUMIF(A:A,E27,I:I)</f>
        <v>1579736.4200000002</v>
      </c>
      <c r="G27" s="13"/>
      <c r="H27" s="13"/>
      <c r="I27" s="13"/>
      <c r="J27" s="13"/>
    </row>
    <row r="28" spans="1:10" x14ac:dyDescent="0.25">
      <c r="C28" s="13"/>
      <c r="D28" s="20" t="s">
        <v>37</v>
      </c>
      <c r="E28" s="21">
        <v>2</v>
      </c>
      <c r="F28" s="22">
        <f t="shared" ref="F28:F32" si="5">SUMIF(A:A,E28,I:I)</f>
        <v>1005222.23</v>
      </c>
      <c r="G28" s="13"/>
      <c r="H28" s="13"/>
      <c r="I28" s="13"/>
      <c r="J28" s="13"/>
    </row>
    <row r="29" spans="1:10" x14ac:dyDescent="0.25">
      <c r="C29" s="13"/>
      <c r="D29" s="20" t="s">
        <v>37</v>
      </c>
      <c r="E29" s="21">
        <v>3</v>
      </c>
      <c r="F29" s="22">
        <f t="shared" si="5"/>
        <v>844959.73</v>
      </c>
      <c r="G29" s="13"/>
      <c r="H29" s="13"/>
      <c r="I29" s="13"/>
      <c r="J29" s="13"/>
    </row>
    <row r="30" spans="1:10" x14ac:dyDescent="0.25">
      <c r="C30" s="13"/>
      <c r="D30" s="20" t="s">
        <v>37</v>
      </c>
      <c r="E30" s="21">
        <v>4</v>
      </c>
      <c r="F30" s="22">
        <f t="shared" si="5"/>
        <v>941505.85000000009</v>
      </c>
      <c r="G30" s="13"/>
      <c r="H30" s="13"/>
      <c r="I30" s="13"/>
      <c r="J30" s="13"/>
    </row>
    <row r="31" spans="1:10" x14ac:dyDescent="0.25">
      <c r="C31" s="13"/>
      <c r="D31" s="20" t="s">
        <v>37</v>
      </c>
      <c r="E31" s="21">
        <v>5</v>
      </c>
      <c r="F31" s="22">
        <f t="shared" si="5"/>
        <v>957097.8</v>
      </c>
      <c r="G31" s="13"/>
      <c r="H31" s="13"/>
      <c r="I31" s="13"/>
      <c r="J31" s="13"/>
    </row>
    <row r="32" spans="1:10" x14ac:dyDescent="0.25">
      <c r="C32" s="13"/>
      <c r="D32" s="20" t="s">
        <v>37</v>
      </c>
      <c r="E32" s="21">
        <v>6</v>
      </c>
      <c r="F32" s="22">
        <f t="shared" si="5"/>
        <v>830314.55</v>
      </c>
      <c r="G32" s="13"/>
      <c r="H32" s="13"/>
      <c r="I32" s="13"/>
      <c r="J32" s="13"/>
    </row>
    <row r="33" spans="3:10" ht="15.75" thickBot="1" x14ac:dyDescent="0.3">
      <c r="C33" s="13"/>
      <c r="D33" s="13"/>
      <c r="E33" s="13"/>
      <c r="F33" s="13"/>
      <c r="G33" s="13"/>
      <c r="H33" s="13"/>
      <c r="I33" s="13"/>
      <c r="J33" s="13"/>
    </row>
    <row r="34" spans="3:10" ht="15.75" thickBot="1" x14ac:dyDescent="0.3">
      <c r="C34" s="13"/>
      <c r="D34" s="23" t="s">
        <v>38</v>
      </c>
      <c r="E34" s="24"/>
      <c r="F34" s="26">
        <f>SUM(F27:F32)</f>
        <v>6158836.5800000001</v>
      </c>
      <c r="G34" s="13"/>
      <c r="H34" s="13"/>
      <c r="I34" s="13"/>
      <c r="J34" s="13"/>
    </row>
    <row r="35" spans="3:10" x14ac:dyDescent="0.25">
      <c r="C35" s="13"/>
      <c r="D35" s="13"/>
      <c r="E35" s="13"/>
      <c r="F35" s="13"/>
      <c r="G35" s="13"/>
      <c r="H35" s="13"/>
      <c r="I35" s="13"/>
      <c r="J35" s="13"/>
    </row>
    <row r="36" spans="3:10" x14ac:dyDescent="0.25">
      <c r="C36" s="13"/>
      <c r="D36" s="13"/>
      <c r="E36" s="13"/>
      <c r="F36" s="13"/>
      <c r="G36" s="13"/>
      <c r="H36" s="13"/>
      <c r="I36" s="13"/>
      <c r="J36" s="13"/>
    </row>
    <row r="37" spans="3:10" x14ac:dyDescent="0.25">
      <c r="C37" s="13"/>
      <c r="D37" s="13"/>
      <c r="E37" s="13"/>
      <c r="F37" s="13"/>
      <c r="G37" s="13"/>
      <c r="H37" s="13"/>
      <c r="I37" s="13"/>
      <c r="J37" s="13"/>
    </row>
    <row r="38" spans="3:10" x14ac:dyDescent="0.25">
      <c r="C38" s="13"/>
      <c r="D38" s="13"/>
      <c r="E38" s="13"/>
      <c r="F38" s="13"/>
      <c r="G38" s="13"/>
      <c r="H38" s="13"/>
      <c r="I38" s="13"/>
      <c r="J38" s="13"/>
    </row>
    <row r="39" spans="3:10" x14ac:dyDescent="0.25">
      <c r="C39" s="13"/>
      <c r="D39" s="13"/>
      <c r="E39" s="13"/>
      <c r="F39" s="13"/>
      <c r="G39" s="13"/>
      <c r="H39" s="13"/>
      <c r="I39" s="13"/>
      <c r="J39" s="13"/>
    </row>
    <row r="40" spans="3:10" x14ac:dyDescent="0.25">
      <c r="C40" s="13"/>
      <c r="D40" s="13"/>
      <c r="E40" s="13"/>
      <c r="F40" s="13"/>
      <c r="G40" s="13"/>
      <c r="H40" s="13"/>
      <c r="I40" s="13"/>
      <c r="J40" s="13"/>
    </row>
    <row r="41" spans="3:10" x14ac:dyDescent="0.25">
      <c r="C41" s="13"/>
      <c r="D41" s="13"/>
      <c r="E41" s="13"/>
      <c r="F41" s="13"/>
      <c r="G41" s="13"/>
      <c r="H41" s="13"/>
      <c r="I41" s="13"/>
      <c r="J41" s="13"/>
    </row>
    <row r="42" spans="3:10" x14ac:dyDescent="0.25">
      <c r="C42" s="13"/>
      <c r="D42" s="13"/>
      <c r="E42" s="13"/>
      <c r="F42" s="13"/>
      <c r="G42" s="13"/>
      <c r="H42" s="13"/>
      <c r="I42" s="13"/>
      <c r="J42" s="13"/>
    </row>
    <row r="43" spans="3:10" x14ac:dyDescent="0.25">
      <c r="C43" s="13"/>
      <c r="D43" s="13"/>
      <c r="E43" s="13"/>
      <c r="F43" s="13"/>
      <c r="G43" s="13"/>
      <c r="H43" s="13"/>
      <c r="I43" s="13"/>
      <c r="J43" s="13"/>
    </row>
    <row r="44" spans="3:10" x14ac:dyDescent="0.25">
      <c r="C44" s="13"/>
      <c r="D44" s="13"/>
      <c r="E44" s="13"/>
      <c r="F44" s="13"/>
      <c r="G44" s="13"/>
      <c r="H44" s="13"/>
      <c r="I44" s="13"/>
      <c r="J44" s="13"/>
    </row>
    <row r="45" spans="3:10" x14ac:dyDescent="0.25">
      <c r="C45" s="13"/>
      <c r="D45" s="13"/>
      <c r="E45" s="13"/>
      <c r="F45" s="13"/>
      <c r="G45" s="13"/>
      <c r="H45" s="13"/>
      <c r="I45" s="13"/>
      <c r="J45" s="13"/>
    </row>
    <row r="46" spans="3:10" x14ac:dyDescent="0.25">
      <c r="C46" s="13"/>
      <c r="D46" s="13"/>
      <c r="E46" s="13"/>
      <c r="F46" s="13"/>
      <c r="G46" s="13"/>
      <c r="H46" s="13"/>
      <c r="I46" s="13"/>
      <c r="J46" s="13"/>
    </row>
  </sheetData>
  <pageMargins left="0.511811024" right="0.511811024" top="1.28125" bottom="0.78740157499999996" header="0.31496062000000002" footer="0.31496062000000002"/>
  <pageSetup paperSize="9" scale="80" orientation="landscape" r:id="rId1"/>
  <headerFooter>
    <oddHeader>&amp;C&amp;G</oddHeader>
    <oddFooter>&amp;Ldocumento elaborado em &amp;D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BreakPreview" zoomScaleNormal="100" zoomScaleSheetLayoutView="100" workbookViewId="0">
      <selection activeCell="D25" sqref="D25"/>
    </sheetView>
  </sheetViews>
  <sheetFormatPr defaultRowHeight="15" x14ac:dyDescent="0.25"/>
  <cols>
    <col min="1" max="2" width="6.7109375" customWidth="1"/>
    <col min="3" max="3" width="36.7109375" customWidth="1"/>
    <col min="4" max="9" width="12.7109375" customWidth="1"/>
  </cols>
  <sheetData>
    <row r="1" spans="1:10" x14ac:dyDescent="0.25">
      <c r="A1" t="s">
        <v>24</v>
      </c>
    </row>
    <row r="3" spans="1:10" s="5" customFormat="1" x14ac:dyDescent="0.25">
      <c r="A3" s="10"/>
      <c r="B3" s="11"/>
      <c r="C3" s="6" t="s">
        <v>5</v>
      </c>
      <c r="D3" s="6" t="s">
        <v>3</v>
      </c>
      <c r="E3" s="6" t="s">
        <v>4</v>
      </c>
    </row>
    <row r="4" spans="1:10" x14ac:dyDescent="0.25">
      <c r="A4" s="10"/>
      <c r="B4" s="12"/>
      <c r="C4" s="1" t="s">
        <v>13</v>
      </c>
      <c r="D4" s="2">
        <v>5.0000000000000001E-3</v>
      </c>
      <c r="E4" s="2">
        <v>0.23499999999999999</v>
      </c>
    </row>
    <row r="6" spans="1:10" s="14" customFormat="1" ht="30" x14ac:dyDescent="0.25">
      <c r="A6" s="15" t="s">
        <v>25</v>
      </c>
      <c r="B6" s="15" t="s">
        <v>26</v>
      </c>
      <c r="C6" s="15" t="s">
        <v>27</v>
      </c>
      <c r="D6" s="15" t="s">
        <v>28</v>
      </c>
      <c r="E6" s="15" t="s">
        <v>29</v>
      </c>
      <c r="F6" s="15" t="s">
        <v>30</v>
      </c>
      <c r="G6" s="15" t="s">
        <v>31</v>
      </c>
      <c r="H6" s="15" t="s">
        <v>32</v>
      </c>
      <c r="I6" s="15" t="s">
        <v>33</v>
      </c>
    </row>
    <row r="7" spans="1:10" x14ac:dyDescent="0.25">
      <c r="A7" s="4">
        <v>1</v>
      </c>
      <c r="B7" s="4">
        <v>1</v>
      </c>
      <c r="C7" s="16" t="s">
        <v>34</v>
      </c>
      <c r="D7" s="17">
        <v>347800.4</v>
      </c>
      <c r="E7" s="18">
        <f>$D$4</f>
        <v>5.0000000000000001E-3</v>
      </c>
      <c r="F7" s="17">
        <f>ROUND(D7*(1-E7),2)</f>
        <v>346061.4</v>
      </c>
      <c r="G7" s="18">
        <f>$E$4</f>
        <v>0.23499999999999999</v>
      </c>
      <c r="H7" s="17">
        <f>ROUND(F7*G7,2)</f>
        <v>81324.429999999993</v>
      </c>
      <c r="I7" s="19">
        <f>F7+H7</f>
        <v>427385.83</v>
      </c>
      <c r="J7" s="13"/>
    </row>
    <row r="8" spans="1:10" x14ac:dyDescent="0.25">
      <c r="A8" s="4">
        <v>1</v>
      </c>
      <c r="B8" s="4">
        <v>2</v>
      </c>
      <c r="C8" s="16" t="s">
        <v>35</v>
      </c>
      <c r="D8" s="17">
        <v>683208.45</v>
      </c>
      <c r="E8" s="18">
        <f t="shared" ref="E8:E24" si="0">$D$4</f>
        <v>5.0000000000000001E-3</v>
      </c>
      <c r="F8" s="17">
        <f t="shared" ref="F8:F24" si="1">ROUND(D8*(1-E8),2)</f>
        <v>679792.41</v>
      </c>
      <c r="G8" s="18">
        <f t="shared" ref="G8:G24" si="2">$E$4</f>
        <v>0.23499999999999999</v>
      </c>
      <c r="H8" s="17">
        <f t="shared" ref="H8:H24" si="3">ROUND(F8*G8,2)</f>
        <v>159751.22</v>
      </c>
      <c r="I8" s="19">
        <f t="shared" ref="I8:I24" si="4">F8+H8</f>
        <v>839543.63</v>
      </c>
      <c r="J8" s="13"/>
    </row>
    <row r="9" spans="1:10" x14ac:dyDescent="0.25">
      <c r="A9" s="4">
        <v>1</v>
      </c>
      <c r="B9" s="4">
        <v>3</v>
      </c>
      <c r="C9" s="16" t="s">
        <v>36</v>
      </c>
      <c r="D9" s="17">
        <v>368840</v>
      </c>
      <c r="E9" s="18">
        <f t="shared" si="0"/>
        <v>5.0000000000000001E-3</v>
      </c>
      <c r="F9" s="17">
        <f t="shared" si="1"/>
        <v>366995.8</v>
      </c>
      <c r="G9" s="18">
        <f t="shared" si="2"/>
        <v>0.23499999999999999</v>
      </c>
      <c r="H9" s="17">
        <f t="shared" si="3"/>
        <v>86244.01</v>
      </c>
      <c r="I9" s="19">
        <f t="shared" si="4"/>
        <v>453239.81</v>
      </c>
      <c r="J9" s="13"/>
    </row>
    <row r="10" spans="1:10" x14ac:dyDescent="0.25">
      <c r="A10" s="4">
        <v>2</v>
      </c>
      <c r="B10" s="4">
        <v>4</v>
      </c>
      <c r="C10" s="16" t="s">
        <v>34</v>
      </c>
      <c r="D10" s="17">
        <v>233623.7</v>
      </c>
      <c r="E10" s="18">
        <f t="shared" si="0"/>
        <v>5.0000000000000001E-3</v>
      </c>
      <c r="F10" s="17">
        <f t="shared" si="1"/>
        <v>232455.58</v>
      </c>
      <c r="G10" s="18">
        <f t="shared" si="2"/>
        <v>0.23499999999999999</v>
      </c>
      <c r="H10" s="17">
        <f t="shared" si="3"/>
        <v>54627.06</v>
      </c>
      <c r="I10" s="19">
        <f t="shared" si="4"/>
        <v>287082.64</v>
      </c>
      <c r="J10" s="13"/>
    </row>
    <row r="11" spans="1:10" x14ac:dyDescent="0.25">
      <c r="A11" s="4">
        <v>2</v>
      </c>
      <c r="B11" s="4">
        <v>5</v>
      </c>
      <c r="C11" s="16" t="s">
        <v>35</v>
      </c>
      <c r="D11" s="17">
        <v>320235.96999999997</v>
      </c>
      <c r="E11" s="18">
        <f t="shared" si="0"/>
        <v>5.0000000000000001E-3</v>
      </c>
      <c r="F11" s="17">
        <f t="shared" si="1"/>
        <v>318634.78999999998</v>
      </c>
      <c r="G11" s="18">
        <f t="shared" si="2"/>
        <v>0.23499999999999999</v>
      </c>
      <c r="H11" s="17">
        <f t="shared" si="3"/>
        <v>74879.179999999993</v>
      </c>
      <c r="I11" s="19">
        <f t="shared" si="4"/>
        <v>393513.97</v>
      </c>
      <c r="J11" s="13"/>
    </row>
    <row r="12" spans="1:10" x14ac:dyDescent="0.25">
      <c r="A12" s="4">
        <v>2</v>
      </c>
      <c r="B12" s="4">
        <v>6</v>
      </c>
      <c r="C12" s="16" t="s">
        <v>36</v>
      </c>
      <c r="D12" s="17">
        <v>336896</v>
      </c>
      <c r="E12" s="18">
        <f t="shared" si="0"/>
        <v>5.0000000000000001E-3</v>
      </c>
      <c r="F12" s="17">
        <f t="shared" si="1"/>
        <v>335211.52000000002</v>
      </c>
      <c r="G12" s="18">
        <f t="shared" si="2"/>
        <v>0.23499999999999999</v>
      </c>
      <c r="H12" s="17">
        <f t="shared" si="3"/>
        <v>78774.710000000006</v>
      </c>
      <c r="I12" s="19">
        <f t="shared" si="4"/>
        <v>413986.23000000004</v>
      </c>
      <c r="J12" s="13"/>
    </row>
    <row r="13" spans="1:10" x14ac:dyDescent="0.25">
      <c r="A13" s="4">
        <v>3</v>
      </c>
      <c r="B13" s="4">
        <v>7</v>
      </c>
      <c r="C13" s="16" t="s">
        <v>34</v>
      </c>
      <c r="D13" s="17">
        <v>154209.38</v>
      </c>
      <c r="E13" s="18">
        <f t="shared" si="0"/>
        <v>5.0000000000000001E-3</v>
      </c>
      <c r="F13" s="17">
        <f t="shared" si="1"/>
        <v>153438.32999999999</v>
      </c>
      <c r="G13" s="18">
        <f t="shared" si="2"/>
        <v>0.23499999999999999</v>
      </c>
      <c r="H13" s="17">
        <f t="shared" si="3"/>
        <v>36058.01</v>
      </c>
      <c r="I13" s="19">
        <f t="shared" si="4"/>
        <v>189496.34</v>
      </c>
      <c r="J13" s="13"/>
    </row>
    <row r="14" spans="1:10" x14ac:dyDescent="0.25">
      <c r="A14" s="4">
        <v>3</v>
      </c>
      <c r="B14" s="4">
        <v>8</v>
      </c>
      <c r="C14" s="16" t="s">
        <v>35</v>
      </c>
      <c r="D14" s="17">
        <v>283957.18</v>
      </c>
      <c r="E14" s="18">
        <f t="shared" si="0"/>
        <v>5.0000000000000001E-3</v>
      </c>
      <c r="F14" s="17">
        <f t="shared" si="1"/>
        <v>282537.39</v>
      </c>
      <c r="G14" s="18">
        <f t="shared" si="2"/>
        <v>0.23499999999999999</v>
      </c>
      <c r="H14" s="17">
        <f t="shared" si="3"/>
        <v>66396.289999999994</v>
      </c>
      <c r="I14" s="19">
        <f t="shared" si="4"/>
        <v>348933.68</v>
      </c>
      <c r="J14" s="13"/>
    </row>
    <row r="15" spans="1:10" x14ac:dyDescent="0.25">
      <c r="A15" s="4">
        <v>3</v>
      </c>
      <c r="B15" s="4">
        <v>9</v>
      </c>
      <c r="C15" s="16" t="s">
        <v>36</v>
      </c>
      <c r="D15" s="17">
        <v>310576</v>
      </c>
      <c r="E15" s="18">
        <f t="shared" si="0"/>
        <v>5.0000000000000001E-3</v>
      </c>
      <c r="F15" s="17">
        <f t="shared" si="1"/>
        <v>309023.12</v>
      </c>
      <c r="G15" s="18">
        <f t="shared" si="2"/>
        <v>0.23499999999999999</v>
      </c>
      <c r="H15" s="17">
        <f t="shared" si="3"/>
        <v>72620.429999999993</v>
      </c>
      <c r="I15" s="19">
        <f t="shared" si="4"/>
        <v>381643.55</v>
      </c>
      <c r="J15" s="13"/>
    </row>
    <row r="16" spans="1:10" x14ac:dyDescent="0.25">
      <c r="A16" s="4">
        <v>4</v>
      </c>
      <c r="B16" s="4">
        <v>10</v>
      </c>
      <c r="C16" s="16" t="s">
        <v>34</v>
      </c>
      <c r="D16" s="17">
        <v>199808.96</v>
      </c>
      <c r="E16" s="18">
        <f t="shared" si="0"/>
        <v>5.0000000000000001E-3</v>
      </c>
      <c r="F16" s="17">
        <f t="shared" si="1"/>
        <v>198809.92</v>
      </c>
      <c r="G16" s="18">
        <f t="shared" si="2"/>
        <v>0.23499999999999999</v>
      </c>
      <c r="H16" s="17">
        <f t="shared" si="3"/>
        <v>46720.33</v>
      </c>
      <c r="I16" s="19">
        <f t="shared" si="4"/>
        <v>245530.25</v>
      </c>
      <c r="J16" s="13"/>
    </row>
    <row r="17" spans="1:10" x14ac:dyDescent="0.25">
      <c r="A17" s="4">
        <v>4</v>
      </c>
      <c r="B17" s="4">
        <v>11</v>
      </c>
      <c r="C17" s="16" t="s">
        <v>35</v>
      </c>
      <c r="D17" s="17">
        <v>297589.84000000003</v>
      </c>
      <c r="E17" s="18">
        <f t="shared" si="0"/>
        <v>5.0000000000000001E-3</v>
      </c>
      <c r="F17" s="17">
        <f t="shared" si="1"/>
        <v>296101.89</v>
      </c>
      <c r="G17" s="18">
        <f t="shared" si="2"/>
        <v>0.23499999999999999</v>
      </c>
      <c r="H17" s="17">
        <f t="shared" si="3"/>
        <v>69583.94</v>
      </c>
      <c r="I17" s="19">
        <f t="shared" si="4"/>
        <v>365685.83</v>
      </c>
      <c r="J17" s="13"/>
    </row>
    <row r="18" spans="1:10" x14ac:dyDescent="0.25">
      <c r="A18" s="4">
        <v>4</v>
      </c>
      <c r="B18" s="4">
        <v>12</v>
      </c>
      <c r="C18" s="16" t="s">
        <v>36</v>
      </c>
      <c r="D18" s="17">
        <v>336896</v>
      </c>
      <c r="E18" s="18">
        <f t="shared" si="0"/>
        <v>5.0000000000000001E-3</v>
      </c>
      <c r="F18" s="17">
        <f t="shared" si="1"/>
        <v>335211.52000000002</v>
      </c>
      <c r="G18" s="18">
        <f t="shared" si="2"/>
        <v>0.23499999999999999</v>
      </c>
      <c r="H18" s="17">
        <f t="shared" si="3"/>
        <v>78774.710000000006</v>
      </c>
      <c r="I18" s="19">
        <f t="shared" si="4"/>
        <v>413986.23000000004</v>
      </c>
      <c r="J18" s="13"/>
    </row>
    <row r="19" spans="1:10" x14ac:dyDescent="0.25">
      <c r="A19" s="4">
        <v>5</v>
      </c>
      <c r="B19" s="4">
        <v>13</v>
      </c>
      <c r="C19" s="16" t="s">
        <v>34</v>
      </c>
      <c r="D19" s="17">
        <v>200687.28</v>
      </c>
      <c r="E19" s="18">
        <f t="shared" si="0"/>
        <v>5.0000000000000001E-3</v>
      </c>
      <c r="F19" s="17">
        <f t="shared" si="1"/>
        <v>199683.84</v>
      </c>
      <c r="G19" s="18">
        <f t="shared" si="2"/>
        <v>0.23499999999999999</v>
      </c>
      <c r="H19" s="17">
        <f t="shared" si="3"/>
        <v>46925.7</v>
      </c>
      <c r="I19" s="19">
        <f t="shared" si="4"/>
        <v>246609.53999999998</v>
      </c>
      <c r="J19" s="13"/>
    </row>
    <row r="20" spans="1:10" x14ac:dyDescent="0.25">
      <c r="A20" s="4">
        <v>5</v>
      </c>
      <c r="B20" s="4">
        <v>14</v>
      </c>
      <c r="C20" s="16" t="s">
        <v>35</v>
      </c>
      <c r="D20" s="17">
        <v>310527.98</v>
      </c>
      <c r="E20" s="18">
        <f t="shared" si="0"/>
        <v>5.0000000000000001E-3</v>
      </c>
      <c r="F20" s="17">
        <f t="shared" si="1"/>
        <v>308975.34000000003</v>
      </c>
      <c r="G20" s="18">
        <f t="shared" si="2"/>
        <v>0.23499999999999999</v>
      </c>
      <c r="H20" s="17">
        <f t="shared" si="3"/>
        <v>72609.2</v>
      </c>
      <c r="I20" s="19">
        <f t="shared" si="4"/>
        <v>381584.54000000004</v>
      </c>
      <c r="J20" s="13"/>
    </row>
    <row r="21" spans="1:10" x14ac:dyDescent="0.25">
      <c r="A21" s="4">
        <v>5</v>
      </c>
      <c r="B21" s="4">
        <v>15</v>
      </c>
      <c r="C21" s="16" t="s">
        <v>36</v>
      </c>
      <c r="D21" s="17">
        <v>336896</v>
      </c>
      <c r="E21" s="18">
        <f t="shared" si="0"/>
        <v>5.0000000000000001E-3</v>
      </c>
      <c r="F21" s="17">
        <f t="shared" si="1"/>
        <v>335211.52000000002</v>
      </c>
      <c r="G21" s="18">
        <f t="shared" si="2"/>
        <v>0.23499999999999999</v>
      </c>
      <c r="H21" s="17">
        <f t="shared" si="3"/>
        <v>78774.710000000006</v>
      </c>
      <c r="I21" s="19">
        <f t="shared" si="4"/>
        <v>413986.23000000004</v>
      </c>
      <c r="J21" s="13"/>
    </row>
    <row r="22" spans="1:10" x14ac:dyDescent="0.25">
      <c r="A22" s="4">
        <v>6</v>
      </c>
      <c r="B22" s="4">
        <v>16</v>
      </c>
      <c r="C22" s="16" t="s">
        <v>34</v>
      </c>
      <c r="D22" s="17">
        <v>169148.42</v>
      </c>
      <c r="E22" s="18">
        <f t="shared" si="0"/>
        <v>5.0000000000000001E-3</v>
      </c>
      <c r="F22" s="17">
        <f t="shared" si="1"/>
        <v>168302.68</v>
      </c>
      <c r="G22" s="18">
        <f t="shared" si="2"/>
        <v>0.23499999999999999</v>
      </c>
      <c r="H22" s="17">
        <f t="shared" si="3"/>
        <v>39551.129999999997</v>
      </c>
      <c r="I22" s="19">
        <f t="shared" si="4"/>
        <v>207853.81</v>
      </c>
      <c r="J22" s="13"/>
    </row>
    <row r="23" spans="1:10" x14ac:dyDescent="0.25">
      <c r="A23" s="4">
        <v>6</v>
      </c>
      <c r="B23" s="4">
        <v>17</v>
      </c>
      <c r="C23" s="16" t="s">
        <v>35</v>
      </c>
      <c r="D23" s="17">
        <v>303416.63</v>
      </c>
      <c r="E23" s="18">
        <f t="shared" si="0"/>
        <v>5.0000000000000001E-3</v>
      </c>
      <c r="F23" s="17">
        <f t="shared" si="1"/>
        <v>301899.55</v>
      </c>
      <c r="G23" s="18">
        <f t="shared" si="2"/>
        <v>0.23499999999999999</v>
      </c>
      <c r="H23" s="17">
        <f t="shared" si="3"/>
        <v>70946.39</v>
      </c>
      <c r="I23" s="19">
        <f t="shared" si="4"/>
        <v>372845.94</v>
      </c>
      <c r="J23" s="13"/>
    </row>
    <row r="24" spans="1:10" x14ac:dyDescent="0.25">
      <c r="A24" s="4">
        <v>6</v>
      </c>
      <c r="B24" s="4">
        <v>18</v>
      </c>
      <c r="C24" s="16" t="s">
        <v>36</v>
      </c>
      <c r="D24" s="17">
        <v>263200</v>
      </c>
      <c r="E24" s="18">
        <f t="shared" si="0"/>
        <v>5.0000000000000001E-3</v>
      </c>
      <c r="F24" s="17">
        <f t="shared" si="1"/>
        <v>261884</v>
      </c>
      <c r="G24" s="18">
        <f t="shared" si="2"/>
        <v>0.23499999999999999</v>
      </c>
      <c r="H24" s="17">
        <f t="shared" si="3"/>
        <v>61542.74</v>
      </c>
      <c r="I24" s="19">
        <f t="shared" si="4"/>
        <v>323426.74</v>
      </c>
      <c r="J24" s="13"/>
    </row>
    <row r="25" spans="1:10" x14ac:dyDescent="0.25">
      <c r="C25" s="13"/>
      <c r="D25" s="13"/>
      <c r="E25" s="13"/>
      <c r="F25" s="13"/>
      <c r="G25" s="13"/>
      <c r="H25" s="13"/>
      <c r="I25" s="13"/>
      <c r="J25" s="13"/>
    </row>
    <row r="26" spans="1:10" x14ac:dyDescent="0.25">
      <c r="C26" s="13"/>
      <c r="D26" s="13"/>
      <c r="E26" s="13"/>
      <c r="F26" s="13"/>
      <c r="G26" s="13"/>
      <c r="H26" s="13"/>
      <c r="I26" s="13"/>
      <c r="J26" s="13"/>
    </row>
    <row r="27" spans="1:10" x14ac:dyDescent="0.25">
      <c r="C27" s="13"/>
      <c r="D27" s="20" t="s">
        <v>37</v>
      </c>
      <c r="E27" s="21">
        <v>1</v>
      </c>
      <c r="F27" s="22">
        <f>SUMIF(A:A,E27,I:I)</f>
        <v>1720169.27</v>
      </c>
      <c r="G27" s="13"/>
      <c r="H27" s="13"/>
      <c r="I27" s="13"/>
      <c r="J27" s="13"/>
    </row>
    <row r="28" spans="1:10" x14ac:dyDescent="0.25">
      <c r="C28" s="13"/>
      <c r="D28" s="20" t="s">
        <v>37</v>
      </c>
      <c r="E28" s="21">
        <v>2</v>
      </c>
      <c r="F28" s="22">
        <f t="shared" ref="F28:F32" si="5">SUMIF(A:A,E28,I:I)</f>
        <v>1094582.8400000001</v>
      </c>
      <c r="G28" s="13"/>
      <c r="H28" s="13"/>
      <c r="I28" s="13"/>
      <c r="J28" s="13"/>
    </row>
    <row r="29" spans="1:10" x14ac:dyDescent="0.25">
      <c r="C29" s="13"/>
      <c r="D29" s="20" t="s">
        <v>37</v>
      </c>
      <c r="E29" s="21">
        <v>3</v>
      </c>
      <c r="F29" s="22">
        <f t="shared" si="5"/>
        <v>920073.57000000007</v>
      </c>
      <c r="G29" s="13"/>
      <c r="H29" s="13"/>
      <c r="I29" s="13"/>
      <c r="J29" s="13"/>
    </row>
    <row r="30" spans="1:10" x14ac:dyDescent="0.25">
      <c r="C30" s="13"/>
      <c r="D30" s="20" t="s">
        <v>37</v>
      </c>
      <c r="E30" s="21">
        <v>4</v>
      </c>
      <c r="F30" s="22">
        <f t="shared" si="5"/>
        <v>1025202.31</v>
      </c>
      <c r="G30" s="13"/>
      <c r="H30" s="13"/>
      <c r="I30" s="13"/>
      <c r="J30" s="13"/>
    </row>
    <row r="31" spans="1:10" x14ac:dyDescent="0.25">
      <c r="C31" s="13"/>
      <c r="D31" s="20" t="s">
        <v>37</v>
      </c>
      <c r="E31" s="21">
        <v>5</v>
      </c>
      <c r="F31" s="22">
        <f t="shared" si="5"/>
        <v>1042180.31</v>
      </c>
      <c r="G31" s="13"/>
      <c r="H31" s="13"/>
      <c r="I31" s="13"/>
      <c r="J31" s="13"/>
    </row>
    <row r="32" spans="1:10" x14ac:dyDescent="0.25">
      <c r="C32" s="13"/>
      <c r="D32" s="20" t="s">
        <v>37</v>
      </c>
      <c r="E32" s="21">
        <v>6</v>
      </c>
      <c r="F32" s="22">
        <f t="shared" si="5"/>
        <v>904126.49</v>
      </c>
      <c r="G32" s="13"/>
      <c r="H32" s="13"/>
      <c r="I32" s="13"/>
      <c r="J32" s="13"/>
    </row>
    <row r="33" spans="3:10" ht="15.75" thickBot="1" x14ac:dyDescent="0.3">
      <c r="C33" s="13"/>
      <c r="D33" s="13"/>
      <c r="E33" s="13"/>
      <c r="F33" s="13"/>
      <c r="G33" s="13"/>
      <c r="H33" s="13"/>
      <c r="I33" s="13"/>
      <c r="J33" s="13"/>
    </row>
    <row r="34" spans="3:10" ht="15.75" thickBot="1" x14ac:dyDescent="0.3">
      <c r="C34" s="13"/>
      <c r="D34" s="23" t="s">
        <v>38</v>
      </c>
      <c r="E34" s="24"/>
      <c r="F34" s="26">
        <f>SUM(F27:F32)</f>
        <v>6706334.790000001</v>
      </c>
      <c r="G34" s="13"/>
      <c r="H34" s="13"/>
      <c r="I34" s="13"/>
      <c r="J34" s="13"/>
    </row>
    <row r="35" spans="3:10" x14ac:dyDescent="0.25">
      <c r="C35" s="13"/>
      <c r="D35" s="13"/>
      <c r="E35" s="13"/>
      <c r="F35" s="13"/>
      <c r="G35" s="13"/>
      <c r="H35" s="13"/>
      <c r="I35" s="13"/>
      <c r="J35" s="13"/>
    </row>
    <row r="36" spans="3:10" x14ac:dyDescent="0.25">
      <c r="C36" s="13"/>
      <c r="D36" s="13"/>
      <c r="E36" s="13"/>
      <c r="F36" s="13"/>
      <c r="G36" s="13"/>
      <c r="H36" s="13"/>
      <c r="I36" s="13"/>
      <c r="J36" s="13"/>
    </row>
    <row r="37" spans="3:10" x14ac:dyDescent="0.25">
      <c r="C37" s="13"/>
      <c r="D37" s="13"/>
      <c r="E37" s="13"/>
      <c r="F37" s="13"/>
      <c r="G37" s="13"/>
      <c r="H37" s="13"/>
      <c r="I37" s="13"/>
      <c r="J37" s="13"/>
    </row>
    <row r="38" spans="3:10" x14ac:dyDescent="0.25">
      <c r="C38" s="13"/>
      <c r="D38" s="13"/>
      <c r="E38" s="13"/>
      <c r="F38" s="13"/>
      <c r="G38" s="13"/>
      <c r="H38" s="13"/>
      <c r="I38" s="13"/>
      <c r="J38" s="13"/>
    </row>
    <row r="39" spans="3:10" x14ac:dyDescent="0.25">
      <c r="C39" s="13"/>
      <c r="D39" s="13"/>
      <c r="E39" s="13"/>
      <c r="F39" s="13"/>
      <c r="G39" s="13"/>
      <c r="H39" s="13"/>
      <c r="I39" s="13"/>
      <c r="J39" s="13"/>
    </row>
    <row r="40" spans="3:10" x14ac:dyDescent="0.25">
      <c r="C40" s="13"/>
      <c r="D40" s="13"/>
      <c r="E40" s="13"/>
      <c r="F40" s="13"/>
      <c r="G40" s="13"/>
      <c r="H40" s="13"/>
      <c r="I40" s="13"/>
      <c r="J40" s="13"/>
    </row>
    <row r="41" spans="3:10" x14ac:dyDescent="0.25">
      <c r="C41" s="13"/>
      <c r="D41" s="13"/>
      <c r="E41" s="13"/>
      <c r="F41" s="13"/>
      <c r="G41" s="13"/>
      <c r="H41" s="13"/>
      <c r="I41" s="13"/>
      <c r="J41" s="13"/>
    </row>
    <row r="42" spans="3:10" x14ac:dyDescent="0.25">
      <c r="C42" s="13"/>
      <c r="D42" s="13"/>
      <c r="E42" s="13"/>
      <c r="F42" s="13"/>
      <c r="G42" s="13"/>
      <c r="H42" s="13"/>
      <c r="I42" s="13"/>
      <c r="J42" s="13"/>
    </row>
    <row r="43" spans="3:10" x14ac:dyDescent="0.25">
      <c r="C43" s="13"/>
      <c r="D43" s="13"/>
      <c r="E43" s="13"/>
      <c r="F43" s="13"/>
      <c r="G43" s="13"/>
      <c r="H43" s="13"/>
      <c r="I43" s="13"/>
      <c r="J43" s="13"/>
    </row>
    <row r="44" spans="3:10" x14ac:dyDescent="0.25">
      <c r="C44" s="13"/>
      <c r="D44" s="13"/>
      <c r="E44" s="13"/>
      <c r="F44" s="13"/>
      <c r="G44" s="13"/>
      <c r="H44" s="13"/>
      <c r="I44" s="13"/>
      <c r="J44" s="13"/>
    </row>
    <row r="45" spans="3:10" x14ac:dyDescent="0.25">
      <c r="C45" s="13"/>
      <c r="D45" s="13"/>
      <c r="E45" s="13"/>
      <c r="F45" s="13"/>
      <c r="G45" s="13"/>
      <c r="H45" s="13"/>
      <c r="I45" s="13"/>
      <c r="J45" s="13"/>
    </row>
    <row r="46" spans="3:10" x14ac:dyDescent="0.25">
      <c r="C46" s="13"/>
      <c r="D46" s="13"/>
      <c r="E46" s="13"/>
      <c r="F46" s="13"/>
      <c r="G46" s="13"/>
      <c r="H46" s="13"/>
      <c r="I46" s="13"/>
      <c r="J46" s="13"/>
    </row>
  </sheetData>
  <pageMargins left="0.511811024" right="0.511811024" top="1.28125" bottom="0.78740157499999996" header="0.31496062000000002" footer="0.31496062000000002"/>
  <pageSetup paperSize="9" scale="80" orientation="landscape" r:id="rId1"/>
  <headerFooter>
    <oddHeader>&amp;C&amp;G</oddHeader>
    <oddFooter>&amp;Ldocumento elaborado em &amp;D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BreakPreview" zoomScaleNormal="100" zoomScaleSheetLayoutView="100" workbookViewId="0">
      <selection activeCell="D25" sqref="D25"/>
    </sheetView>
  </sheetViews>
  <sheetFormatPr defaultRowHeight="15" x14ac:dyDescent="0.25"/>
  <cols>
    <col min="1" max="2" width="6.7109375" customWidth="1"/>
    <col min="3" max="3" width="36.7109375" customWidth="1"/>
    <col min="4" max="9" width="12.7109375" customWidth="1"/>
  </cols>
  <sheetData>
    <row r="1" spans="1:10" x14ac:dyDescent="0.25">
      <c r="A1" t="s">
        <v>24</v>
      </c>
    </row>
    <row r="3" spans="1:10" s="5" customFormat="1" x14ac:dyDescent="0.25">
      <c r="A3" s="10"/>
      <c r="B3" s="11"/>
      <c r="C3" s="6" t="s">
        <v>5</v>
      </c>
      <c r="D3" s="6" t="s">
        <v>3</v>
      </c>
      <c r="E3" s="6" t="s">
        <v>4</v>
      </c>
    </row>
    <row r="4" spans="1:10" x14ac:dyDescent="0.25">
      <c r="A4" s="10"/>
      <c r="B4" s="12"/>
      <c r="C4" s="1" t="s">
        <v>17</v>
      </c>
      <c r="D4" s="2">
        <v>0.30990000000000001</v>
      </c>
      <c r="E4" s="2">
        <v>0.26729999999999998</v>
      </c>
    </row>
    <row r="6" spans="1:10" s="14" customFormat="1" ht="30" x14ac:dyDescent="0.25">
      <c r="A6" s="15" t="s">
        <v>25</v>
      </c>
      <c r="B6" s="15" t="s">
        <v>26</v>
      </c>
      <c r="C6" s="15" t="s">
        <v>27</v>
      </c>
      <c r="D6" s="15" t="s">
        <v>28</v>
      </c>
      <c r="E6" s="15" t="s">
        <v>29</v>
      </c>
      <c r="F6" s="15" t="s">
        <v>30</v>
      </c>
      <c r="G6" s="15" t="s">
        <v>31</v>
      </c>
      <c r="H6" s="15" t="s">
        <v>32</v>
      </c>
      <c r="I6" s="15" t="s">
        <v>33</v>
      </c>
    </row>
    <row r="7" spans="1:10" x14ac:dyDescent="0.25">
      <c r="A7" s="4">
        <v>1</v>
      </c>
      <c r="B7" s="4">
        <v>1</v>
      </c>
      <c r="C7" s="16" t="s">
        <v>34</v>
      </c>
      <c r="D7" s="17">
        <v>347800.4</v>
      </c>
      <c r="E7" s="18">
        <f>$D$4</f>
        <v>0.30990000000000001</v>
      </c>
      <c r="F7" s="17">
        <f>ROUND(D7*(1-E7),2)</f>
        <v>240017.06</v>
      </c>
      <c r="G7" s="18">
        <f>$E$4</f>
        <v>0.26729999999999998</v>
      </c>
      <c r="H7" s="17">
        <f>ROUND(F7*G7,2)</f>
        <v>64156.56</v>
      </c>
      <c r="I7" s="19">
        <f>F7+H7</f>
        <v>304173.62</v>
      </c>
      <c r="J7" s="13"/>
    </row>
    <row r="8" spans="1:10" x14ac:dyDescent="0.25">
      <c r="A8" s="4">
        <v>1</v>
      </c>
      <c r="B8" s="4">
        <v>2</v>
      </c>
      <c r="C8" s="16" t="s">
        <v>35</v>
      </c>
      <c r="D8" s="17">
        <v>683208.45</v>
      </c>
      <c r="E8" s="18">
        <f t="shared" ref="E8:E24" si="0">$D$4</f>
        <v>0.30990000000000001</v>
      </c>
      <c r="F8" s="17">
        <f t="shared" ref="F8:F24" si="1">ROUND(D8*(1-E8),2)</f>
        <v>471482.15</v>
      </c>
      <c r="G8" s="18">
        <f t="shared" ref="G8:G24" si="2">$E$4</f>
        <v>0.26729999999999998</v>
      </c>
      <c r="H8" s="17">
        <f t="shared" ref="H8:H24" si="3">ROUND(F8*G8,2)</f>
        <v>126027.18</v>
      </c>
      <c r="I8" s="19">
        <f t="shared" ref="I8:I24" si="4">F8+H8</f>
        <v>597509.33000000007</v>
      </c>
      <c r="J8" s="13"/>
    </row>
    <row r="9" spans="1:10" x14ac:dyDescent="0.25">
      <c r="A9" s="4">
        <v>1</v>
      </c>
      <c r="B9" s="4">
        <v>3</v>
      </c>
      <c r="C9" s="16" t="s">
        <v>36</v>
      </c>
      <c r="D9" s="17">
        <v>368840</v>
      </c>
      <c r="E9" s="18">
        <f t="shared" si="0"/>
        <v>0.30990000000000001</v>
      </c>
      <c r="F9" s="17">
        <f t="shared" si="1"/>
        <v>254536.48</v>
      </c>
      <c r="G9" s="18">
        <f t="shared" si="2"/>
        <v>0.26729999999999998</v>
      </c>
      <c r="H9" s="17">
        <f t="shared" si="3"/>
        <v>68037.600000000006</v>
      </c>
      <c r="I9" s="19">
        <f t="shared" si="4"/>
        <v>322574.08000000002</v>
      </c>
      <c r="J9" s="13"/>
    </row>
    <row r="10" spans="1:10" x14ac:dyDescent="0.25">
      <c r="A10" s="4">
        <v>2</v>
      </c>
      <c r="B10" s="4">
        <v>4</v>
      </c>
      <c r="C10" s="16" t="s">
        <v>34</v>
      </c>
      <c r="D10" s="17">
        <v>233623.7</v>
      </c>
      <c r="E10" s="18">
        <f t="shared" si="0"/>
        <v>0.30990000000000001</v>
      </c>
      <c r="F10" s="17">
        <f t="shared" si="1"/>
        <v>161223.72</v>
      </c>
      <c r="G10" s="18">
        <f t="shared" si="2"/>
        <v>0.26729999999999998</v>
      </c>
      <c r="H10" s="17">
        <f t="shared" si="3"/>
        <v>43095.1</v>
      </c>
      <c r="I10" s="19">
        <f t="shared" si="4"/>
        <v>204318.82</v>
      </c>
      <c r="J10" s="13"/>
    </row>
    <row r="11" spans="1:10" x14ac:dyDescent="0.25">
      <c r="A11" s="4">
        <v>2</v>
      </c>
      <c r="B11" s="4">
        <v>5</v>
      </c>
      <c r="C11" s="16" t="s">
        <v>35</v>
      </c>
      <c r="D11" s="17">
        <v>320235.96999999997</v>
      </c>
      <c r="E11" s="18">
        <f t="shared" si="0"/>
        <v>0.30990000000000001</v>
      </c>
      <c r="F11" s="17">
        <f t="shared" si="1"/>
        <v>220994.84</v>
      </c>
      <c r="G11" s="18">
        <f t="shared" si="2"/>
        <v>0.26729999999999998</v>
      </c>
      <c r="H11" s="17">
        <f t="shared" si="3"/>
        <v>59071.92</v>
      </c>
      <c r="I11" s="19">
        <f t="shared" si="4"/>
        <v>280066.76</v>
      </c>
      <c r="J11" s="13"/>
    </row>
    <row r="12" spans="1:10" x14ac:dyDescent="0.25">
      <c r="A12" s="4">
        <v>2</v>
      </c>
      <c r="B12" s="4">
        <v>6</v>
      </c>
      <c r="C12" s="16" t="s">
        <v>36</v>
      </c>
      <c r="D12" s="17">
        <v>336896</v>
      </c>
      <c r="E12" s="18">
        <f t="shared" si="0"/>
        <v>0.30990000000000001</v>
      </c>
      <c r="F12" s="17">
        <f t="shared" si="1"/>
        <v>232491.93</v>
      </c>
      <c r="G12" s="18">
        <f t="shared" si="2"/>
        <v>0.26729999999999998</v>
      </c>
      <c r="H12" s="17">
        <f t="shared" si="3"/>
        <v>62145.09</v>
      </c>
      <c r="I12" s="19">
        <f t="shared" si="4"/>
        <v>294637.02</v>
      </c>
      <c r="J12" s="13"/>
    </row>
    <row r="13" spans="1:10" x14ac:dyDescent="0.25">
      <c r="A13" s="4">
        <v>3</v>
      </c>
      <c r="B13" s="4">
        <v>7</v>
      </c>
      <c r="C13" s="16" t="s">
        <v>34</v>
      </c>
      <c r="D13" s="17">
        <v>154209.38</v>
      </c>
      <c r="E13" s="18">
        <f t="shared" si="0"/>
        <v>0.30990000000000001</v>
      </c>
      <c r="F13" s="17">
        <f t="shared" si="1"/>
        <v>106419.89</v>
      </c>
      <c r="G13" s="18">
        <f t="shared" si="2"/>
        <v>0.26729999999999998</v>
      </c>
      <c r="H13" s="17">
        <f t="shared" si="3"/>
        <v>28446.04</v>
      </c>
      <c r="I13" s="19">
        <f t="shared" si="4"/>
        <v>134865.93</v>
      </c>
      <c r="J13" s="13"/>
    </row>
    <row r="14" spans="1:10" x14ac:dyDescent="0.25">
      <c r="A14" s="4">
        <v>3</v>
      </c>
      <c r="B14" s="4">
        <v>8</v>
      </c>
      <c r="C14" s="16" t="s">
        <v>35</v>
      </c>
      <c r="D14" s="17">
        <v>283957.18</v>
      </c>
      <c r="E14" s="18">
        <f t="shared" si="0"/>
        <v>0.30990000000000001</v>
      </c>
      <c r="F14" s="17">
        <f t="shared" si="1"/>
        <v>195958.85</v>
      </c>
      <c r="G14" s="18">
        <f t="shared" si="2"/>
        <v>0.26729999999999998</v>
      </c>
      <c r="H14" s="17">
        <f t="shared" si="3"/>
        <v>52379.8</v>
      </c>
      <c r="I14" s="19">
        <f t="shared" si="4"/>
        <v>248338.65000000002</v>
      </c>
      <c r="J14" s="13"/>
    </row>
    <row r="15" spans="1:10" x14ac:dyDescent="0.25">
      <c r="A15" s="4">
        <v>3</v>
      </c>
      <c r="B15" s="4">
        <v>9</v>
      </c>
      <c r="C15" s="16" t="s">
        <v>36</v>
      </c>
      <c r="D15" s="17">
        <v>310576</v>
      </c>
      <c r="E15" s="18">
        <f t="shared" si="0"/>
        <v>0.30990000000000001</v>
      </c>
      <c r="F15" s="17">
        <f t="shared" si="1"/>
        <v>214328.5</v>
      </c>
      <c r="G15" s="18">
        <f t="shared" si="2"/>
        <v>0.26729999999999998</v>
      </c>
      <c r="H15" s="17">
        <f t="shared" si="3"/>
        <v>57290.01</v>
      </c>
      <c r="I15" s="19">
        <f t="shared" si="4"/>
        <v>271618.51</v>
      </c>
      <c r="J15" s="13"/>
    </row>
    <row r="16" spans="1:10" x14ac:dyDescent="0.25">
      <c r="A16" s="4">
        <v>4</v>
      </c>
      <c r="B16" s="4">
        <v>10</v>
      </c>
      <c r="C16" s="16" t="s">
        <v>34</v>
      </c>
      <c r="D16" s="17">
        <v>199808.96</v>
      </c>
      <c r="E16" s="18">
        <f t="shared" si="0"/>
        <v>0.30990000000000001</v>
      </c>
      <c r="F16" s="17">
        <f t="shared" si="1"/>
        <v>137888.16</v>
      </c>
      <c r="G16" s="18">
        <f t="shared" si="2"/>
        <v>0.26729999999999998</v>
      </c>
      <c r="H16" s="17">
        <f t="shared" si="3"/>
        <v>36857.51</v>
      </c>
      <c r="I16" s="19">
        <f t="shared" si="4"/>
        <v>174745.67</v>
      </c>
      <c r="J16" s="13"/>
    </row>
    <row r="17" spans="1:10" x14ac:dyDescent="0.25">
      <c r="A17" s="4">
        <v>4</v>
      </c>
      <c r="B17" s="4">
        <v>11</v>
      </c>
      <c r="C17" s="16" t="s">
        <v>35</v>
      </c>
      <c r="D17" s="17">
        <v>297589.84000000003</v>
      </c>
      <c r="E17" s="18">
        <f t="shared" si="0"/>
        <v>0.30990000000000001</v>
      </c>
      <c r="F17" s="17">
        <f t="shared" si="1"/>
        <v>205366.75</v>
      </c>
      <c r="G17" s="18">
        <f t="shared" si="2"/>
        <v>0.26729999999999998</v>
      </c>
      <c r="H17" s="17">
        <f t="shared" si="3"/>
        <v>54894.53</v>
      </c>
      <c r="I17" s="19">
        <f t="shared" si="4"/>
        <v>260261.28</v>
      </c>
      <c r="J17" s="13"/>
    </row>
    <row r="18" spans="1:10" x14ac:dyDescent="0.25">
      <c r="A18" s="4">
        <v>4</v>
      </c>
      <c r="B18" s="4">
        <v>12</v>
      </c>
      <c r="C18" s="16" t="s">
        <v>36</v>
      </c>
      <c r="D18" s="17">
        <v>336896</v>
      </c>
      <c r="E18" s="18">
        <f t="shared" si="0"/>
        <v>0.30990000000000001</v>
      </c>
      <c r="F18" s="17">
        <f t="shared" si="1"/>
        <v>232491.93</v>
      </c>
      <c r="G18" s="18">
        <f t="shared" si="2"/>
        <v>0.26729999999999998</v>
      </c>
      <c r="H18" s="17">
        <f t="shared" si="3"/>
        <v>62145.09</v>
      </c>
      <c r="I18" s="19">
        <f t="shared" si="4"/>
        <v>294637.02</v>
      </c>
      <c r="J18" s="13"/>
    </row>
    <row r="19" spans="1:10" x14ac:dyDescent="0.25">
      <c r="A19" s="4">
        <v>5</v>
      </c>
      <c r="B19" s="4">
        <v>13</v>
      </c>
      <c r="C19" s="16" t="s">
        <v>34</v>
      </c>
      <c r="D19" s="17">
        <v>200687.28</v>
      </c>
      <c r="E19" s="18">
        <f t="shared" si="0"/>
        <v>0.30990000000000001</v>
      </c>
      <c r="F19" s="17">
        <f t="shared" si="1"/>
        <v>138494.29</v>
      </c>
      <c r="G19" s="18">
        <f t="shared" si="2"/>
        <v>0.26729999999999998</v>
      </c>
      <c r="H19" s="17">
        <f t="shared" si="3"/>
        <v>37019.519999999997</v>
      </c>
      <c r="I19" s="19">
        <f t="shared" si="4"/>
        <v>175513.81</v>
      </c>
      <c r="J19" s="13"/>
    </row>
    <row r="20" spans="1:10" x14ac:dyDescent="0.25">
      <c r="A20" s="4">
        <v>5</v>
      </c>
      <c r="B20" s="4">
        <v>14</v>
      </c>
      <c r="C20" s="16" t="s">
        <v>35</v>
      </c>
      <c r="D20" s="17">
        <v>310527.98</v>
      </c>
      <c r="E20" s="18">
        <f t="shared" si="0"/>
        <v>0.30990000000000001</v>
      </c>
      <c r="F20" s="17">
        <f t="shared" si="1"/>
        <v>214295.36</v>
      </c>
      <c r="G20" s="18">
        <f t="shared" si="2"/>
        <v>0.26729999999999998</v>
      </c>
      <c r="H20" s="17">
        <f t="shared" si="3"/>
        <v>57281.15</v>
      </c>
      <c r="I20" s="19">
        <f t="shared" si="4"/>
        <v>271576.51</v>
      </c>
      <c r="J20" s="13"/>
    </row>
    <row r="21" spans="1:10" x14ac:dyDescent="0.25">
      <c r="A21" s="4">
        <v>5</v>
      </c>
      <c r="B21" s="4">
        <v>15</v>
      </c>
      <c r="C21" s="16" t="s">
        <v>36</v>
      </c>
      <c r="D21" s="17">
        <v>336896</v>
      </c>
      <c r="E21" s="18">
        <f t="shared" si="0"/>
        <v>0.30990000000000001</v>
      </c>
      <c r="F21" s="17">
        <f t="shared" si="1"/>
        <v>232491.93</v>
      </c>
      <c r="G21" s="18">
        <f t="shared" si="2"/>
        <v>0.26729999999999998</v>
      </c>
      <c r="H21" s="17">
        <f t="shared" si="3"/>
        <v>62145.09</v>
      </c>
      <c r="I21" s="19">
        <f t="shared" si="4"/>
        <v>294637.02</v>
      </c>
      <c r="J21" s="13"/>
    </row>
    <row r="22" spans="1:10" x14ac:dyDescent="0.25">
      <c r="A22" s="4">
        <v>6</v>
      </c>
      <c r="B22" s="4">
        <v>16</v>
      </c>
      <c r="C22" s="16" t="s">
        <v>34</v>
      </c>
      <c r="D22" s="17">
        <v>169148.42</v>
      </c>
      <c r="E22" s="18">
        <f t="shared" si="0"/>
        <v>0.30990000000000001</v>
      </c>
      <c r="F22" s="17">
        <f t="shared" si="1"/>
        <v>116729.32</v>
      </c>
      <c r="G22" s="18">
        <f t="shared" si="2"/>
        <v>0.26729999999999998</v>
      </c>
      <c r="H22" s="17">
        <f t="shared" si="3"/>
        <v>31201.75</v>
      </c>
      <c r="I22" s="19">
        <f t="shared" si="4"/>
        <v>147931.07</v>
      </c>
      <c r="J22" s="13"/>
    </row>
    <row r="23" spans="1:10" x14ac:dyDescent="0.25">
      <c r="A23" s="4">
        <v>6</v>
      </c>
      <c r="B23" s="4">
        <v>17</v>
      </c>
      <c r="C23" s="16" t="s">
        <v>35</v>
      </c>
      <c r="D23" s="17">
        <v>303416.63</v>
      </c>
      <c r="E23" s="18">
        <f t="shared" si="0"/>
        <v>0.30990000000000001</v>
      </c>
      <c r="F23" s="17">
        <f t="shared" si="1"/>
        <v>209387.82</v>
      </c>
      <c r="G23" s="18">
        <f t="shared" si="2"/>
        <v>0.26729999999999998</v>
      </c>
      <c r="H23" s="17">
        <f t="shared" si="3"/>
        <v>55969.36</v>
      </c>
      <c r="I23" s="19">
        <f t="shared" si="4"/>
        <v>265357.18</v>
      </c>
      <c r="J23" s="13"/>
    </row>
    <row r="24" spans="1:10" x14ac:dyDescent="0.25">
      <c r="A24" s="4">
        <v>6</v>
      </c>
      <c r="B24" s="4">
        <v>18</v>
      </c>
      <c r="C24" s="16" t="s">
        <v>36</v>
      </c>
      <c r="D24" s="17">
        <v>263200</v>
      </c>
      <c r="E24" s="18">
        <f t="shared" si="0"/>
        <v>0.30990000000000001</v>
      </c>
      <c r="F24" s="17">
        <f t="shared" si="1"/>
        <v>181634.32</v>
      </c>
      <c r="G24" s="18">
        <f t="shared" si="2"/>
        <v>0.26729999999999998</v>
      </c>
      <c r="H24" s="17">
        <f t="shared" si="3"/>
        <v>48550.85</v>
      </c>
      <c r="I24" s="19">
        <f t="shared" si="4"/>
        <v>230185.17</v>
      </c>
      <c r="J24" s="13"/>
    </row>
    <row r="25" spans="1:10" x14ac:dyDescent="0.25">
      <c r="C25" s="13"/>
      <c r="D25" s="13"/>
      <c r="E25" s="13"/>
      <c r="F25" s="13"/>
      <c r="G25" s="13"/>
      <c r="H25" s="13"/>
      <c r="I25" s="13"/>
      <c r="J25" s="13"/>
    </row>
    <row r="26" spans="1:10" x14ac:dyDescent="0.25">
      <c r="C26" s="13"/>
      <c r="D26" s="13"/>
      <c r="E26" s="13"/>
      <c r="F26" s="13"/>
      <c r="G26" s="13"/>
      <c r="H26" s="13"/>
      <c r="I26" s="13"/>
      <c r="J26" s="13"/>
    </row>
    <row r="27" spans="1:10" x14ac:dyDescent="0.25">
      <c r="C27" s="13"/>
      <c r="D27" s="20" t="s">
        <v>37</v>
      </c>
      <c r="E27" s="21">
        <v>1</v>
      </c>
      <c r="F27" s="22">
        <f>SUMIF(A:A,E27,I:I)</f>
        <v>1224257.03</v>
      </c>
      <c r="G27" s="13"/>
      <c r="H27" s="13"/>
      <c r="I27" s="13"/>
      <c r="J27" s="13"/>
    </row>
    <row r="28" spans="1:10" x14ac:dyDescent="0.25">
      <c r="C28" s="13"/>
      <c r="D28" s="20" t="s">
        <v>37</v>
      </c>
      <c r="E28" s="21">
        <v>2</v>
      </c>
      <c r="F28" s="22">
        <f t="shared" ref="F28:F32" si="5">SUMIF(A:A,E28,I:I)</f>
        <v>779022.60000000009</v>
      </c>
      <c r="G28" s="13"/>
      <c r="H28" s="13"/>
      <c r="I28" s="13"/>
      <c r="J28" s="13"/>
    </row>
    <row r="29" spans="1:10" x14ac:dyDescent="0.25">
      <c r="C29" s="13"/>
      <c r="D29" s="20" t="s">
        <v>37</v>
      </c>
      <c r="E29" s="21">
        <v>3</v>
      </c>
      <c r="F29" s="22">
        <f t="shared" si="5"/>
        <v>654823.09000000008</v>
      </c>
      <c r="G29" s="13"/>
      <c r="H29" s="13"/>
      <c r="I29" s="13"/>
      <c r="J29" s="13"/>
    </row>
    <row r="30" spans="1:10" x14ac:dyDescent="0.25">
      <c r="C30" s="13"/>
      <c r="D30" s="20" t="s">
        <v>37</v>
      </c>
      <c r="E30" s="21">
        <v>4</v>
      </c>
      <c r="F30" s="22">
        <f t="shared" si="5"/>
        <v>729643.97</v>
      </c>
      <c r="G30" s="13"/>
      <c r="H30" s="13"/>
      <c r="I30" s="13"/>
      <c r="J30" s="13"/>
    </row>
    <row r="31" spans="1:10" x14ac:dyDescent="0.25">
      <c r="C31" s="13"/>
      <c r="D31" s="20" t="s">
        <v>37</v>
      </c>
      <c r="E31" s="21">
        <v>5</v>
      </c>
      <c r="F31" s="22">
        <f t="shared" si="5"/>
        <v>741727.34000000008</v>
      </c>
      <c r="G31" s="13"/>
      <c r="H31" s="13"/>
      <c r="I31" s="13"/>
      <c r="J31" s="13"/>
    </row>
    <row r="32" spans="1:10" x14ac:dyDescent="0.25">
      <c r="C32" s="13"/>
      <c r="D32" s="20" t="s">
        <v>37</v>
      </c>
      <c r="E32" s="21">
        <v>6</v>
      </c>
      <c r="F32" s="22">
        <f t="shared" si="5"/>
        <v>643473.42000000004</v>
      </c>
      <c r="G32" s="13"/>
      <c r="H32" s="13"/>
      <c r="I32" s="13"/>
      <c r="J32" s="13"/>
    </row>
    <row r="33" spans="3:10" ht="15.75" thickBot="1" x14ac:dyDescent="0.3">
      <c r="C33" s="13"/>
      <c r="D33" s="13"/>
      <c r="E33" s="13"/>
      <c r="F33" s="13"/>
      <c r="G33" s="13"/>
      <c r="H33" s="13"/>
      <c r="I33" s="13"/>
      <c r="J33" s="13"/>
    </row>
    <row r="34" spans="3:10" ht="15.75" thickBot="1" x14ac:dyDescent="0.3">
      <c r="C34" s="13"/>
      <c r="D34" s="23" t="s">
        <v>38</v>
      </c>
      <c r="E34" s="24"/>
      <c r="F34" s="25">
        <f>SUM(F27:F32)</f>
        <v>4772947.45</v>
      </c>
      <c r="G34" s="13"/>
      <c r="H34" s="13"/>
      <c r="I34" s="13"/>
      <c r="J34" s="13"/>
    </row>
    <row r="35" spans="3:10" x14ac:dyDescent="0.25">
      <c r="C35" s="13"/>
      <c r="D35" s="13"/>
      <c r="E35" s="13"/>
      <c r="F35" s="13"/>
      <c r="G35" s="13"/>
      <c r="H35" s="13"/>
      <c r="I35" s="13"/>
      <c r="J35" s="13"/>
    </row>
    <row r="36" spans="3:10" x14ac:dyDescent="0.25">
      <c r="C36" s="13"/>
      <c r="D36" s="13"/>
      <c r="E36" s="13"/>
      <c r="F36" s="13"/>
      <c r="G36" s="13"/>
      <c r="H36" s="13"/>
      <c r="I36" s="13"/>
      <c r="J36" s="13"/>
    </row>
    <row r="37" spans="3:10" x14ac:dyDescent="0.25">
      <c r="C37" s="13"/>
      <c r="D37" s="13"/>
      <c r="E37" s="13"/>
      <c r="F37" s="13"/>
      <c r="G37" s="13"/>
      <c r="H37" s="13"/>
      <c r="I37" s="13"/>
      <c r="J37" s="13"/>
    </row>
    <row r="38" spans="3:10" x14ac:dyDescent="0.25">
      <c r="C38" s="13"/>
      <c r="D38" s="13"/>
      <c r="E38" s="13"/>
      <c r="F38" s="13"/>
      <c r="G38" s="13"/>
      <c r="H38" s="13"/>
      <c r="I38" s="13"/>
      <c r="J38" s="13"/>
    </row>
    <row r="39" spans="3:10" x14ac:dyDescent="0.25">
      <c r="C39" s="13"/>
      <c r="D39" s="13"/>
      <c r="E39" s="13"/>
      <c r="F39" s="13"/>
      <c r="G39" s="13"/>
      <c r="H39" s="13"/>
      <c r="I39" s="13"/>
      <c r="J39" s="13"/>
    </row>
    <row r="40" spans="3:10" x14ac:dyDescent="0.25">
      <c r="C40" s="13"/>
      <c r="D40" s="13"/>
      <c r="E40" s="13"/>
      <c r="F40" s="13"/>
      <c r="G40" s="13"/>
      <c r="H40" s="13"/>
      <c r="I40" s="13"/>
      <c r="J40" s="13"/>
    </row>
    <row r="41" spans="3:10" x14ac:dyDescent="0.25">
      <c r="C41" s="13"/>
      <c r="D41" s="13"/>
      <c r="E41" s="13"/>
      <c r="F41" s="13"/>
      <c r="G41" s="13"/>
      <c r="H41" s="13"/>
      <c r="I41" s="13"/>
      <c r="J41" s="13"/>
    </row>
    <row r="42" spans="3:10" x14ac:dyDescent="0.25">
      <c r="C42" s="13"/>
      <c r="D42" s="13"/>
      <c r="E42" s="13"/>
      <c r="F42" s="13"/>
      <c r="G42" s="13"/>
      <c r="H42" s="13"/>
      <c r="I42" s="13"/>
      <c r="J42" s="13"/>
    </row>
    <row r="43" spans="3:10" x14ac:dyDescent="0.25">
      <c r="C43" s="13"/>
      <c r="D43" s="13"/>
      <c r="E43" s="13"/>
      <c r="F43" s="13"/>
      <c r="G43" s="13"/>
      <c r="H43" s="13"/>
      <c r="I43" s="13"/>
      <c r="J43" s="13"/>
    </row>
    <row r="44" spans="3:10" x14ac:dyDescent="0.25">
      <c r="C44" s="13"/>
      <c r="D44" s="13"/>
      <c r="E44" s="13"/>
      <c r="F44" s="13"/>
      <c r="G44" s="13"/>
      <c r="H44" s="13"/>
      <c r="I44" s="13"/>
      <c r="J44" s="13"/>
    </row>
    <row r="45" spans="3:10" x14ac:dyDescent="0.25">
      <c r="C45" s="13"/>
      <c r="D45" s="13"/>
      <c r="E45" s="13"/>
      <c r="F45" s="13"/>
      <c r="G45" s="13"/>
      <c r="H45" s="13"/>
      <c r="I45" s="13"/>
      <c r="J45" s="13"/>
    </row>
    <row r="46" spans="3:10" x14ac:dyDescent="0.25">
      <c r="C46" s="13"/>
      <c r="D46" s="13"/>
      <c r="E46" s="13"/>
      <c r="F46" s="13"/>
      <c r="G46" s="13"/>
      <c r="H46" s="13"/>
      <c r="I46" s="13"/>
      <c r="J46" s="13"/>
    </row>
  </sheetData>
  <pageMargins left="0.511811024" right="0.511811024" top="1.28125" bottom="0.78740157499999996" header="0.31496062000000002" footer="0.31496062000000002"/>
  <pageSetup paperSize="9" scale="80" orientation="landscape" r:id="rId1"/>
  <headerFooter>
    <oddHeader>&amp;C&amp;G</oddHeader>
    <oddFooter>&amp;Ldocumento elaborado em &amp;D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view="pageBreakPreview" zoomScaleNormal="100" zoomScaleSheetLayoutView="100" workbookViewId="0">
      <selection activeCell="D25" sqref="D25"/>
    </sheetView>
  </sheetViews>
  <sheetFormatPr defaultRowHeight="15" x14ac:dyDescent="0.25"/>
  <cols>
    <col min="1" max="2" width="6.7109375" customWidth="1"/>
    <col min="3" max="3" width="36.7109375" customWidth="1"/>
    <col min="4" max="9" width="12.7109375" customWidth="1"/>
  </cols>
  <sheetData>
    <row r="1" spans="1:10" x14ac:dyDescent="0.25">
      <c r="A1" t="s">
        <v>24</v>
      </c>
    </row>
    <row r="3" spans="1:10" s="5" customFormat="1" x14ac:dyDescent="0.25">
      <c r="A3" s="10"/>
      <c r="B3" s="11"/>
      <c r="C3" s="6" t="s">
        <v>39</v>
      </c>
      <c r="D3" s="6" t="s">
        <v>3</v>
      </c>
      <c r="E3" s="6" t="s">
        <v>4</v>
      </c>
    </row>
    <row r="4" spans="1:10" x14ac:dyDescent="0.25">
      <c r="A4" s="10"/>
      <c r="B4" s="12"/>
      <c r="C4" s="1" t="s">
        <v>40</v>
      </c>
      <c r="D4" s="29">
        <v>0.1275</v>
      </c>
      <c r="E4" s="29">
        <v>0.22789999999999999</v>
      </c>
    </row>
    <row r="6" spans="1:10" s="14" customFormat="1" ht="30" x14ac:dyDescent="0.25">
      <c r="A6" s="15" t="s">
        <v>25</v>
      </c>
      <c r="B6" s="15" t="s">
        <v>26</v>
      </c>
      <c r="C6" s="15" t="s">
        <v>27</v>
      </c>
      <c r="D6" s="15" t="s">
        <v>28</v>
      </c>
      <c r="E6" s="15" t="s">
        <v>29</v>
      </c>
      <c r="F6" s="15" t="s">
        <v>30</v>
      </c>
      <c r="G6" s="15" t="s">
        <v>31</v>
      </c>
      <c r="H6" s="15" t="s">
        <v>32</v>
      </c>
      <c r="I6" s="15" t="s">
        <v>33</v>
      </c>
    </row>
    <row r="7" spans="1:10" x14ac:dyDescent="0.25">
      <c r="A7" s="4">
        <v>1</v>
      </c>
      <c r="B7" s="4">
        <v>1</v>
      </c>
      <c r="C7" s="16" t="s">
        <v>34</v>
      </c>
      <c r="D7" s="17">
        <v>347800.4</v>
      </c>
      <c r="E7" s="18">
        <f>$D$4</f>
        <v>0.1275</v>
      </c>
      <c r="F7" s="17">
        <f>ROUND(D7*(1-E7),2)</f>
        <v>303455.84999999998</v>
      </c>
      <c r="G7" s="18">
        <f>$E$4</f>
        <v>0.22789999999999999</v>
      </c>
      <c r="H7" s="17">
        <f>ROUND(F7*G7,2)</f>
        <v>69157.59</v>
      </c>
      <c r="I7" s="19">
        <f>F7+H7</f>
        <v>372613.43999999994</v>
      </c>
      <c r="J7" s="13"/>
    </row>
    <row r="8" spans="1:10" x14ac:dyDescent="0.25">
      <c r="A8" s="4">
        <v>1</v>
      </c>
      <c r="B8" s="4">
        <v>2</v>
      </c>
      <c r="C8" s="16" t="s">
        <v>35</v>
      </c>
      <c r="D8" s="17">
        <v>683208.45</v>
      </c>
      <c r="E8" s="18">
        <f t="shared" ref="E8:E24" si="0">$D$4</f>
        <v>0.1275</v>
      </c>
      <c r="F8" s="17">
        <f t="shared" ref="F8:F24" si="1">ROUND(D8*(1-E8),2)</f>
        <v>596099.37</v>
      </c>
      <c r="G8" s="18">
        <f t="shared" ref="G8:G24" si="2">$E$4</f>
        <v>0.22789999999999999</v>
      </c>
      <c r="H8" s="17">
        <f t="shared" ref="H8:H24" si="3">ROUND(F8*G8,2)</f>
        <v>135851.04999999999</v>
      </c>
      <c r="I8" s="19">
        <f t="shared" ref="I8:I24" si="4">F8+H8</f>
        <v>731950.41999999993</v>
      </c>
      <c r="J8" s="13"/>
    </row>
    <row r="9" spans="1:10" x14ac:dyDescent="0.25">
      <c r="A9" s="4">
        <v>1</v>
      </c>
      <c r="B9" s="4">
        <v>3</v>
      </c>
      <c r="C9" s="16" t="s">
        <v>36</v>
      </c>
      <c r="D9" s="17">
        <v>368840</v>
      </c>
      <c r="E9" s="18">
        <f t="shared" si="0"/>
        <v>0.1275</v>
      </c>
      <c r="F9" s="17">
        <f t="shared" si="1"/>
        <v>321812.90000000002</v>
      </c>
      <c r="G9" s="18">
        <f t="shared" si="2"/>
        <v>0.22789999999999999</v>
      </c>
      <c r="H9" s="17">
        <f t="shared" si="3"/>
        <v>73341.16</v>
      </c>
      <c r="I9" s="19">
        <f t="shared" si="4"/>
        <v>395154.06000000006</v>
      </c>
      <c r="J9" s="13"/>
    </row>
    <row r="10" spans="1:10" x14ac:dyDescent="0.25">
      <c r="A10" s="4">
        <v>2</v>
      </c>
      <c r="B10" s="4">
        <v>4</v>
      </c>
      <c r="C10" s="16" t="s">
        <v>34</v>
      </c>
      <c r="D10" s="17">
        <v>233623.7</v>
      </c>
      <c r="E10" s="18">
        <f t="shared" si="0"/>
        <v>0.1275</v>
      </c>
      <c r="F10" s="17">
        <f t="shared" si="1"/>
        <v>203836.68</v>
      </c>
      <c r="G10" s="18">
        <f t="shared" si="2"/>
        <v>0.22789999999999999</v>
      </c>
      <c r="H10" s="17">
        <f t="shared" si="3"/>
        <v>46454.38</v>
      </c>
      <c r="I10" s="19">
        <f t="shared" si="4"/>
        <v>250291.06</v>
      </c>
      <c r="J10" s="13"/>
    </row>
    <row r="11" spans="1:10" x14ac:dyDescent="0.25">
      <c r="A11" s="4">
        <v>2</v>
      </c>
      <c r="B11" s="4">
        <v>5</v>
      </c>
      <c r="C11" s="16" t="s">
        <v>35</v>
      </c>
      <c r="D11" s="17">
        <v>320235.96999999997</v>
      </c>
      <c r="E11" s="18">
        <f t="shared" si="0"/>
        <v>0.1275</v>
      </c>
      <c r="F11" s="17">
        <f t="shared" si="1"/>
        <v>279405.88</v>
      </c>
      <c r="G11" s="18">
        <f t="shared" si="2"/>
        <v>0.22789999999999999</v>
      </c>
      <c r="H11" s="17">
        <f t="shared" si="3"/>
        <v>63676.6</v>
      </c>
      <c r="I11" s="19">
        <f t="shared" si="4"/>
        <v>343082.48</v>
      </c>
      <c r="J11" s="13"/>
    </row>
    <row r="12" spans="1:10" x14ac:dyDescent="0.25">
      <c r="A12" s="4">
        <v>2</v>
      </c>
      <c r="B12" s="4">
        <v>6</v>
      </c>
      <c r="C12" s="16" t="s">
        <v>36</v>
      </c>
      <c r="D12" s="17">
        <v>336896</v>
      </c>
      <c r="E12" s="18">
        <f t="shared" si="0"/>
        <v>0.1275</v>
      </c>
      <c r="F12" s="17">
        <f t="shared" si="1"/>
        <v>293941.76000000001</v>
      </c>
      <c r="G12" s="18">
        <f t="shared" si="2"/>
        <v>0.22789999999999999</v>
      </c>
      <c r="H12" s="17">
        <f t="shared" si="3"/>
        <v>66989.33</v>
      </c>
      <c r="I12" s="19">
        <f t="shared" si="4"/>
        <v>360931.09</v>
      </c>
      <c r="J12" s="13"/>
    </row>
    <row r="13" spans="1:10" x14ac:dyDescent="0.25">
      <c r="A13" s="4">
        <v>3</v>
      </c>
      <c r="B13" s="4">
        <v>7</v>
      </c>
      <c r="C13" s="16" t="s">
        <v>34</v>
      </c>
      <c r="D13" s="17">
        <v>154209.38</v>
      </c>
      <c r="E13" s="18">
        <f t="shared" si="0"/>
        <v>0.1275</v>
      </c>
      <c r="F13" s="17">
        <f t="shared" si="1"/>
        <v>134547.68</v>
      </c>
      <c r="G13" s="18">
        <f t="shared" si="2"/>
        <v>0.22789999999999999</v>
      </c>
      <c r="H13" s="17">
        <f t="shared" si="3"/>
        <v>30663.42</v>
      </c>
      <c r="I13" s="19">
        <f t="shared" si="4"/>
        <v>165211.09999999998</v>
      </c>
      <c r="J13" s="13"/>
    </row>
    <row r="14" spans="1:10" x14ac:dyDescent="0.25">
      <c r="A14" s="4">
        <v>3</v>
      </c>
      <c r="B14" s="4">
        <v>8</v>
      </c>
      <c r="C14" s="16" t="s">
        <v>35</v>
      </c>
      <c r="D14" s="17">
        <v>283957.18</v>
      </c>
      <c r="E14" s="18">
        <f t="shared" si="0"/>
        <v>0.1275</v>
      </c>
      <c r="F14" s="17">
        <f t="shared" si="1"/>
        <v>247752.64</v>
      </c>
      <c r="G14" s="18">
        <f t="shared" si="2"/>
        <v>0.22789999999999999</v>
      </c>
      <c r="H14" s="17">
        <f t="shared" si="3"/>
        <v>56462.83</v>
      </c>
      <c r="I14" s="19">
        <f t="shared" si="4"/>
        <v>304215.47000000003</v>
      </c>
      <c r="J14" s="13"/>
    </row>
    <row r="15" spans="1:10" x14ac:dyDescent="0.25">
      <c r="A15" s="4">
        <v>3</v>
      </c>
      <c r="B15" s="4">
        <v>9</v>
      </c>
      <c r="C15" s="16" t="s">
        <v>36</v>
      </c>
      <c r="D15" s="17">
        <v>310576</v>
      </c>
      <c r="E15" s="18">
        <f t="shared" si="0"/>
        <v>0.1275</v>
      </c>
      <c r="F15" s="17">
        <f t="shared" si="1"/>
        <v>270977.56</v>
      </c>
      <c r="G15" s="18">
        <f t="shared" si="2"/>
        <v>0.22789999999999999</v>
      </c>
      <c r="H15" s="17">
        <f t="shared" si="3"/>
        <v>61755.79</v>
      </c>
      <c r="I15" s="19">
        <f t="shared" si="4"/>
        <v>332733.34999999998</v>
      </c>
      <c r="J15" s="13"/>
    </row>
    <row r="16" spans="1:10" x14ac:dyDescent="0.25">
      <c r="A16" s="4">
        <v>4</v>
      </c>
      <c r="B16" s="4">
        <v>10</v>
      </c>
      <c r="C16" s="16" t="s">
        <v>34</v>
      </c>
      <c r="D16" s="17">
        <v>199808.96</v>
      </c>
      <c r="E16" s="18">
        <f t="shared" si="0"/>
        <v>0.1275</v>
      </c>
      <c r="F16" s="17">
        <f t="shared" si="1"/>
        <v>174333.32</v>
      </c>
      <c r="G16" s="18">
        <f t="shared" si="2"/>
        <v>0.22789999999999999</v>
      </c>
      <c r="H16" s="17">
        <f t="shared" si="3"/>
        <v>39730.559999999998</v>
      </c>
      <c r="I16" s="19">
        <f t="shared" si="4"/>
        <v>214063.88</v>
      </c>
      <c r="J16" s="13"/>
    </row>
    <row r="17" spans="1:10" x14ac:dyDescent="0.25">
      <c r="A17" s="4">
        <v>4</v>
      </c>
      <c r="B17" s="4">
        <v>11</v>
      </c>
      <c r="C17" s="16" t="s">
        <v>35</v>
      </c>
      <c r="D17" s="17">
        <v>297589.84000000003</v>
      </c>
      <c r="E17" s="18">
        <f t="shared" si="0"/>
        <v>0.1275</v>
      </c>
      <c r="F17" s="17">
        <f t="shared" si="1"/>
        <v>259647.14</v>
      </c>
      <c r="G17" s="18">
        <f t="shared" si="2"/>
        <v>0.22789999999999999</v>
      </c>
      <c r="H17" s="17">
        <f t="shared" si="3"/>
        <v>59173.58</v>
      </c>
      <c r="I17" s="19">
        <f t="shared" si="4"/>
        <v>318820.72000000003</v>
      </c>
      <c r="J17" s="13"/>
    </row>
    <row r="18" spans="1:10" x14ac:dyDescent="0.25">
      <c r="A18" s="4">
        <v>4</v>
      </c>
      <c r="B18" s="4">
        <v>12</v>
      </c>
      <c r="C18" s="16" t="s">
        <v>36</v>
      </c>
      <c r="D18" s="17">
        <v>336896</v>
      </c>
      <c r="E18" s="18">
        <f t="shared" si="0"/>
        <v>0.1275</v>
      </c>
      <c r="F18" s="17">
        <f t="shared" si="1"/>
        <v>293941.76000000001</v>
      </c>
      <c r="G18" s="18">
        <f t="shared" si="2"/>
        <v>0.22789999999999999</v>
      </c>
      <c r="H18" s="17">
        <f t="shared" si="3"/>
        <v>66989.33</v>
      </c>
      <c r="I18" s="19">
        <f t="shared" si="4"/>
        <v>360931.09</v>
      </c>
      <c r="J18" s="13"/>
    </row>
    <row r="19" spans="1:10" x14ac:dyDescent="0.25">
      <c r="A19" s="4">
        <v>5</v>
      </c>
      <c r="B19" s="4">
        <v>13</v>
      </c>
      <c r="C19" s="16" t="s">
        <v>34</v>
      </c>
      <c r="D19" s="17">
        <v>200687.28</v>
      </c>
      <c r="E19" s="18">
        <f t="shared" si="0"/>
        <v>0.1275</v>
      </c>
      <c r="F19" s="17">
        <f t="shared" si="1"/>
        <v>175099.65</v>
      </c>
      <c r="G19" s="18">
        <f t="shared" si="2"/>
        <v>0.22789999999999999</v>
      </c>
      <c r="H19" s="17">
        <f t="shared" si="3"/>
        <v>39905.21</v>
      </c>
      <c r="I19" s="19">
        <f t="shared" si="4"/>
        <v>215004.86</v>
      </c>
      <c r="J19" s="13"/>
    </row>
    <row r="20" spans="1:10" x14ac:dyDescent="0.25">
      <c r="A20" s="4">
        <v>5</v>
      </c>
      <c r="B20" s="4">
        <v>14</v>
      </c>
      <c r="C20" s="16" t="s">
        <v>35</v>
      </c>
      <c r="D20" s="17">
        <v>310527.98</v>
      </c>
      <c r="E20" s="18">
        <f t="shared" si="0"/>
        <v>0.1275</v>
      </c>
      <c r="F20" s="17">
        <f t="shared" si="1"/>
        <v>270935.65999999997</v>
      </c>
      <c r="G20" s="18">
        <f t="shared" si="2"/>
        <v>0.22789999999999999</v>
      </c>
      <c r="H20" s="17">
        <f t="shared" si="3"/>
        <v>61746.239999999998</v>
      </c>
      <c r="I20" s="19">
        <f t="shared" si="4"/>
        <v>332681.89999999997</v>
      </c>
      <c r="J20" s="13"/>
    </row>
    <row r="21" spans="1:10" x14ac:dyDescent="0.25">
      <c r="A21" s="4">
        <v>5</v>
      </c>
      <c r="B21" s="4">
        <v>15</v>
      </c>
      <c r="C21" s="16" t="s">
        <v>36</v>
      </c>
      <c r="D21" s="17">
        <v>336896</v>
      </c>
      <c r="E21" s="18">
        <f t="shared" si="0"/>
        <v>0.1275</v>
      </c>
      <c r="F21" s="17">
        <f t="shared" si="1"/>
        <v>293941.76000000001</v>
      </c>
      <c r="G21" s="18">
        <f t="shared" si="2"/>
        <v>0.22789999999999999</v>
      </c>
      <c r="H21" s="17">
        <f t="shared" si="3"/>
        <v>66989.33</v>
      </c>
      <c r="I21" s="19">
        <f t="shared" si="4"/>
        <v>360931.09</v>
      </c>
      <c r="J21" s="13"/>
    </row>
    <row r="22" spans="1:10" x14ac:dyDescent="0.25">
      <c r="A22" s="4">
        <v>6</v>
      </c>
      <c r="B22" s="4">
        <v>16</v>
      </c>
      <c r="C22" s="16" t="s">
        <v>34</v>
      </c>
      <c r="D22" s="17">
        <v>169148.42</v>
      </c>
      <c r="E22" s="18">
        <f t="shared" si="0"/>
        <v>0.1275</v>
      </c>
      <c r="F22" s="17">
        <f t="shared" si="1"/>
        <v>147582</v>
      </c>
      <c r="G22" s="18">
        <f t="shared" si="2"/>
        <v>0.22789999999999999</v>
      </c>
      <c r="H22" s="17">
        <f t="shared" si="3"/>
        <v>33633.94</v>
      </c>
      <c r="I22" s="19">
        <f t="shared" si="4"/>
        <v>181215.94</v>
      </c>
      <c r="J22" s="13"/>
    </row>
    <row r="23" spans="1:10" x14ac:dyDescent="0.25">
      <c r="A23" s="4">
        <v>6</v>
      </c>
      <c r="B23" s="4">
        <v>17</v>
      </c>
      <c r="C23" s="16" t="s">
        <v>35</v>
      </c>
      <c r="D23" s="17">
        <v>303416.63</v>
      </c>
      <c r="E23" s="18">
        <f t="shared" si="0"/>
        <v>0.1275</v>
      </c>
      <c r="F23" s="17">
        <f t="shared" si="1"/>
        <v>264731.01</v>
      </c>
      <c r="G23" s="18">
        <f t="shared" si="2"/>
        <v>0.22789999999999999</v>
      </c>
      <c r="H23" s="17">
        <f t="shared" si="3"/>
        <v>60332.2</v>
      </c>
      <c r="I23" s="19">
        <f t="shared" si="4"/>
        <v>325063.21000000002</v>
      </c>
      <c r="J23" s="13"/>
    </row>
    <row r="24" spans="1:10" x14ac:dyDescent="0.25">
      <c r="A24" s="4">
        <v>6</v>
      </c>
      <c r="B24" s="4">
        <v>18</v>
      </c>
      <c r="C24" s="16" t="s">
        <v>36</v>
      </c>
      <c r="D24" s="17">
        <v>263200</v>
      </c>
      <c r="E24" s="18">
        <f t="shared" si="0"/>
        <v>0.1275</v>
      </c>
      <c r="F24" s="17">
        <f t="shared" si="1"/>
        <v>229642</v>
      </c>
      <c r="G24" s="18">
        <f t="shared" si="2"/>
        <v>0.22789999999999999</v>
      </c>
      <c r="H24" s="17">
        <f t="shared" si="3"/>
        <v>52335.41</v>
      </c>
      <c r="I24" s="19">
        <f t="shared" si="4"/>
        <v>281977.41000000003</v>
      </c>
      <c r="J24" s="13"/>
    </row>
    <row r="25" spans="1:10" x14ac:dyDescent="0.25">
      <c r="C25" s="13"/>
      <c r="D25" s="13"/>
      <c r="E25" s="13"/>
      <c r="F25" s="13"/>
      <c r="G25" s="13"/>
      <c r="H25" s="13"/>
      <c r="I25" s="13"/>
      <c r="J25" s="13"/>
    </row>
    <row r="26" spans="1:10" x14ac:dyDescent="0.25">
      <c r="C26" s="13"/>
      <c r="D26" s="13"/>
      <c r="E26" s="13"/>
      <c r="F26" s="13"/>
      <c r="G26" s="13"/>
      <c r="H26" s="13"/>
      <c r="I26" s="13"/>
      <c r="J26" s="13"/>
    </row>
    <row r="27" spans="1:10" x14ac:dyDescent="0.25">
      <c r="C27" s="13"/>
      <c r="D27" s="20" t="s">
        <v>37</v>
      </c>
      <c r="E27" s="21">
        <v>1</v>
      </c>
      <c r="F27" s="22">
        <f>SUMIF(A:A,E27,I:I)</f>
        <v>1499717.92</v>
      </c>
      <c r="G27" s="13"/>
      <c r="H27" s="13"/>
      <c r="I27" s="13"/>
      <c r="J27" s="13"/>
    </row>
    <row r="28" spans="1:10" x14ac:dyDescent="0.25">
      <c r="C28" s="13"/>
      <c r="D28" s="20" t="s">
        <v>37</v>
      </c>
      <c r="E28" s="21">
        <v>2</v>
      </c>
      <c r="F28" s="22">
        <f t="shared" ref="F28:F32" si="5">SUMIF(A:A,E28,I:I)</f>
        <v>954304.63000000012</v>
      </c>
      <c r="G28" s="13"/>
      <c r="H28" s="13"/>
      <c r="I28" s="13"/>
      <c r="J28" s="13"/>
    </row>
    <row r="29" spans="1:10" x14ac:dyDescent="0.25">
      <c r="C29" s="13"/>
      <c r="D29" s="20" t="s">
        <v>37</v>
      </c>
      <c r="E29" s="21">
        <v>3</v>
      </c>
      <c r="F29" s="22">
        <f t="shared" si="5"/>
        <v>802159.91999999993</v>
      </c>
      <c r="G29" s="13"/>
      <c r="H29" s="13"/>
      <c r="I29" s="13"/>
      <c r="J29" s="13"/>
    </row>
    <row r="30" spans="1:10" x14ac:dyDescent="0.25">
      <c r="C30" s="13"/>
      <c r="D30" s="20" t="s">
        <v>37</v>
      </c>
      <c r="E30" s="21">
        <v>4</v>
      </c>
      <c r="F30" s="22">
        <f t="shared" si="5"/>
        <v>893815.69000000018</v>
      </c>
      <c r="G30" s="13"/>
      <c r="H30" s="13"/>
      <c r="I30" s="13"/>
      <c r="J30" s="13"/>
    </row>
    <row r="31" spans="1:10" x14ac:dyDescent="0.25">
      <c r="C31" s="13"/>
      <c r="D31" s="20" t="s">
        <v>37</v>
      </c>
      <c r="E31" s="21">
        <v>5</v>
      </c>
      <c r="F31" s="22">
        <f t="shared" si="5"/>
        <v>908617.85000000009</v>
      </c>
      <c r="G31" s="13"/>
      <c r="H31" s="13"/>
      <c r="I31" s="13"/>
      <c r="J31" s="13"/>
    </row>
    <row r="32" spans="1:10" x14ac:dyDescent="0.25">
      <c r="C32" s="13"/>
      <c r="D32" s="20" t="s">
        <v>37</v>
      </c>
      <c r="E32" s="21">
        <v>6</v>
      </c>
      <c r="F32" s="22">
        <f t="shared" si="5"/>
        <v>788256.56</v>
      </c>
      <c r="G32" s="13"/>
      <c r="H32" s="13"/>
      <c r="I32" s="13"/>
      <c r="J32" s="13"/>
    </row>
    <row r="33" spans="3:10" ht="15.75" thickBot="1" x14ac:dyDescent="0.3">
      <c r="C33" s="13"/>
      <c r="D33" s="13"/>
      <c r="E33" s="13"/>
      <c r="F33" s="13"/>
      <c r="G33" s="13"/>
      <c r="H33" s="13"/>
      <c r="I33" s="13"/>
      <c r="J33" s="13"/>
    </row>
    <row r="34" spans="3:10" ht="15.75" thickBot="1" x14ac:dyDescent="0.3">
      <c r="C34" s="13"/>
      <c r="D34" s="23" t="s">
        <v>38</v>
      </c>
      <c r="E34" s="24"/>
      <c r="F34" s="25">
        <f>SUM(F27:F32)</f>
        <v>5846872.5700000003</v>
      </c>
      <c r="G34" s="13"/>
      <c r="H34" s="13"/>
      <c r="I34" s="13"/>
      <c r="J34" s="13"/>
    </row>
    <row r="35" spans="3:10" x14ac:dyDescent="0.25">
      <c r="C35" s="13"/>
      <c r="D35" s="13"/>
      <c r="E35" s="13"/>
      <c r="F35" s="13"/>
      <c r="G35" s="13"/>
      <c r="H35" s="13"/>
      <c r="I35" s="13"/>
      <c r="J35" s="13"/>
    </row>
    <row r="36" spans="3:10" x14ac:dyDescent="0.25">
      <c r="C36" s="13"/>
      <c r="D36" s="13"/>
      <c r="E36" s="13"/>
      <c r="F36" s="13"/>
      <c r="G36" s="13"/>
      <c r="H36" s="13"/>
      <c r="I36" s="13"/>
      <c r="J36" s="13"/>
    </row>
    <row r="37" spans="3:10" x14ac:dyDescent="0.25">
      <c r="C37" s="13"/>
      <c r="D37" s="13"/>
      <c r="E37" s="13"/>
      <c r="F37" s="13"/>
      <c r="G37" s="13"/>
      <c r="H37" s="13"/>
      <c r="I37" s="13"/>
      <c r="J37" s="13"/>
    </row>
    <row r="38" spans="3:10" x14ac:dyDescent="0.25">
      <c r="C38" s="13"/>
      <c r="D38" s="13"/>
      <c r="E38" s="13"/>
      <c r="F38" s="13"/>
      <c r="G38" s="13"/>
      <c r="H38" s="13"/>
      <c r="I38" s="13"/>
      <c r="J38" s="13"/>
    </row>
    <row r="39" spans="3:10" x14ac:dyDescent="0.25">
      <c r="C39" s="13"/>
      <c r="D39" s="13"/>
      <c r="E39" s="13"/>
      <c r="F39" s="13"/>
      <c r="G39" s="13"/>
      <c r="H39" s="13"/>
      <c r="I39" s="13"/>
      <c r="J39" s="13"/>
    </row>
    <row r="40" spans="3:10" x14ac:dyDescent="0.25">
      <c r="C40" s="13"/>
      <c r="D40" s="13"/>
      <c r="E40" s="13"/>
      <c r="F40" s="13"/>
      <c r="G40" s="13"/>
      <c r="H40" s="13"/>
      <c r="I40" s="13"/>
      <c r="J40" s="13"/>
    </row>
    <row r="41" spans="3:10" x14ac:dyDescent="0.25">
      <c r="C41" s="13"/>
      <c r="D41" s="13"/>
      <c r="E41" s="13"/>
      <c r="F41" s="13"/>
      <c r="G41" s="13"/>
      <c r="H41" s="13"/>
      <c r="I41" s="13"/>
      <c r="J41" s="13"/>
    </row>
    <row r="42" spans="3:10" x14ac:dyDescent="0.25">
      <c r="C42" s="13"/>
      <c r="D42" s="13"/>
      <c r="E42" s="13"/>
      <c r="F42" s="13"/>
      <c r="G42" s="13"/>
      <c r="H42" s="13"/>
      <c r="I42" s="13"/>
      <c r="J42" s="13"/>
    </row>
    <row r="43" spans="3:10" x14ac:dyDescent="0.25">
      <c r="C43" s="13"/>
      <c r="D43" s="13"/>
      <c r="E43" s="13"/>
      <c r="F43" s="13"/>
      <c r="G43" s="13"/>
      <c r="H43" s="13"/>
      <c r="I43" s="13"/>
      <c r="J43" s="13"/>
    </row>
    <row r="44" spans="3:10" x14ac:dyDescent="0.25">
      <c r="C44" s="13"/>
      <c r="D44" s="13"/>
      <c r="E44" s="13"/>
      <c r="F44" s="13"/>
      <c r="G44" s="13"/>
      <c r="H44" s="13"/>
      <c r="I44" s="13"/>
      <c r="J44" s="13"/>
    </row>
    <row r="45" spans="3:10" x14ac:dyDescent="0.25">
      <c r="C45" s="13"/>
      <c r="D45" s="13"/>
      <c r="E45" s="13"/>
      <c r="F45" s="13"/>
      <c r="G45" s="13"/>
      <c r="H45" s="13"/>
      <c r="I45" s="13"/>
      <c r="J45" s="13"/>
    </row>
    <row r="46" spans="3:10" x14ac:dyDescent="0.25">
      <c r="C46" s="13"/>
      <c r="D46" s="13"/>
      <c r="E46" s="13"/>
      <c r="F46" s="13"/>
      <c r="G46" s="13"/>
      <c r="H46" s="13"/>
      <c r="I46" s="13"/>
      <c r="J46" s="13"/>
    </row>
  </sheetData>
  <pageMargins left="0.511811024" right="0.511811024" top="1.28125" bottom="0.78740157499999996" header="0.31496062000000002" footer="0.31496062000000002"/>
  <pageSetup paperSize="9" scale="80" orientation="landscape" r:id="rId1"/>
  <headerFooter>
    <oddHeader>&amp;C&amp;G</oddHeader>
    <oddFooter>&amp;Ldocumento elaborado em 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percentuais</vt:lpstr>
      <vt:lpstr>BEATRIZ</vt:lpstr>
      <vt:lpstr>J C</vt:lpstr>
      <vt:lpstr>P MELO</vt:lpstr>
      <vt:lpstr>FEHU</vt:lpstr>
      <vt:lpstr>estimativa</vt:lpstr>
      <vt:lpstr>BEATRIZ!Area_de_impressao</vt:lpstr>
      <vt:lpstr>estimativa!Area_de_impressao</vt:lpstr>
      <vt:lpstr>FEHU!Area_de_impressao</vt:lpstr>
      <vt:lpstr>'J C'!Area_de_impressao</vt:lpstr>
      <vt:lpstr>'P MELO'!Area_de_impressao</vt:lpstr>
      <vt:lpstr>percentuais!Area_de_impressao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2025-04-08T16:36:02Z</cp:lastPrinted>
  <dcterms:created xsi:type="dcterms:W3CDTF">2025-02-03T14:18:23Z</dcterms:created>
  <dcterms:modified xsi:type="dcterms:W3CDTF">2025-04-08T16:48:23Z</dcterms:modified>
</cp:coreProperties>
</file>