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22995" windowHeight="10050" tabRatio="805"/>
  </bookViews>
  <sheets>
    <sheet name="Item1" sheetId="1" r:id="rId1"/>
    <sheet name="Item2" sheetId="4" r:id="rId2"/>
    <sheet name="Item3" sheetId="5" state="hidden" r:id="rId3"/>
    <sheet name="Item4" sheetId="6" state="hidden" r:id="rId4"/>
    <sheet name="Item5" sheetId="7" state="hidden" r:id="rId5"/>
    <sheet name="Item6" sheetId="8" state="hidden" r:id="rId6"/>
    <sheet name="Item7" sheetId="9" state="hidden" r:id="rId7"/>
    <sheet name="Item8" sheetId="10" state="hidden" r:id="rId8"/>
    <sheet name="Item9" sheetId="11" state="hidden" r:id="rId9"/>
    <sheet name="Item10" sheetId="12" state="hidden" r:id="rId10"/>
    <sheet name="Item11" sheetId="13" state="hidden" r:id="rId11"/>
    <sheet name="Item12" sheetId="14" state="hidden" r:id="rId12"/>
    <sheet name="Item13" sheetId="15" state="hidden" r:id="rId13"/>
    <sheet name="Item14" sheetId="16" state="hidden" r:id="rId14"/>
    <sheet name="Item15" sheetId="17" state="hidden" r:id="rId15"/>
    <sheet name="Item16" sheetId="18" state="hidden" r:id="rId16"/>
    <sheet name="Item17" sheetId="19" state="hidden" r:id="rId17"/>
    <sheet name="Item18" sheetId="20" state="hidden" r:id="rId18"/>
    <sheet name="Item19" sheetId="21" state="hidden" r:id="rId19"/>
    <sheet name="Item20" sheetId="22" state="hidden" r:id="rId20"/>
    <sheet name="Item21" sheetId="24" state="hidden" r:id="rId21"/>
    <sheet name="Item22" sheetId="25" state="hidden" r:id="rId22"/>
    <sheet name="Item23" sheetId="26" state="hidden" r:id="rId23"/>
    <sheet name="Item24" sheetId="27" state="hidden" r:id="rId24"/>
    <sheet name="Item25" sheetId="28" state="hidden" r:id="rId25"/>
    <sheet name="Item26" sheetId="29" state="hidden" r:id="rId26"/>
    <sheet name="Item27" sheetId="30" state="hidden" r:id="rId27"/>
    <sheet name="total" sheetId="23" r:id="rId28"/>
  </sheets>
  <definedNames>
    <definedName name="_xlnm.Print_Area" localSheetId="27">total!$A$1:$I$13</definedName>
    <definedName name="_xlnm.Print_Titles" localSheetId="27">total!$1:$2</definedName>
  </definedNames>
  <calcPr calcId="145621"/>
</workbook>
</file>

<file path=xl/calcChain.xml><?xml version="1.0" encoding="utf-8"?>
<calcChain xmlns="http://schemas.openxmlformats.org/spreadsheetml/2006/main">
  <c r="F3" i="23" l="1"/>
  <c r="E3" i="23"/>
  <c r="F20" i="30" l="1"/>
  <c r="D20" i="30"/>
  <c r="B20" i="30"/>
  <c r="F3" i="30"/>
  <c r="H20" i="30" s="1"/>
  <c r="G20" i="30" s="1"/>
  <c r="F20" i="29"/>
  <c r="D20" i="29"/>
  <c r="B20" i="29"/>
  <c r="A20" i="29" s="1"/>
  <c r="F3" i="29"/>
  <c r="H20" i="29" s="1"/>
  <c r="G20" i="29" s="1"/>
  <c r="F20" i="28"/>
  <c r="D20" i="28"/>
  <c r="B20" i="28"/>
  <c r="A20" i="28" s="1"/>
  <c r="C20" i="28" s="1"/>
  <c r="F3" i="28"/>
  <c r="H20" i="28" s="1"/>
  <c r="G20" i="28" s="1"/>
  <c r="F20" i="27"/>
  <c r="D20" i="27"/>
  <c r="B20" i="27"/>
  <c r="A20" i="27" s="1"/>
  <c r="F3" i="27"/>
  <c r="H20" i="27" s="1"/>
  <c r="G20" i="27" s="1"/>
  <c r="F20" i="26"/>
  <c r="D20" i="26"/>
  <c r="B20" i="26"/>
  <c r="A20" i="26" s="1"/>
  <c r="C20" i="26" s="1"/>
  <c r="F3" i="26"/>
  <c r="H20" i="26" s="1"/>
  <c r="G20" i="26" s="1"/>
  <c r="F20" i="25"/>
  <c r="D20" i="25"/>
  <c r="B20" i="25"/>
  <c r="A20" i="25" s="1"/>
  <c r="F3" i="25"/>
  <c r="H20" i="25" s="1"/>
  <c r="G20" i="25" s="1"/>
  <c r="F20" i="24"/>
  <c r="D20" i="24"/>
  <c r="B20" i="24"/>
  <c r="A20" i="24" s="1"/>
  <c r="F3" i="24"/>
  <c r="H20" i="24" s="1"/>
  <c r="G20" i="24" s="1"/>
  <c r="C20" i="24" l="1"/>
  <c r="I8" i="24" s="1"/>
  <c r="I15" i="28"/>
  <c r="I9" i="28"/>
  <c r="I3" i="28"/>
  <c r="I14" i="28"/>
  <c r="I8" i="28"/>
  <c r="I13" i="28"/>
  <c r="I7" i="28"/>
  <c r="I16" i="28"/>
  <c r="I4" i="28"/>
  <c r="I12" i="28"/>
  <c r="I6" i="28"/>
  <c r="I17" i="28"/>
  <c r="I11" i="28"/>
  <c r="I5" i="28"/>
  <c r="I10" i="28"/>
  <c r="I15" i="24"/>
  <c r="I14" i="24"/>
  <c r="I13" i="24"/>
  <c r="I16" i="24"/>
  <c r="I17" i="24"/>
  <c r="I15" i="26"/>
  <c r="I9" i="26"/>
  <c r="I3" i="26"/>
  <c r="I16" i="26"/>
  <c r="I14" i="26"/>
  <c r="I8" i="26"/>
  <c r="I13" i="26"/>
  <c r="I7" i="26"/>
  <c r="I12" i="26"/>
  <c r="I6" i="26"/>
  <c r="I10" i="26"/>
  <c r="I4" i="26"/>
  <c r="I17" i="26"/>
  <c r="I11" i="26"/>
  <c r="I5" i="26"/>
  <c r="C20" i="25"/>
  <c r="C20" i="27"/>
  <c r="C20" i="29"/>
  <c r="A20" i="30"/>
  <c r="C20" i="30" s="1"/>
  <c r="A4" i="23"/>
  <c r="A3" i="23"/>
  <c r="F20" i="22"/>
  <c r="D20" i="22"/>
  <c r="B20" i="22"/>
  <c r="A20" i="22" s="1"/>
  <c r="F3" i="22"/>
  <c r="H20" i="22" s="1"/>
  <c r="G20" i="22" s="1"/>
  <c r="F20" i="21"/>
  <c r="D20" i="21"/>
  <c r="B20" i="21"/>
  <c r="A20" i="21" s="1"/>
  <c r="F3" i="21"/>
  <c r="H20" i="21" s="1"/>
  <c r="G20" i="21" s="1"/>
  <c r="F20" i="20"/>
  <c r="D20" i="20"/>
  <c r="B20" i="20"/>
  <c r="A20" i="20" s="1"/>
  <c r="F3" i="20"/>
  <c r="H20" i="20" s="1"/>
  <c r="G20" i="20" s="1"/>
  <c r="F20" i="19"/>
  <c r="D20" i="19"/>
  <c r="B20" i="19"/>
  <c r="A20" i="19" s="1"/>
  <c r="F3" i="19"/>
  <c r="H20" i="19" s="1"/>
  <c r="G20" i="19" s="1"/>
  <c r="F20" i="18"/>
  <c r="D20" i="18"/>
  <c r="B20" i="18"/>
  <c r="A20" i="18" s="1"/>
  <c r="F3" i="18"/>
  <c r="H20" i="18" s="1"/>
  <c r="G20" i="18" s="1"/>
  <c r="F20" i="17"/>
  <c r="D20" i="17"/>
  <c r="B20" i="17"/>
  <c r="A20" i="17" s="1"/>
  <c r="F3" i="17"/>
  <c r="H20" i="17" s="1"/>
  <c r="G20" i="17" s="1"/>
  <c r="F20" i="16"/>
  <c r="D20" i="16"/>
  <c r="B20" i="16"/>
  <c r="A20" i="16"/>
  <c r="F3" i="16"/>
  <c r="H20" i="16" s="1"/>
  <c r="G20" i="16" s="1"/>
  <c r="F20" i="15"/>
  <c r="D20" i="15"/>
  <c r="B20" i="15"/>
  <c r="A20" i="15" s="1"/>
  <c r="F3" i="15"/>
  <c r="H20" i="15" s="1"/>
  <c r="G20" i="15" s="1"/>
  <c r="F20" i="14"/>
  <c r="D20" i="14"/>
  <c r="B20" i="14"/>
  <c r="A20" i="14" s="1"/>
  <c r="C20" i="14" s="1"/>
  <c r="F3" i="14"/>
  <c r="H20" i="14" s="1"/>
  <c r="G20" i="14" s="1"/>
  <c r="F20" i="13"/>
  <c r="D20" i="13"/>
  <c r="B20" i="13"/>
  <c r="A20" i="13" s="1"/>
  <c r="F3" i="13"/>
  <c r="H20" i="13" s="1"/>
  <c r="G20" i="13" s="1"/>
  <c r="F20" i="12"/>
  <c r="D20" i="12"/>
  <c r="B20" i="12"/>
  <c r="A20" i="12" s="1"/>
  <c r="F3" i="12"/>
  <c r="H20" i="12" s="1"/>
  <c r="G20" i="12" s="1"/>
  <c r="F20" i="11"/>
  <c r="D20" i="11"/>
  <c r="B20" i="11"/>
  <c r="A20" i="11" s="1"/>
  <c r="F3" i="11"/>
  <c r="H20" i="11" s="1"/>
  <c r="G20" i="11" s="1"/>
  <c r="F20" i="10"/>
  <c r="D20" i="10"/>
  <c r="B20" i="10"/>
  <c r="A20" i="10" s="1"/>
  <c r="F3" i="10"/>
  <c r="H20" i="10" s="1"/>
  <c r="G20" i="10" s="1"/>
  <c r="F20" i="9"/>
  <c r="D20" i="9"/>
  <c r="B20" i="9"/>
  <c r="A20" i="9" s="1"/>
  <c r="I14" i="9"/>
  <c r="I8" i="9"/>
  <c r="F3" i="9"/>
  <c r="H20" i="9" s="1"/>
  <c r="G20" i="9" s="1"/>
  <c r="F20" i="8"/>
  <c r="D20" i="8"/>
  <c r="B20" i="8"/>
  <c r="F3" i="8"/>
  <c r="H20" i="8" s="1"/>
  <c r="G20" i="8" s="1"/>
  <c r="F20" i="7"/>
  <c r="D20" i="7"/>
  <c r="B20" i="7"/>
  <c r="F3" i="7"/>
  <c r="H20" i="7" s="1"/>
  <c r="G20" i="7" s="1"/>
  <c r="F20" i="6"/>
  <c r="D20" i="6"/>
  <c r="B20" i="6"/>
  <c r="A20" i="6"/>
  <c r="F3" i="6"/>
  <c r="H20" i="6" s="1"/>
  <c r="G20" i="6" s="1"/>
  <c r="F20" i="5"/>
  <c r="D20" i="5"/>
  <c r="B20" i="5"/>
  <c r="A20" i="5" s="1"/>
  <c r="F3" i="5"/>
  <c r="H20" i="5" s="1"/>
  <c r="G20" i="5" s="1"/>
  <c r="F20" i="4"/>
  <c r="D20" i="4"/>
  <c r="E4" i="23" s="1"/>
  <c r="F4" i="23" s="1"/>
  <c r="F7" i="23" s="1"/>
  <c r="B20" i="4"/>
  <c r="F3" i="4"/>
  <c r="H20" i="4" s="1"/>
  <c r="G20" i="4" s="1"/>
  <c r="F20" i="1"/>
  <c r="D20" i="1"/>
  <c r="B20" i="1"/>
  <c r="A20" i="1" s="1"/>
  <c r="F3" i="1"/>
  <c r="H20" i="1" s="1"/>
  <c r="G20" i="1" s="1"/>
  <c r="E20" i="28" l="1"/>
  <c r="I12" i="24"/>
  <c r="I3" i="24"/>
  <c r="I7" i="24"/>
  <c r="I11" i="24"/>
  <c r="I4" i="24"/>
  <c r="I10" i="24"/>
  <c r="I6" i="24"/>
  <c r="C20" i="16"/>
  <c r="I9" i="16" s="1"/>
  <c r="C20" i="5"/>
  <c r="I6" i="5" s="1"/>
  <c r="E20" i="26"/>
  <c r="H22" i="26" s="1"/>
  <c r="H23" i="26" s="1"/>
  <c r="I5" i="24"/>
  <c r="I9" i="24"/>
  <c r="C20" i="22"/>
  <c r="I3" i="22" s="1"/>
  <c r="C20" i="20"/>
  <c r="I5" i="20" s="1"/>
  <c r="C20" i="18"/>
  <c r="I6" i="18" s="1"/>
  <c r="C20" i="12"/>
  <c r="I9" i="12" s="1"/>
  <c r="C20" i="9"/>
  <c r="I12" i="9" s="1"/>
  <c r="C20" i="6"/>
  <c r="I8" i="6" s="1"/>
  <c r="A20" i="7"/>
  <c r="C20" i="7" s="1"/>
  <c r="I16" i="7" s="1"/>
  <c r="A20" i="8"/>
  <c r="C20" i="8" s="1"/>
  <c r="I4" i="8" s="1"/>
  <c r="E3" i="28"/>
  <c r="H22" i="28"/>
  <c r="H23" i="28" s="1"/>
  <c r="I15" i="30"/>
  <c r="I9" i="30"/>
  <c r="I3" i="30"/>
  <c r="I14" i="30"/>
  <c r="I8" i="30"/>
  <c r="I13" i="30"/>
  <c r="I7" i="30"/>
  <c r="I4" i="30"/>
  <c r="I12" i="30"/>
  <c r="I6" i="30"/>
  <c r="I17" i="30"/>
  <c r="I11" i="30"/>
  <c r="I5" i="30"/>
  <c r="I10" i="30"/>
  <c r="I16" i="30"/>
  <c r="I12" i="29"/>
  <c r="I6" i="29"/>
  <c r="I17" i="29"/>
  <c r="I11" i="29"/>
  <c r="I5" i="29"/>
  <c r="I16" i="29"/>
  <c r="I10" i="29"/>
  <c r="I4" i="29"/>
  <c r="I13" i="29"/>
  <c r="I7" i="29"/>
  <c r="I15" i="29"/>
  <c r="I9" i="29"/>
  <c r="I3" i="29"/>
  <c r="I14" i="29"/>
  <c r="I8" i="29"/>
  <c r="I12" i="27"/>
  <c r="I6" i="27"/>
  <c r="I17" i="27"/>
  <c r="I11" i="27"/>
  <c r="I5" i="27"/>
  <c r="I13" i="27"/>
  <c r="I16" i="27"/>
  <c r="I10" i="27"/>
  <c r="I4" i="27"/>
  <c r="E20" i="27" s="1"/>
  <c r="I15" i="27"/>
  <c r="I9" i="27"/>
  <c r="I3" i="27"/>
  <c r="I14" i="27"/>
  <c r="I8" i="27"/>
  <c r="I7" i="27"/>
  <c r="I12" i="25"/>
  <c r="I6" i="25"/>
  <c r="I15" i="25"/>
  <c r="I9" i="25"/>
  <c r="I3" i="25"/>
  <c r="I17" i="25"/>
  <c r="I11" i="25"/>
  <c r="I5" i="25"/>
  <c r="I16" i="25"/>
  <c r="I10" i="25"/>
  <c r="I4" i="25"/>
  <c r="I13" i="25"/>
  <c r="I14" i="25"/>
  <c r="I8" i="25"/>
  <c r="I7" i="25"/>
  <c r="I15" i="20"/>
  <c r="I13" i="20"/>
  <c r="I14" i="20"/>
  <c r="I12" i="20"/>
  <c r="I17" i="20"/>
  <c r="I11" i="20"/>
  <c r="I16" i="20"/>
  <c r="I15" i="22"/>
  <c r="I14" i="22"/>
  <c r="I13" i="22"/>
  <c r="I17" i="22"/>
  <c r="I16" i="22"/>
  <c r="I10" i="22"/>
  <c r="C20" i="19"/>
  <c r="C20" i="21"/>
  <c r="I15" i="12"/>
  <c r="I14" i="12"/>
  <c r="I13" i="12"/>
  <c r="I17" i="12"/>
  <c r="I11" i="12"/>
  <c r="I16" i="12"/>
  <c r="I15" i="16"/>
  <c r="I16" i="16"/>
  <c r="I14" i="16"/>
  <c r="I8" i="16"/>
  <c r="I13" i="16"/>
  <c r="I12" i="16"/>
  <c r="I6" i="16"/>
  <c r="I17" i="16"/>
  <c r="I11" i="16"/>
  <c r="I10" i="16"/>
  <c r="I15" i="14"/>
  <c r="I9" i="14"/>
  <c r="I3" i="14"/>
  <c r="I16" i="14"/>
  <c r="I14" i="14"/>
  <c r="I8" i="14"/>
  <c r="I10" i="14"/>
  <c r="I13" i="14"/>
  <c r="I7" i="14"/>
  <c r="I12" i="14"/>
  <c r="I6" i="14"/>
  <c r="I17" i="14"/>
  <c r="I11" i="14"/>
  <c r="I5" i="14"/>
  <c r="I4" i="14"/>
  <c r="E20" i="14" s="1"/>
  <c r="I15" i="18"/>
  <c r="I9" i="18"/>
  <c r="I3" i="18"/>
  <c r="I14" i="18"/>
  <c r="I8" i="18"/>
  <c r="I10" i="18"/>
  <c r="I13" i="18"/>
  <c r="I7" i="18"/>
  <c r="I16" i="18"/>
  <c r="I12" i="18"/>
  <c r="I17" i="18"/>
  <c r="I11" i="18"/>
  <c r="I5" i="18"/>
  <c r="C20" i="11"/>
  <c r="C20" i="13"/>
  <c r="C20" i="15"/>
  <c r="C20" i="17"/>
  <c r="I15" i="8"/>
  <c r="I9" i="8"/>
  <c r="I14" i="8"/>
  <c r="I8" i="8"/>
  <c r="I7" i="8"/>
  <c r="I12" i="8"/>
  <c r="I13" i="8"/>
  <c r="I17" i="8"/>
  <c r="I11" i="8"/>
  <c r="I16" i="8"/>
  <c r="I10" i="8"/>
  <c r="I16" i="9"/>
  <c r="C20" i="10"/>
  <c r="I7" i="9"/>
  <c r="I13" i="9"/>
  <c r="I9" i="9"/>
  <c r="I15" i="9"/>
  <c r="I15" i="7"/>
  <c r="I10" i="9"/>
  <c r="I17" i="7"/>
  <c r="I3" i="9"/>
  <c r="I5" i="9"/>
  <c r="I11" i="9"/>
  <c r="I17" i="9"/>
  <c r="I6" i="9"/>
  <c r="I15" i="6"/>
  <c r="I3" i="6"/>
  <c r="I14" i="6"/>
  <c r="I7" i="6"/>
  <c r="I17" i="6"/>
  <c r="I16" i="6"/>
  <c r="I12" i="6"/>
  <c r="I6" i="6"/>
  <c r="I5" i="6"/>
  <c r="I12" i="5"/>
  <c r="I17" i="5"/>
  <c r="I11" i="5"/>
  <c r="I16" i="5"/>
  <c r="I8" i="5"/>
  <c r="I13" i="5"/>
  <c r="I15" i="5"/>
  <c r="I14" i="5"/>
  <c r="A20" i="4"/>
  <c r="C20" i="4" s="1"/>
  <c r="C20" i="1"/>
  <c r="E20" i="24" l="1"/>
  <c r="E3" i="24" s="1"/>
  <c r="I8" i="20"/>
  <c r="I3" i="20"/>
  <c r="I7" i="20"/>
  <c r="I6" i="20"/>
  <c r="I4" i="20"/>
  <c r="I10" i="20"/>
  <c r="I9" i="20"/>
  <c r="I4" i="18"/>
  <c r="E20" i="16"/>
  <c r="H22" i="16" s="1"/>
  <c r="H23" i="16" s="1"/>
  <c r="I4" i="16"/>
  <c r="I3" i="16"/>
  <c r="I5" i="16"/>
  <c r="I7" i="16"/>
  <c r="I10" i="12"/>
  <c r="I12" i="12"/>
  <c r="I4" i="12"/>
  <c r="I8" i="12"/>
  <c r="I6" i="12"/>
  <c r="I7" i="12"/>
  <c r="I3" i="12"/>
  <c r="E20" i="12" s="1"/>
  <c r="I5" i="12"/>
  <c r="I6" i="8"/>
  <c r="I5" i="8"/>
  <c r="E20" i="8" s="1"/>
  <c r="H22" i="8" s="1"/>
  <c r="H23" i="8" s="1"/>
  <c r="I3" i="8"/>
  <c r="I11" i="6"/>
  <c r="E20" i="6" s="1"/>
  <c r="H22" i="6" s="1"/>
  <c r="H23" i="6" s="1"/>
  <c r="I9" i="6"/>
  <c r="I4" i="6"/>
  <c r="I13" i="6"/>
  <c r="I10" i="6"/>
  <c r="I3" i="5"/>
  <c r="I10" i="5"/>
  <c r="I4" i="5"/>
  <c r="I9" i="5"/>
  <c r="I7" i="5"/>
  <c r="I5" i="5"/>
  <c r="E20" i="30"/>
  <c r="E3" i="30" s="1"/>
  <c r="E20" i="29"/>
  <c r="H22" i="29" s="1"/>
  <c r="H23" i="29" s="1"/>
  <c r="E3" i="26"/>
  <c r="E20" i="25"/>
  <c r="H22" i="25" s="1"/>
  <c r="H23" i="25" s="1"/>
  <c r="E20" i="22"/>
  <c r="H22" i="22" s="1"/>
  <c r="H23" i="22" s="1"/>
  <c r="I11" i="22"/>
  <c r="I12" i="22"/>
  <c r="I9" i="22"/>
  <c r="I6" i="22"/>
  <c r="I5" i="22"/>
  <c r="I8" i="22"/>
  <c r="I4" i="22"/>
  <c r="I7" i="22"/>
  <c r="E20" i="18"/>
  <c r="H22" i="18" s="1"/>
  <c r="H23" i="18" s="1"/>
  <c r="I4" i="9"/>
  <c r="E20" i="9"/>
  <c r="H22" i="9" s="1"/>
  <c r="H23" i="9" s="1"/>
  <c r="I10" i="7"/>
  <c r="I14" i="7"/>
  <c r="I8" i="7"/>
  <c r="I6" i="7"/>
  <c r="I4" i="7"/>
  <c r="I12" i="7"/>
  <c r="I9" i="7"/>
  <c r="I3" i="7"/>
  <c r="I13" i="7"/>
  <c r="I7" i="7"/>
  <c r="I5" i="7"/>
  <c r="I11" i="7"/>
  <c r="E3" i="27"/>
  <c r="H22" i="27"/>
  <c r="H23" i="27" s="1"/>
  <c r="I12" i="21"/>
  <c r="I6" i="21"/>
  <c r="I17" i="21"/>
  <c r="I11" i="21"/>
  <c r="I5" i="21"/>
  <c r="I3" i="21"/>
  <c r="I16" i="21"/>
  <c r="I10" i="21"/>
  <c r="I4" i="21"/>
  <c r="I15" i="21"/>
  <c r="I14" i="21"/>
  <c r="I8" i="21"/>
  <c r="I13" i="21"/>
  <c r="I7" i="21"/>
  <c r="I9" i="21"/>
  <c r="I12" i="19"/>
  <c r="I6" i="19"/>
  <c r="I5" i="19"/>
  <c r="I16" i="19"/>
  <c r="I17" i="19"/>
  <c r="I11" i="19"/>
  <c r="I4" i="19"/>
  <c r="I15" i="19"/>
  <c r="I3" i="19"/>
  <c r="I9" i="19"/>
  <c r="I14" i="19"/>
  <c r="I8" i="19"/>
  <c r="I13" i="19"/>
  <c r="I7" i="19"/>
  <c r="I10" i="19"/>
  <c r="H22" i="14"/>
  <c r="H23" i="14" s="1"/>
  <c r="E3" i="14"/>
  <c r="I12" i="13"/>
  <c r="I6" i="13"/>
  <c r="I17" i="13"/>
  <c r="I11" i="13"/>
  <c r="I5" i="13"/>
  <c r="I16" i="13"/>
  <c r="I10" i="13"/>
  <c r="I4" i="13"/>
  <c r="I15" i="13"/>
  <c r="I9" i="13"/>
  <c r="I3" i="13"/>
  <c r="I13" i="13"/>
  <c r="I14" i="13"/>
  <c r="I8" i="13"/>
  <c r="I7" i="13"/>
  <c r="I12" i="11"/>
  <c r="I6" i="11"/>
  <c r="I7" i="11"/>
  <c r="I17" i="11"/>
  <c r="I11" i="11"/>
  <c r="I5" i="11"/>
  <c r="I16" i="11"/>
  <c r="I10" i="11"/>
  <c r="I4" i="11"/>
  <c r="I15" i="11"/>
  <c r="I9" i="11"/>
  <c r="I3" i="11"/>
  <c r="I13" i="11"/>
  <c r="I14" i="11"/>
  <c r="I8" i="11"/>
  <c r="I12" i="17"/>
  <c r="I6" i="17"/>
  <c r="I13" i="17"/>
  <c r="I17" i="17"/>
  <c r="I11" i="17"/>
  <c r="I5" i="17"/>
  <c r="I16" i="17"/>
  <c r="I10" i="17"/>
  <c r="I4" i="17"/>
  <c r="I15" i="17"/>
  <c r="I9" i="17"/>
  <c r="I3" i="17"/>
  <c r="I14" i="17"/>
  <c r="I8" i="17"/>
  <c r="I7" i="17"/>
  <c r="I12" i="15"/>
  <c r="I6" i="15"/>
  <c r="I17" i="15"/>
  <c r="I11" i="15"/>
  <c r="I5" i="15"/>
  <c r="I7" i="15"/>
  <c r="I16" i="15"/>
  <c r="I10" i="15"/>
  <c r="I4" i="15"/>
  <c r="I15" i="15"/>
  <c r="I9" i="15"/>
  <c r="I3" i="15"/>
  <c r="I13" i="15"/>
  <c r="I14" i="15"/>
  <c r="I8" i="15"/>
  <c r="I15" i="10"/>
  <c r="I13" i="10"/>
  <c r="I7" i="10"/>
  <c r="I12" i="10"/>
  <c r="I6" i="10"/>
  <c r="I17" i="10"/>
  <c r="I11" i="10"/>
  <c r="I5" i="10"/>
  <c r="I16" i="10"/>
  <c r="I10" i="10"/>
  <c r="I4" i="10"/>
  <c r="I9" i="10"/>
  <c r="I3" i="10"/>
  <c r="I14" i="10"/>
  <c r="I8" i="10"/>
  <c r="I15" i="4"/>
  <c r="I9" i="4"/>
  <c r="I8" i="4"/>
  <c r="I13" i="4"/>
  <c r="I7" i="4"/>
  <c r="I12" i="4"/>
  <c r="I6" i="4"/>
  <c r="I16" i="4"/>
  <c r="I10" i="4"/>
  <c r="I4" i="4"/>
  <c r="I3" i="4"/>
  <c r="I14" i="4"/>
  <c r="I17" i="4"/>
  <c r="I11" i="4"/>
  <c r="I5" i="4"/>
  <c r="I8" i="1"/>
  <c r="I4" i="1"/>
  <c r="I10" i="1"/>
  <c r="I16" i="1"/>
  <c r="I5" i="1"/>
  <c r="I11" i="1"/>
  <c r="I17" i="1"/>
  <c r="I6" i="1"/>
  <c r="I12" i="1"/>
  <c r="I3" i="1"/>
  <c r="I7" i="1"/>
  <c r="I13" i="1"/>
  <c r="I14" i="1"/>
  <c r="I9" i="1"/>
  <c r="I15" i="1"/>
  <c r="H22" i="24" l="1"/>
  <c r="H23" i="24" s="1"/>
  <c r="E20" i="20"/>
  <c r="H22" i="20"/>
  <c r="H23" i="20" s="1"/>
  <c r="E3" i="20"/>
  <c r="E3" i="16"/>
  <c r="H22" i="12"/>
  <c r="H23" i="12" s="1"/>
  <c r="E3" i="12"/>
  <c r="E3" i="8"/>
  <c r="E3" i="6"/>
  <c r="E20" i="5"/>
  <c r="E3" i="5" s="1"/>
  <c r="H22" i="30"/>
  <c r="H23" i="30" s="1"/>
  <c r="E3" i="29"/>
  <c r="E3" i="25"/>
  <c r="E3" i="22"/>
  <c r="E20" i="21"/>
  <c r="H22" i="21" s="1"/>
  <c r="H23" i="21" s="1"/>
  <c r="E20" i="19"/>
  <c r="H22" i="19" s="1"/>
  <c r="H23" i="19" s="1"/>
  <c r="E3" i="18"/>
  <c r="E20" i="15"/>
  <c r="H22" i="15" s="1"/>
  <c r="H23" i="15" s="1"/>
  <c r="E20" i="13"/>
  <c r="E3" i="13" s="1"/>
  <c r="E20" i="11"/>
  <c r="H22" i="11" s="1"/>
  <c r="H23" i="11" s="1"/>
  <c r="E20" i="10"/>
  <c r="H22" i="10" s="1"/>
  <c r="H23" i="10" s="1"/>
  <c r="E3" i="9"/>
  <c r="E20" i="7"/>
  <c r="E20" i="4"/>
  <c r="E3" i="4" s="1"/>
  <c r="E20" i="17"/>
  <c r="E20" i="1"/>
  <c r="E3" i="21" l="1"/>
  <c r="E3" i="19"/>
  <c r="E3" i="15"/>
  <c r="H22" i="13"/>
  <c r="H23" i="13" s="1"/>
  <c r="E3" i="10"/>
  <c r="H22" i="5"/>
  <c r="H23" i="5" s="1"/>
  <c r="H22" i="4"/>
  <c r="H23" i="4" s="1"/>
  <c r="E3" i="11"/>
  <c r="H22" i="7"/>
  <c r="H23" i="7" s="1"/>
  <c r="E3" i="7"/>
  <c r="H22" i="17"/>
  <c r="H23" i="17" s="1"/>
  <c r="E3" i="17"/>
  <c r="E3" i="1"/>
  <c r="H22" i="1"/>
  <c r="H23" i="1" s="1"/>
</calcChain>
</file>

<file path=xl/sharedStrings.xml><?xml version="1.0" encoding="utf-8"?>
<sst xmlns="http://schemas.openxmlformats.org/spreadsheetml/2006/main" count="972" uniqueCount="211">
  <si>
    <t>item</t>
  </si>
  <si>
    <t>descrição</t>
  </si>
  <si>
    <t>unidade de fornecimento</t>
  </si>
  <si>
    <t>quantidade</t>
  </si>
  <si>
    <t>valor total</t>
  </si>
  <si>
    <t>unidade</t>
  </si>
  <si>
    <t>Estimativa do Item</t>
  </si>
  <si>
    <t>preço estimado</t>
  </si>
  <si>
    <t>menor preço</t>
  </si>
  <si>
    <t>fonte de pesquisa</t>
  </si>
  <si>
    <t>preços</t>
  </si>
  <si>
    <t>descarte</t>
  </si>
  <si>
    <t>desvio padrão</t>
  </si>
  <si>
    <t>quantidade de preços coletados</t>
  </si>
  <si>
    <t>média</t>
  </si>
  <si>
    <t>média após descarte</t>
  </si>
  <si>
    <t>mediana</t>
  </si>
  <si>
    <t>menor preço unitário encontrado</t>
  </si>
  <si>
    <t>valor unitário estimado</t>
  </si>
  <si>
    <t>MÉDIA: média aritmética dos preços pesquisados.</t>
  </si>
  <si>
    <t>DESCARTE: coluna que exibe os preços considerados, quando COEF. é maior que 25%. São descartados os preços fora do intervalo entre o menor preço e a soma [MÉDIA + DESVIO].</t>
  </si>
  <si>
    <t>MÉDIA APÓS DESCARTE: média aritmética dos preços dentro do intervalo acima descrito.</t>
  </si>
  <si>
    <t>MEDIANA: valor estatístico que separa a metade maior da metade menor da amostra, calculado pela função MED do editor de planilhas.</t>
  </si>
  <si>
    <t>coef.</t>
  </si>
  <si>
    <t>COEF.: (coeficiente de variação) relação entre o DESVIO e a MÉDIA, expresso em valor percentual.</t>
  </si>
  <si>
    <t>VALOR UNITÁRIO: quando COEF. for menor ou igual a 25%, será a MÉDIA dos preços pesquisados; quando COEF. for maior que 25%, será o menor valor dentre a MÉDIA APÓS DESCARTE e a MEDIANA.</t>
  </si>
  <si>
    <t>DESVIO: desvio padrão dos preços pesquisados, calculado por meio da função DESVPAD.A do editor de planilhas.</t>
  </si>
  <si>
    <t>total lote</t>
  </si>
  <si>
    <t>qtde lotes</t>
  </si>
  <si>
    <t>total estimado</t>
  </si>
  <si>
    <t>Bateria para câmeras DSLR e mirrorless; tipo lítio-íon recarregável; compatível com as câmeras especificadas e originais da mesma marca; capacidade de 2130 Mah; tensão de saída de 7.2v.</t>
  </si>
  <si>
    <t>Lente 50mm
Lente compatível com sensor full frame (35 mm) e distância focal fixa 50 mm; Abertura máxima f/1.8; Abertura mínima f/22; 7 lâminas de abertura do diafragma; compatível com sistema do corpo da câmera do item 1.</t>
  </si>
  <si>
    <t>Lente 70-200mm
Lente fotográfica; montagem EF; distância focal 70-200mm; abertura máxima constante f/2.8; construção em 23 elementos em 19 grupos com um elemento de fluorita; distância mínima de foco 1.2m; com proteção à prova d'água e poeira; tamanho do filtro 77mm; estabilização de imagem na lente; motor ultrassônico; revestimento de super espectro; diafragma eletromagnético; dimensões 88,8x199mm. Compatível com sistema do corpo da câmera do item 1.</t>
  </si>
  <si>
    <t>Flash para câmera fotográfica DSLR.
Flash Tipo: Speedlite 550 EX, Compatibilidade Equipamento: Câmera digital com controle do Flash Automático , Tipo Alimentação: Pilha , Dimensões: 210 X 95 X 80 mm, Características Adicionais: Cabeça Móvel.</t>
  </si>
  <si>
    <t>Bolsa para transporte tipo soft case
Características Gerais: Sistema de proteção contra ação de água da chuva e ação do sol (sistema com duas capas plásticas em formato de copo e contra-copo); Divisórias internas (removível) para acomodação de filmadora e acessórios; Alça de ombro (estilo oito) para transporte; Sistema de pinças; Solado pré-moldado; Medidas internas aproximadas de 16,5 X 94 cm (Altura X Circunferência); Peso aproximado de 1,4 Kg até 2kg; Indicada para ser utilizada para câmeras tipo DSLR e lentes. Incluso: Pinças referente ao sistema de fechamento e lacre da bolsa; manual do usuário em português. Deve suportar até 8 Kg.</t>
  </si>
  <si>
    <t>Estabilizador para máquina fotográfica:
Estabilizador de imagem para máquina fotográfica com suporte para o peso mínimo de 2,5 kg, 3 eixos para DSLR, com rotação de 360° ao longo de todos os três eixos e até 45° de rolo sincronizado. Acessórios para acoplamento de câmera DSLR, especificada no item 1</t>
  </si>
  <si>
    <t>Microfone condensador
Microfone Direcional Tipo Linha: a Condensador , Tipo: Centraverse Shure Cvb-B/O, Conexão: Cabo De 12 Polegadas, Padrão: Omnidirecional de mesa.</t>
  </si>
  <si>
    <t>Tripé Para Microfone Para Podcast:
Pedestal de microfone para mesa portátil. Com ajuste de ângulo Altura mínima 20cm, altura máxima 50cm. O tripé precisa ser compatível com os microfones do item 9.</t>
  </si>
  <si>
    <t>Iluminador de LED
Iluminador para máquina fotográfica iluminador HD - 160 led para foto vídeo DSLR filmagem temperatura da cor: 5400k, potência: 1m – 900lux, quantidade de leds: 160, consumo máximo: &lt; 10w, voltagem: 7.2v-8.4v, vida útil aproximada: até 50000h, alimentação: 6 pilhas AA, ou baterias (não inclusas) MEDIDA aproximada: 14cm x 9,5cm x 5,7cm.</t>
  </si>
  <si>
    <t>Microfone sem fio de lapela com receptor portátil
Distância de transmissão de, no mínimo, 5 metros; com cancelamento de ruído, mínimo de 5 horas de duração da bateria, Sistema de Microfone Compacto Sem Fio para Câmeras DSLR, iPhone/Android/Transmissão ao VivoPreto. Microfone Impedância Saída: 32 OHM, Resposta Frequência: 35 Hz - 14 KHZ, Sensibilidade: -90 DB, Aplicação: Áudio E Vídeo , Alcance: 60 M, Tipo: Lapela Sem Fio, Alimentação: Pilhas AAA.</t>
  </si>
  <si>
    <t>Microfone direcional para câmera tipo shotgun:
Padrão Polar: Supercardioide; Alcance de frequência: 20Hz - 20kHz;
Impedância de saída: 250Ω; SPL máximo: 131dBSPL; Nível Máximo de Saída: 6,9mV (@; 1kHz, 1% THD em carga de 1KΩ); Sensibilidade: -36,0dB re 1 Volt /Pascal (15,00mV a 94 dB SPL) +/- 2 dB a 1kHz; Nível de ruído equivalente (ponderado A): 18dBA; Opções de energia: Bateria AA, alimentação de + 48V; conector de saída: XLR x P2 e adaptador P2 x P10.</t>
  </si>
  <si>
    <t>Microfone sem fio omnidirecional de cabeça com bateria de lítio recarregável compatível com câmera de vídeo e smartphone laptop PC.</t>
  </si>
  <si>
    <t>Kit Chroma Key - Kit fundo infinito
O Kit Chroma Key deve possuir as seguintes características: o tecido deve ser produzido à base de “Nylon Poliester”, para que seja leve, não enrugue, não amasse e possibilita melhor elasticidade; Deve possuir sistema de montagem por “clicks”, ou seja, através de sistema de encaixe, tornando a montagem mais ágil; Os tripés e hastes devem ser fabricados em alumínio, tornando o Kit mais leve e resistente; O Kit
ChromaKey deve contemplar os seguintes itens: 02 (dois) tripés com altura mínima de 2,5 metros totalmente estendido; Haste transversal de no mínimo 3,0 metros também fabricada em alumínio, esta com sistema de fixação por “click”; 02 (duas) Pinças de fixação; 01 Tecidos, um na cor Verde, com tamanho mínimo de 3,0 metros de largura e 6,0 metros de comprimento; Deve acompanhar “case” para transporte.</t>
  </si>
  <si>
    <t>Mesa controladora de câmera: quatro entradas HDMI, mecanismo de streaming em hardware, gravação em discos USB, saída de webcam, mixer de áudio, DVE 2D, transições, chave croma para telas verdes. Mesa Controladora De Câmera Dimensões: 342 X 178 X 255 MM, Temperatura Trabalho: 0 A 40 °C, Tensão Alimentação: 12 V</t>
  </si>
  <si>
    <t>Mesa digitalizadora, tecnologia eletromagnética, resolução 2540, com 2048 níveis de pressão, área ativa aproximada de 152x95mm, conexão: cabo USB tipo A om aproximadamente 1,5m, caneta sem fio e sem pilhas com 03 ou mais pontas adicionais e ferramenta de extração da ponta.</t>
  </si>
  <si>
    <t>Passador e apresentador de slides.
apresentador sem fio e apontador laser; tecnologia sem fio até 15 metros de distância; plug-and-play: dispensa a instalação de qualquer software ou driver. interface: usb; alimentação: 1 pilhas AAA; tipo de transmissão: radiofrequência (2.4 GHz); distância máxima: 15 metros.</t>
  </si>
  <si>
    <t>Headset - Fone de Ouvido
Frequência de resposta - 10 - 20000Hz THD, distorção harmônica total de 0,1%; Acoplamento de ouvido circumaural; Plug estéreo de 3,5mm; Cabo com extensão mínima de 1,8m; Atenuação de ruídos de 30 dB.</t>
  </si>
  <si>
    <t>Cartão de memória SD UHS-II V90;
capacidade de armazenamento de 128 GB; velocidade de gravação de até 250 MB/s; velocidade de leitura de 300 MB/s.</t>
  </si>
  <si>
    <t xml:space="preserve">Estabilizador para celular
O suporte ajustável para smartphone deve ser compatível com a maioria dos smartphones no mercado, como para iPhone / Samsung / Motorola / Sony / LG / Xiaomi, Huawei etc. (iOS e Android), bateria de lítio recarregável de 3.7V 2200mAh embutida. Deve possuir orifício do parafuso de 1/4 de polegada na parte inferior para permitir instalar o estabilizador no tripé para um uso mais estável. Tipo: Mão, Comunicação: Bluetooth Eixos: 3 eixos.
</t>
  </si>
  <si>
    <t>Microfone Cardióide Gooseneck com base
Microfone tipo pescoço de ganso (gooseneck); Microfone condensador de eletreto com pré-amplificador em linha; Possuir interruptor de mudo; Possuir anel luminoso; Padrão polar cardioide; Possuir tecnologia resistente a interferências de radiofrequência; Pescoço de ganso de seção dupla para facilitar o posicionamento do microfone ao orador; Resposta de frequência: 70 Hz a 16 kHz; SPL máximo: 120 dB; Impedância: 180 ohms; Sensibilidade: -33 dBV/Pa (22 mV); Faixa dinâmica: 93 dB; Relação sinal-ruído: 67 dB; Rejeição de modo comum: maior que 45 dB; Nível de ruído equivalente: 27 dB SPL com ponderação A; Base de mesa integrada inclusa; Conector XLR; Alimentação de 11 a 52 VDC.</t>
  </si>
  <si>
    <t xml:space="preserve">Mesa de áudio 16 canais
Possuir, no mínimo, 16 Canais; Possuir, no mínimo, 10 entradas XLR MIC/LINE, todas equipadas com pré amplificadores de microfone; Possuir, no mínimo, 12 canais de entrada 1/4" TRS para sinais de linha (permitido o compartilhamento de canais MIC e LINE); Possuir no mínimo 4 aux sends por canal; Possuir no mínimo 4 subgrupos com saídas separadas; Possuir phantom power +48V em todos os canais de microfone; Possuir 2 Saídas Master balanceadas (L/R) 1/4 "TRS; Possuir 2 Saídas Master balanceadas (L/R) XLR (3 pinos); Possuir 2 Saídas RCA estéreo (L/R); Possuir controle de ganho por canal (em todos os canais); Possuir 2 saídas 1/4 "TRS ou P2 para fone de ouvido estéreo; Controle de Nível de canal através de Faders de 60 milímetros; Possuir Equalizador de 3 bandas com varredura Mid em todos os canais; Possuir botões de Solo/Mute em todos os canais; Distorção Harmônica Total: (THD) desejável 0,005% / desejável 0,004% Aweighted; Fonte de alimentação chaveada (100 - 240 V ~). </t>
  </si>
  <si>
    <t xml:space="preserve">Bateria recarregável com carregador
Tensão do carregador: Bivolt (110V/220V); Carregador carrega pilhas AA e AAA; Tempo de carregamento: 4 a 8 horas; Indicações: carregando, pronto para uso, pilhas carregadas, Erro/Bateria ruim; Desligamento automático; Incluir 4 baterias AA; Tensão das baterias: 1,2V; Capacidade das baterias: 2500 mAh; Tipo das baterias: NiMH Recarregável. </t>
  </si>
  <si>
    <t xml:space="preserve">Interface de áudio USB 2 canais
Resolução de áudio: 24-bits / 48kHz; Possuir 2 entradas combinadas de microfone/linha/instrumento com pré amplificador em conector XLR / 6,3 mm; Ganho máximo de +60 dB; Phantom Power (alimentação fantasma) de +48V para microfones condensadores; 2 saídas de linha de 6,3 mm Jack; Saída de fones de ouvido stereo (com controle de nível separado): Entrada de 6,3 mm; Circuito de monitorização USB / mono direto / stereo
direto; Resposta em frequência: 20 Hz – 20 kHz; Alimentado por barramento USB. </t>
  </si>
  <si>
    <t>Microfone com fio
Tipo: dinâmico; Resposta de frequência: 50Hz - 15kHz; Padrão polar cardióide; Impedância de saída: 150 ohms; Conector de saída: XLR; Sensibilidade: -57,5 dBV / Pa a 1 kHz; Com sistema anti-choque; Possuir filtro esférico embutido para minimizar ruídos de vento ou respiração; Incluir adaptador para pedestal</t>
  </si>
  <si>
    <t>Caixa satélite ativa
Potência: 350W; Consumo máximo Senoidal (W): 570W; Consumo máximo de Pico (W): 285W; 2 Alto falantes de 6 Pol; dB SPL máximo contínuo (plano livre): 111 dB; dB SPL máximo de pico (plano livre): 123 dB; Sensibilidade de entrada em linha: 775mV; 1 Driver de Titânio para médias frequências; Resposta de Frequência: 80Hz à 17 Khz; Ângulo de Cobertura (60°H x 40°V); Controle de volume; Entrada e saída balanceadas com conectores XLR Macho e Fêmea In / Out; Proteção Contra Curto ; Proteção Térmica Eletrônica; Proteção Clip Limiter; Proteção Alto Rampa; Sistema de Ventilação Inteligente; Amplificador de classe AB; Tensão de alimentação:120-220V</t>
  </si>
  <si>
    <t>ROGERIO FEIJO KOZOROSKI LTDA</t>
  </si>
  <si>
    <t>EMGESA EMPRESA DE GERENCIAMENTO DE SOBRESSALENTES E AUTOMACAO LTDA</t>
  </si>
  <si>
    <t>MEP COMERCIO DE ELETRONICOS E SERVICOS LTDA</t>
  </si>
  <si>
    <t>G2B COMERCIO E REPRESENTACOES LTDA</t>
  </si>
  <si>
    <t>MENDES SOLUCOES INTEGRADAS LTDA</t>
  </si>
  <si>
    <t>M2Z SOLUCOES INTEGRADAS LTDA</t>
  </si>
  <si>
    <t>A C A DOS SANTOS COMERCIO E SERVICOS DE AUTOMACAO</t>
  </si>
  <si>
    <t>QUALITY ATACADO LTDA</t>
  </si>
  <si>
    <t>EMMENSA VAREJISTA DE SUPRIMENTOS E ALIMENTOS LTDA.</t>
  </si>
  <si>
    <t>MARLON JOSE VALERIO DE JESUS</t>
  </si>
  <si>
    <t>R3S TELECOMUNICACOES LTDA</t>
  </si>
  <si>
    <t>INFO DIRECT COMERCIAL LTDA</t>
  </si>
  <si>
    <t>LICITA PREMIER REPRESENTACOES LTDA</t>
  </si>
  <si>
    <t>COMERCIALIZADORA ESTRELA SUL LTDA</t>
  </si>
  <si>
    <t>B &amp; S SOLUCOES EM TECNOLOGIA LTDA</t>
  </si>
  <si>
    <t>RAUL MUELLER SCHRAMM</t>
  </si>
  <si>
    <t>COELHOVOIP NETWORK SECURITY LTDA</t>
  </si>
  <si>
    <t>H L MARTINS COMERCIO E SERVICOS</t>
  </si>
  <si>
    <t>INSUMATEK TECNOLOGIA LTDA</t>
  </si>
  <si>
    <t>COMPMINAS COMERCIO DE INFORMATICA LTDA</t>
  </si>
  <si>
    <t>GABRIELA SAO BERNARDO FERREIRA DE MELO</t>
  </si>
  <si>
    <t>TOMADA 1 AUDIOVISUAL LTDA</t>
  </si>
  <si>
    <t>47.417.848 KAROLINA RAMOS BARELLA</t>
  </si>
  <si>
    <t>ART MIDIA COMERCIO, REPRESENTACOES E SERVICOS LTDA</t>
  </si>
  <si>
    <t>DEBRIN BRASIL LTDA</t>
  </si>
  <si>
    <t>HDPRO-FOTO VIDEO &amp; INFORMATICA LTDA</t>
  </si>
  <si>
    <t>CASTRO EQUIPAMENTOS LTDA</t>
  </si>
  <si>
    <t>37.356.021 GABRIEL JULIAN FINCK</t>
  </si>
  <si>
    <t>PROCOMP SOLUCAO EM TECNOLOGIA LTDA</t>
  </si>
  <si>
    <t>FIRMO LUISSAN DE ASSIS SOUSA COMERCIO E SERVICOS</t>
  </si>
  <si>
    <t>ANAX BRASIL COMERCIO E SERVICOS LTDA</t>
  </si>
  <si>
    <t>PROTORRES COMERCIO E SERVICOS LTDA</t>
  </si>
  <si>
    <t>AS SHOP COMERCIO VAREJISTA DE ELETRONICOS LTDA</t>
  </si>
  <si>
    <t>BRUNO DIGITAL COMERCIO DE MERCADORIA EM GERAL LTDA</t>
  </si>
  <si>
    <t>49.418.054 MAYCON ANDRE RIZZI</t>
  </si>
  <si>
    <t>DOMILUX TECNOLOGIA LTDA</t>
  </si>
  <si>
    <t>CLAVES E NOTAS COMERCIO DE INSTRUMENTOS MUSICAIS LTDA</t>
  </si>
  <si>
    <t>L DE A B DANTAS</t>
  </si>
  <si>
    <t>CR3 COMERCIO ELETRONICO LTDA</t>
  </si>
  <si>
    <t>J R ARAUJO NORDESTE COMERCIAL E DISTRIBUICAO LTDA</t>
  </si>
  <si>
    <t>CLAUDINEI TONIETTI</t>
  </si>
  <si>
    <t>49.472.037 GIRLAYNE VELOSO PINHEIRO</t>
  </si>
  <si>
    <t>JR2 COMERCIO DE VARIEDADES LTDA</t>
  </si>
  <si>
    <t>VS SOUND COMERCIO E SERVICOS DE PRODUTOS ELETRONICOS LTDA</t>
  </si>
  <si>
    <t>PEDRO G.FERNANDES</t>
  </si>
  <si>
    <t>VANESSA KELLY BARBOSA PEREIRA 06210014496</t>
  </si>
  <si>
    <t>MGJ CONSULTORIA EM SEGURANCA E COMERCIO EXTERIOR LTDA</t>
  </si>
  <si>
    <t>PROAV CAMPINAS LTDA</t>
  </si>
  <si>
    <t>49.201.802 MARIA MARTA CEZAR LOPES</t>
  </si>
  <si>
    <t>SUPER LICITE LICITACOES LTDA</t>
  </si>
  <si>
    <t>17.410.769 VALNEIDES ARAUJO DA COSTA</t>
  </si>
  <si>
    <t>FERREIRA B2G LTDA</t>
  </si>
  <si>
    <t>47.043.205 SAVIO NACHTIGALL</t>
  </si>
  <si>
    <t>PLP SOLUCOES E COMERCIO LTDA</t>
  </si>
  <si>
    <t>EQUIPAT - EQUIPAMENTOS E MATERIAIS ELETRICOS E ELETRONICOS LTDA</t>
  </si>
  <si>
    <t>SMART SOLUTIONS - SOLUCOES INTELIGENTES EM COMERCIO E SERVICOS LTDA</t>
  </si>
  <si>
    <t>TECH HARD SOLUCOES EMPRESARIAIS LTDA</t>
  </si>
  <si>
    <t>49.649.839 MARIANE WINKERT VEIGA</t>
  </si>
  <si>
    <t>RFM GONCALVES LICITACOES PUBLICAS LTDA</t>
  </si>
  <si>
    <t>A. L. SILVA BARROS COMERCIO E SERVICOS LTDA</t>
  </si>
  <si>
    <t>JOAO GABRIEL ALVAREZ DE MIRANDA LTDA</t>
  </si>
  <si>
    <t>CAIO SOUZA BARROS 05787058186</t>
  </si>
  <si>
    <t>CECI BRANDS &amp; CO. DO BRASIL LTDA.</t>
  </si>
  <si>
    <t>VIVA A MAIS LTDA</t>
  </si>
  <si>
    <t>32.661.461 ROBSON SALVADOR PAIM</t>
  </si>
  <si>
    <t>AUDIOVISAO ELETRO E CENTRAL DE PRODUTOS LTDA</t>
  </si>
  <si>
    <t>CLEBER NASCIMENTO DA ROSA</t>
  </si>
  <si>
    <t>AUDIO E CIA COMERCIO E IMPORTACAO LTDA</t>
  </si>
  <si>
    <t>L2A UNIAO COMERCIO E IMPORTACAO LTDA</t>
  </si>
  <si>
    <t>ISALTEC COMERCIO DE INSTRUMENTOS DE MEDICAO LTDA</t>
  </si>
  <si>
    <t>ART INTEGRA LTDA</t>
  </si>
  <si>
    <t>HS-CPQ TECNOLOGIA LTDA</t>
  </si>
  <si>
    <t>SEAL TELECOM COMERCIO E SERVICOS DE TELECOMUNICACOES LTDA.</t>
  </si>
  <si>
    <t>CARLOS ANDRE BRASILIANO SILVA</t>
  </si>
  <si>
    <t>MADWORK COMERCIO E REPRESENTACOES LTDA</t>
  </si>
  <si>
    <t>CONSUMA COMERCIAL LTDA</t>
  </si>
  <si>
    <t>DANIEL TAVARES DE GOES</t>
  </si>
  <si>
    <t>THADS SERVICOS LTDA</t>
  </si>
  <si>
    <t>BRENDON JUNIO DE SOUZA 13307433695</t>
  </si>
  <si>
    <t>VINICIUS CHAVES DOS SANTOS</t>
  </si>
  <si>
    <t>KATIA CILENE DOS SANTOS GOMES</t>
  </si>
  <si>
    <t>M.F.G. DE MELO</t>
  </si>
  <si>
    <t>HMA COMERCIO E ATACADISTA DE PRODUTOS DE INFORMATICA E ELETROELETRONICOS LTDA</t>
  </si>
  <si>
    <t>46.543.079 MARA JULIO FACCION</t>
  </si>
  <si>
    <t>GLOBAL FIXTECH COMERCIO E SERVICOS DE INFORMATICA LTDA</t>
  </si>
  <si>
    <t>NAINFRA BRASIL SERVICOS E TECNOLOGIAS LTDA</t>
  </si>
  <si>
    <t>DIFER SERVICOS EMERGENCIAIS LTDA</t>
  </si>
  <si>
    <t>4 NINJAS COMERCIO E DISTRIBUICAO DE PRODUTOS LTDA</t>
  </si>
  <si>
    <t>BACKUP MANUTENCAO E DISTRIBUICAO DE PRODUTOS DE INFORMATICA LTDA</t>
  </si>
  <si>
    <t>49.482.469 DEMISTOCLES COUTINHO DE OLIVEIRA E SILVA</t>
  </si>
  <si>
    <t>48.063.131 CLAYTON DE JESUS GONCALVES</t>
  </si>
  <si>
    <t>50.933.292 JOSE EDUARDO XAVIER COSTA</t>
  </si>
  <si>
    <t>48.489.837 JAILTON SILVA AMARO</t>
  </si>
  <si>
    <t>PLUSVISION COMERCIAL LTDA</t>
  </si>
  <si>
    <t>EAGLE SOLUCOES TECNOLOGICAS LTDA</t>
  </si>
  <si>
    <t>TECNO TRADE COMERCIO E SERVICOS DE EQUIPAMENTOS ELETRONICOS E SONORIZACAO LTDA.</t>
  </si>
  <si>
    <t>A SERENATA LTDA</t>
  </si>
  <si>
    <t>NINJA SOM COMERCIO DE ELETRONICOS E MATERIAIS ELETRICOS LTDA</t>
  </si>
  <si>
    <t>R JUAREZ DE ALMEIDA</t>
  </si>
  <si>
    <t>46.555.218 MARLIANNE PINHEIRO ARAUJO</t>
  </si>
  <si>
    <t>JEB COMERCIO DE ELETRONICOS LTDA</t>
  </si>
  <si>
    <t>51.245.770 ISMAEL MENDONCA NOVAIS DE JESUS</t>
  </si>
  <si>
    <t>ASLA COMERCIO LTDA</t>
  </si>
  <si>
    <t>43.123.741 DANIEL ROCHA DOS SANTOS</t>
  </si>
  <si>
    <t>WAVE TECNOLOGIAS EM SISTEMAS AUDIOVISUAIS LTDA</t>
  </si>
  <si>
    <t>FF EQUIPAMENTOS</t>
  </si>
  <si>
    <t>LOJA CANON</t>
  </si>
  <si>
    <t>EMANIA FOTO E VIDEO</t>
  </si>
  <si>
    <t>MAGAZINE LUIZA</t>
  </si>
  <si>
    <t>BANANAFOTO</t>
  </si>
  <si>
    <t>FOTOGLOBAL</t>
  </si>
  <si>
    <t>LISTERSOM</t>
  </si>
  <si>
    <t>MUSIC COMPANY</t>
  </si>
  <si>
    <t>GUITAR MUSIC SHOP</t>
  </si>
  <si>
    <t>LUMIX</t>
  </si>
  <si>
    <t>KABUM</t>
  </si>
  <si>
    <t>KZ MUSIC STORE</t>
  </si>
  <si>
    <t>FOCUS ELETRONICOS</t>
  </si>
  <si>
    <t>SARAMONIC</t>
  </si>
  <si>
    <t>ROLAND STORE</t>
  </si>
  <si>
    <t>VIRTUA FX</t>
  </si>
  <si>
    <t>KALUNGA</t>
  </si>
  <si>
    <t>RCK AUDIO</t>
  </si>
  <si>
    <t>ROYAL MUSIC</t>
  </si>
  <si>
    <t>ULTRA ELETRONICOS</t>
  </si>
  <si>
    <t>BELLA PHOTO</t>
  </si>
  <si>
    <t>FOTO CENTRO</t>
  </si>
  <si>
    <t>KINGSTON STORE</t>
  </si>
  <si>
    <t>LOJA DO FILMMAKER</t>
  </si>
  <si>
    <t>CARREFOUR</t>
  </si>
  <si>
    <t>UZY SHOP</t>
  </si>
  <si>
    <t>ZHIYUN</t>
  </si>
  <si>
    <t>AKG</t>
  </si>
  <si>
    <t>LOJA SHURE</t>
  </si>
  <si>
    <t>AUDIO PRIME</t>
  </si>
  <si>
    <t>MUNDOMAX</t>
  </si>
  <si>
    <t>NINJA SOM</t>
  </si>
  <si>
    <t>PANORAMA MUSICAL</t>
  </si>
  <si>
    <t>PAPELARIA ART NOVA</t>
  </si>
  <si>
    <t>BRASILTRONIC</t>
  </si>
  <si>
    <t>X5 MUSIC</t>
  </si>
  <si>
    <t>CASAS BAHIA</t>
  </si>
  <si>
    <t>KALIFA</t>
  </si>
  <si>
    <t>Manutenção de equipamento - Leitor de inspeção de
microfilmes, marca INDUS, modelo Super
Carrel Mot, número de série LR-92-103-474</t>
  </si>
  <si>
    <t>Manutenção de equipamento - Leitor de inspeção de microfilmes, marca DUKANE, modelo Universal, número de série 1568061</t>
  </si>
  <si>
    <t>Und</t>
  </si>
  <si>
    <t>Valor Bimensal</t>
  </si>
  <si>
    <t>Valor Anual</t>
  </si>
  <si>
    <t>Quantidade</t>
  </si>
  <si>
    <t>Unidade de fornecimento</t>
  </si>
  <si>
    <t>Bimestre</t>
  </si>
  <si>
    <t>PA ARQUIVOS</t>
  </si>
  <si>
    <t>MICROTÉCNICA CEMA</t>
  </si>
  <si>
    <t>MICROTÉCNICA CEMA LTDA</t>
  </si>
  <si>
    <t>MS MÁQUINAS</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</si>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</sst>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8" formatCode="&quot;R$&quot;\ #,##0.00;[Red]\-&quot;R$&quot;\ #,##0.00"/>
    <numFmt numFmtId="44" formatCode="_-&quot;R$&quot;\ * #,##0.00_-;\-&quot;R$&quot;\ * #,##0.00_-;_-&quot;R$&quot;\ * &quot;-&quot;??_-;_-@_-"/>
  </numFmts>
  <fonts count="10" x14ac:knownFonts="1">
    <font>
      <sz val="11"/>
      <color theme="1"/>
      <name val="Calibri"/>
      <family val="2"/>
      <scheme val="minor"/>
    </font>
    <font>
      <sz val="11"/>
      <color theme="1"/>
      <name val="Calibri"/>
      <family val="2"/>
      <scheme val="minor"/>
    </font>
    <font>
      <sz val="11"/>
      <color theme="1"/>
      <name val="Times New Roman"/>
      <family val="1"/>
    </font>
    <font>
      <sz val="8"/>
      <color theme="1"/>
      <name val="Times New Roman"/>
      <family val="1"/>
    </font>
    <font>
      <sz val="10"/>
      <color theme="1"/>
      <name val="Times New Roman"/>
      <family val="1"/>
    </font>
    <font>
      <b/>
      <sz val="10"/>
      <color theme="1"/>
      <name val="Times New Roman"/>
      <family val="1"/>
    </font>
    <font>
      <sz val="9"/>
      <color theme="1"/>
      <name val="Times New Roman"/>
      <family val="1"/>
    </font>
    <font>
      <b/>
      <sz val="9"/>
      <color theme="1"/>
      <name val="Times New Roman"/>
      <family val="1"/>
    </font>
    <font>
      <b/>
      <sz val="11"/>
      <color theme="1"/>
      <name val="Times New Roman"/>
      <family val="1"/>
    </font>
    <font>
      <b/>
      <sz val="12"/>
      <color theme="1"/>
      <name val="Times New Roman"/>
      <family val="1"/>
    </font>
  </fonts>
  <fills count="3">
    <fill>
      <patternFill patternType="none"/>
    </fill>
    <fill>
      <patternFill patternType="gray125"/>
    </fill>
    <fill>
      <patternFill patternType="solid">
        <fgColor theme="0" tint="-4.9989318521683403E-2"/>
        <bgColor indexed="64"/>
      </patternFill>
    </fill>
  </fills>
  <borders count="11">
    <border>
      <left/>
      <right/>
      <top/>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right/>
      <top/>
      <bottom style="hair">
        <color auto="1"/>
      </bottom>
      <diagonal/>
    </border>
    <border>
      <left style="hair">
        <color auto="1"/>
      </left>
      <right style="hair">
        <color auto="1"/>
      </right>
      <top style="hair">
        <color auto="1"/>
      </top>
      <bottom/>
      <diagonal/>
    </border>
    <border>
      <left style="hair">
        <color auto="1"/>
      </left>
      <right style="hair">
        <color auto="1"/>
      </right>
      <top/>
      <bottom/>
      <diagonal/>
    </border>
    <border>
      <left style="hair">
        <color auto="1"/>
      </left>
      <right style="hair">
        <color auto="1"/>
      </right>
      <top/>
      <bottom style="hair">
        <color auto="1"/>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46">
    <xf numFmtId="0" fontId="0" fillId="0" borderId="0" xfId="0"/>
    <xf numFmtId="0" fontId="2" fillId="0" borderId="0" xfId="0" applyFont="1"/>
    <xf numFmtId="0" fontId="3" fillId="0" borderId="0" xfId="0" applyFont="1"/>
    <xf numFmtId="44" fontId="2" fillId="0" borderId="0" xfId="1" applyFont="1"/>
    <xf numFmtId="0" fontId="2" fillId="0" borderId="0" xfId="0" applyFont="1" applyAlignment="1">
      <alignment wrapText="1"/>
    </xf>
    <xf numFmtId="0" fontId="4" fillId="0" borderId="1" xfId="0" applyFont="1" applyBorder="1"/>
    <xf numFmtId="0" fontId="7"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2" borderId="1" xfId="0" applyFont="1" applyFill="1" applyBorder="1" applyAlignment="1">
      <alignment horizontal="center"/>
    </xf>
    <xf numFmtId="10" fontId="4" fillId="2" borderId="1" xfId="2" applyNumberFormat="1" applyFont="1" applyFill="1" applyBorder="1" applyAlignment="1">
      <alignment horizontal="center"/>
    </xf>
    <xf numFmtId="44" fontId="4" fillId="2" borderId="1" xfId="0" applyNumberFormat="1" applyFont="1" applyFill="1" applyBorder="1" applyAlignment="1">
      <alignment horizontal="center" shrinkToFit="1"/>
    </xf>
    <xf numFmtId="0" fontId="4" fillId="2" borderId="1" xfId="0" applyFont="1" applyFill="1" applyBorder="1" applyAlignment="1">
      <alignment horizontal="left"/>
    </xf>
    <xf numFmtId="44" fontId="4" fillId="2" borderId="1" xfId="0" applyNumberFormat="1" applyFont="1" applyFill="1" applyBorder="1" applyAlignment="1">
      <alignment horizontal="right" shrinkToFit="1"/>
    </xf>
    <xf numFmtId="0" fontId="8" fillId="2" borderId="1" xfId="0" applyFont="1" applyFill="1" applyBorder="1" applyAlignment="1">
      <alignment horizontal="center"/>
    </xf>
    <xf numFmtId="44" fontId="4" fillId="2" borderId="1" xfId="1" applyFont="1" applyFill="1" applyBorder="1" applyAlignment="1">
      <alignment horizontal="right" shrinkToFit="1"/>
    </xf>
    <xf numFmtId="44" fontId="4" fillId="2" borderId="1" xfId="1" applyFont="1" applyFill="1" applyBorder="1" applyAlignment="1">
      <alignment horizontal="center" shrinkToFit="1"/>
    </xf>
    <xf numFmtId="8" fontId="5" fillId="0" borderId="1" xfId="1" applyNumberFormat="1" applyFont="1" applyBorder="1" applyAlignment="1">
      <alignment horizontal="center" shrinkToFit="1"/>
    </xf>
    <xf numFmtId="44" fontId="5" fillId="2" borderId="1" xfId="1" applyFont="1" applyFill="1" applyBorder="1" applyAlignment="1">
      <alignment horizontal="center" shrinkToFit="1"/>
    </xf>
    <xf numFmtId="0" fontId="8" fillId="2" borderId="2" xfId="0" applyFont="1" applyFill="1" applyBorder="1" applyAlignment="1">
      <alignment horizontal="right"/>
    </xf>
    <xf numFmtId="0" fontId="8" fillId="2" borderId="3" xfId="0" applyFont="1" applyFill="1" applyBorder="1" applyAlignment="1">
      <alignment horizontal="center"/>
    </xf>
    <xf numFmtId="44" fontId="8" fillId="2" borderId="1" xfId="1" applyFont="1" applyFill="1" applyBorder="1" applyAlignment="1">
      <alignment horizontal="center"/>
    </xf>
    <xf numFmtId="0" fontId="8" fillId="2" borderId="1" xfId="0" applyFont="1" applyFill="1" applyBorder="1" applyAlignment="1">
      <alignment horizontal="right"/>
    </xf>
    <xf numFmtId="0" fontId="8" fillId="2" borderId="4" xfId="0" applyFont="1" applyFill="1" applyBorder="1"/>
    <xf numFmtId="0" fontId="8" fillId="2" borderId="5" xfId="0" applyFont="1" applyFill="1" applyBorder="1" applyAlignment="1">
      <alignment horizontal="right"/>
    </xf>
    <xf numFmtId="44" fontId="8" fillId="2" borderId="6" xfId="1" applyFont="1" applyFill="1" applyBorder="1" applyAlignment="1">
      <alignment shrinkToFit="1"/>
    </xf>
    <xf numFmtId="0" fontId="2" fillId="0" borderId="1" xfId="0" applyFont="1" applyBorder="1" applyAlignment="1">
      <alignment horizontal="center" vertical="top"/>
    </xf>
    <xf numFmtId="0" fontId="2" fillId="0" borderId="1" xfId="0" applyFont="1" applyBorder="1" applyAlignment="1">
      <alignment horizontal="left" vertical="top" wrapText="1"/>
    </xf>
    <xf numFmtId="0" fontId="2" fillId="0" borderId="0" xfId="0" applyFont="1" applyBorder="1" applyAlignment="1">
      <alignment horizontal="center" vertical="center"/>
    </xf>
    <xf numFmtId="0" fontId="2" fillId="0" borderId="0" xfId="0" applyFont="1" applyBorder="1" applyAlignment="1">
      <alignment horizontal="left" vertical="top" wrapText="1"/>
    </xf>
    <xf numFmtId="0" fontId="2" fillId="0" borderId="0" xfId="0" applyFont="1" applyBorder="1" applyAlignment="1">
      <alignment horizontal="center" vertical="top"/>
    </xf>
    <xf numFmtId="44" fontId="2" fillId="0" borderId="0" xfId="1" applyFont="1" applyBorder="1" applyAlignment="1">
      <alignment vertical="top"/>
    </xf>
    <xf numFmtId="0" fontId="7" fillId="2" borderId="1" xfId="0" applyFont="1" applyFill="1" applyBorder="1" applyAlignment="1">
      <alignment horizontal="center" vertical="center" wrapText="1"/>
    </xf>
    <xf numFmtId="0" fontId="2" fillId="0" borderId="1" xfId="0" applyFont="1" applyBorder="1" applyAlignment="1">
      <alignment horizontal="center" vertical="center"/>
    </xf>
    <xf numFmtId="0" fontId="7" fillId="2" borderId="1" xfId="0" applyFont="1" applyFill="1" applyBorder="1" applyAlignment="1">
      <alignment horizontal="center" vertical="center" wrapText="1"/>
    </xf>
    <xf numFmtId="0" fontId="8" fillId="0" borderId="0" xfId="0" applyFont="1" applyAlignment="1">
      <alignment horizontal="center"/>
    </xf>
    <xf numFmtId="0" fontId="6" fillId="0" borderId="1" xfId="0" applyFont="1" applyBorder="1" applyAlignment="1">
      <alignment horizontal="left" vertical="top" wrapText="1"/>
    </xf>
    <xf numFmtId="0" fontId="6" fillId="0" borderId="1" xfId="0" applyFont="1" applyBorder="1" applyAlignment="1">
      <alignment horizontal="left" vertical="top"/>
    </xf>
    <xf numFmtId="0" fontId="2" fillId="0" borderId="1" xfId="0" applyFont="1" applyBorder="1" applyAlignment="1">
      <alignment horizontal="center" vertical="center"/>
    </xf>
    <xf numFmtId="44" fontId="8" fillId="2" borderId="1" xfId="1" applyFont="1" applyFill="1" applyBorder="1" applyAlignment="1">
      <alignment horizontal="center" vertical="center" shrinkToFit="1"/>
    </xf>
    <xf numFmtId="0" fontId="8" fillId="0" borderId="1" xfId="0" applyFont="1" applyBorder="1" applyAlignment="1">
      <alignment horizontal="center" vertical="center"/>
    </xf>
    <xf numFmtId="0" fontId="9" fillId="0" borderId="7" xfId="0" applyFont="1" applyBorder="1" applyAlignment="1">
      <alignment horizontal="center"/>
    </xf>
    <xf numFmtId="0" fontId="8" fillId="2" borderId="0" xfId="0" applyFont="1" applyFill="1" applyBorder="1" applyAlignment="1">
      <alignment horizontal="center"/>
    </xf>
    <xf numFmtId="44" fontId="2" fillId="0" borderId="1" xfId="1" applyFont="1" applyBorder="1" applyAlignment="1">
      <alignment vertical="center"/>
    </xf>
    <xf numFmtId="0" fontId="6" fillId="0" borderId="8" xfId="0" applyFont="1" applyBorder="1" applyAlignment="1">
      <alignment horizontal="left" vertical="top" wrapText="1"/>
    </xf>
    <xf numFmtId="0" fontId="6" fillId="0" borderId="9" xfId="0" applyFont="1" applyBorder="1" applyAlignment="1">
      <alignment horizontal="left" vertical="top"/>
    </xf>
    <xf numFmtId="0" fontId="6" fillId="0" borderId="10" xfId="0" applyFont="1" applyBorder="1" applyAlignment="1">
      <alignment horizontal="left" vertical="top"/>
    </xf>
  </cellXfs>
  <cellStyles count="3">
    <cellStyle name="Moeda" xfId="1" builtinId="4"/>
    <cellStyle name="Normal" xfId="0" builtinId="0"/>
    <cellStyle name="Porcentagem"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3.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24.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vmlDrawing" Target="../drawings/vmlDrawing26.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27.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vmlDrawing" Target="../drawings/vmlDrawing28.vml"/><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tabSelected="1" view="pageBreakPreview" zoomScaleNormal="100" zoomScaleSheetLayoutView="100" workbookViewId="0">
      <selection activeCell="G5" sqref="G5:H5"/>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6</v>
      </c>
      <c r="B1" s="34"/>
      <c r="C1" s="34"/>
      <c r="D1" s="34"/>
      <c r="E1" s="34"/>
      <c r="F1" s="34"/>
      <c r="G1" s="34"/>
      <c r="H1" s="34"/>
      <c r="I1" s="34"/>
    </row>
    <row r="2" spans="1:9" s="4" customFormat="1" ht="36" x14ac:dyDescent="0.25">
      <c r="A2" s="6" t="s">
        <v>0</v>
      </c>
      <c r="B2" s="6" t="s">
        <v>1</v>
      </c>
      <c r="C2" s="6" t="s">
        <v>2</v>
      </c>
      <c r="D2" s="6" t="s">
        <v>3</v>
      </c>
      <c r="E2" s="6" t="s">
        <v>7</v>
      </c>
      <c r="F2" s="6" t="s">
        <v>8</v>
      </c>
      <c r="G2" s="6" t="s">
        <v>9</v>
      </c>
      <c r="H2" s="6" t="s">
        <v>10</v>
      </c>
      <c r="I2" s="6" t="s">
        <v>11</v>
      </c>
    </row>
    <row r="3" spans="1:9" x14ac:dyDescent="0.25">
      <c r="A3" s="39">
        <v>1</v>
      </c>
      <c r="B3" s="35" t="s">
        <v>198</v>
      </c>
      <c r="C3" s="37" t="s">
        <v>205</v>
      </c>
      <c r="D3" s="37">
        <v>6</v>
      </c>
      <c r="E3" s="38">
        <f>IF(C20&lt;=25%,D20,MIN(E20:F20))</f>
        <v>1946</v>
      </c>
      <c r="F3" s="38">
        <f>MIN(H3:H17)</f>
        <v>1680</v>
      </c>
      <c r="G3" s="5" t="s">
        <v>206</v>
      </c>
      <c r="H3" s="16">
        <v>2300</v>
      </c>
      <c r="I3" s="17" t="str">
        <f>IF(H3="","",(IF($C$20&lt;25%,"n/a",IF(H3&lt;=($D$20+$A$20),H3,"Descartado"))))</f>
        <v>n/a</v>
      </c>
    </row>
    <row r="4" spans="1:9" x14ac:dyDescent="0.25">
      <c r="A4" s="39"/>
      <c r="B4" s="36"/>
      <c r="C4" s="37"/>
      <c r="D4" s="37"/>
      <c r="E4" s="38"/>
      <c r="F4" s="38"/>
      <c r="G4" s="5" t="s">
        <v>207</v>
      </c>
      <c r="H4" s="16">
        <v>1858</v>
      </c>
      <c r="I4" s="17" t="str">
        <f t="shared" ref="I4:I17" si="0">IF(H4="","",(IF($C$20&lt;25%,"n/a",IF(H4&lt;=($D$20+$A$20),H4,"Descartado"))))</f>
        <v>n/a</v>
      </c>
    </row>
    <row r="5" spans="1:9" x14ac:dyDescent="0.25">
      <c r="A5" s="39"/>
      <c r="B5" s="36"/>
      <c r="C5" s="37"/>
      <c r="D5" s="37"/>
      <c r="E5" s="38"/>
      <c r="F5" s="38"/>
      <c r="G5" s="5" t="s">
        <v>209</v>
      </c>
      <c r="H5" s="16">
        <v>1680</v>
      </c>
      <c r="I5" s="17" t="str">
        <f t="shared" si="0"/>
        <v>n/a</v>
      </c>
    </row>
    <row r="6" spans="1:9" x14ac:dyDescent="0.25">
      <c r="A6" s="39"/>
      <c r="B6" s="36"/>
      <c r="C6" s="37"/>
      <c r="D6" s="37"/>
      <c r="E6" s="38"/>
      <c r="F6" s="38"/>
      <c r="G6" s="5"/>
      <c r="H6" s="16"/>
      <c r="I6" s="17" t="str">
        <f t="shared" si="0"/>
        <v/>
      </c>
    </row>
    <row r="7" spans="1:9" x14ac:dyDescent="0.25">
      <c r="A7" s="39"/>
      <c r="B7" s="36"/>
      <c r="C7" s="37"/>
      <c r="D7" s="37"/>
      <c r="E7" s="38"/>
      <c r="F7" s="38"/>
      <c r="G7" s="5"/>
      <c r="H7" s="16"/>
      <c r="I7" s="17" t="str">
        <f t="shared" si="0"/>
        <v/>
      </c>
    </row>
    <row r="8" spans="1:9" x14ac:dyDescent="0.25">
      <c r="A8" s="39"/>
      <c r="B8" s="36"/>
      <c r="C8" s="37"/>
      <c r="D8" s="37"/>
      <c r="E8" s="38"/>
      <c r="F8" s="38"/>
      <c r="G8" s="5"/>
      <c r="H8" s="16"/>
      <c r="I8" s="17" t="str">
        <f t="shared" si="0"/>
        <v/>
      </c>
    </row>
    <row r="9" spans="1:9" x14ac:dyDescent="0.25">
      <c r="A9" s="39"/>
      <c r="B9" s="36"/>
      <c r="C9" s="37"/>
      <c r="D9" s="37"/>
      <c r="E9" s="38"/>
      <c r="F9" s="38"/>
      <c r="G9" s="5"/>
      <c r="H9" s="16"/>
      <c r="I9" s="17" t="str">
        <f t="shared" si="0"/>
        <v/>
      </c>
    </row>
    <row r="10" spans="1:9" x14ac:dyDescent="0.25">
      <c r="A10" s="39"/>
      <c r="B10" s="36"/>
      <c r="C10" s="37"/>
      <c r="D10" s="37"/>
      <c r="E10" s="38"/>
      <c r="F10" s="38"/>
      <c r="G10" s="5"/>
      <c r="H10" s="16"/>
      <c r="I10" s="17" t="str">
        <f t="shared" si="0"/>
        <v/>
      </c>
    </row>
    <row r="11" spans="1:9" x14ac:dyDescent="0.25">
      <c r="A11" s="39"/>
      <c r="B11" s="36"/>
      <c r="C11" s="37"/>
      <c r="D11" s="37"/>
      <c r="E11" s="38"/>
      <c r="F11" s="38"/>
      <c r="G11" s="5"/>
      <c r="H11" s="16"/>
      <c r="I11" s="17" t="str">
        <f t="shared" si="0"/>
        <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6" t="s">
        <v>12</v>
      </c>
      <c r="B19" s="6" t="s">
        <v>13</v>
      </c>
      <c r="C19" s="6" t="s">
        <v>23</v>
      </c>
      <c r="D19" s="6" t="s">
        <v>14</v>
      </c>
      <c r="E19" s="6" t="s">
        <v>15</v>
      </c>
      <c r="F19" s="6" t="s">
        <v>16</v>
      </c>
      <c r="G19" s="33" t="s">
        <v>17</v>
      </c>
      <c r="H19" s="33"/>
    </row>
    <row r="20" spans="1:9" x14ac:dyDescent="0.25">
      <c r="A20" s="8">
        <f>IF(B20&lt;2,"n/a",(_xlfn.STDEV.S(H3:H17)))</f>
        <v>319.23032437411081</v>
      </c>
      <c r="B20" s="8">
        <f>COUNT(H3:H17)</f>
        <v>3</v>
      </c>
      <c r="C20" s="9">
        <f>IF(B20&lt;2,"n/a",(A20/D20))</f>
        <v>0.16404435990447627</v>
      </c>
      <c r="D20" s="10">
        <f>IFERROR(ROUND(AVERAGE(H3:H17),2),"")</f>
        <v>1946</v>
      </c>
      <c r="E20" s="15" t="str">
        <f>IFERROR(ROUND(IF(B20&lt;2,"n/a",(IF(C20&lt;=25%,"n/a",AVERAGE(I3:I17)))),2),"n/a")</f>
        <v>n/a</v>
      </c>
      <c r="F20" s="10">
        <f>IFERROR(ROUND(MEDIAN(H3:H17),2),"")</f>
        <v>1858</v>
      </c>
      <c r="G20" s="11" t="str">
        <f>IFERROR(INDEX(G3:G17,MATCH(H20,H3:H17,0)),"")</f>
        <v>MS MÁQUINAS</v>
      </c>
      <c r="H20" s="12">
        <f>F3</f>
        <v>1680</v>
      </c>
    </row>
    <row r="22" spans="1:9" x14ac:dyDescent="0.25">
      <c r="G22" s="13" t="s">
        <v>18</v>
      </c>
      <c r="H22" s="14">
        <f>IF(C20&lt;=25%,D20,MIN(E20:F20))</f>
        <v>1946</v>
      </c>
    </row>
    <row r="23" spans="1:9" x14ac:dyDescent="0.25">
      <c r="G23" s="13" t="s">
        <v>4</v>
      </c>
      <c r="H23" s="14">
        <f>ROUND(H22,2)*D3</f>
        <v>11676</v>
      </c>
    </row>
    <row r="25" spans="1:9" x14ac:dyDescent="0.25">
      <c r="A25" s="2" t="s">
        <v>26</v>
      </c>
    </row>
    <row r="26" spans="1:9" x14ac:dyDescent="0.25">
      <c r="A26" s="2" t="s">
        <v>24</v>
      </c>
    </row>
    <row r="27" spans="1:9" x14ac:dyDescent="0.25">
      <c r="A27" s="2" t="s">
        <v>19</v>
      </c>
    </row>
    <row r="28" spans="1:9" x14ac:dyDescent="0.25">
      <c r="A28" s="2" t="s">
        <v>20</v>
      </c>
    </row>
    <row r="29" spans="1:9" x14ac:dyDescent="0.25">
      <c r="A29" s="2" t="s">
        <v>21</v>
      </c>
    </row>
    <row r="30" spans="1:9" x14ac:dyDescent="0.25">
      <c r="A30" s="2" t="s">
        <v>22</v>
      </c>
    </row>
    <row r="31" spans="1:9" x14ac:dyDescent="0.25">
      <c r="A31" s="2" t="s">
        <v>25</v>
      </c>
    </row>
  </sheetData>
  <mergeCells count="8">
    <mergeCell ref="G19:H19"/>
    <mergeCell ref="A1:I1"/>
    <mergeCell ref="B3:B17"/>
    <mergeCell ref="C3:C17"/>
    <mergeCell ref="D3:D17"/>
    <mergeCell ref="E3:E17"/>
    <mergeCell ref="F3:F17"/>
    <mergeCell ref="A3:A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6</v>
      </c>
      <c r="B1" s="34"/>
      <c r="C1" s="34"/>
      <c r="D1" s="34"/>
      <c r="E1" s="34"/>
      <c r="F1" s="34"/>
      <c r="G1" s="34"/>
      <c r="H1" s="34"/>
      <c r="I1" s="34"/>
    </row>
    <row r="2" spans="1:9" s="4" customFormat="1" ht="36" x14ac:dyDescent="0.25">
      <c r="A2" s="6" t="s">
        <v>0</v>
      </c>
      <c r="B2" s="6" t="s">
        <v>1</v>
      </c>
      <c r="C2" s="6" t="s">
        <v>2</v>
      </c>
      <c r="D2" s="6" t="s">
        <v>3</v>
      </c>
      <c r="E2" s="6" t="s">
        <v>7</v>
      </c>
      <c r="F2" s="6" t="s">
        <v>8</v>
      </c>
      <c r="G2" s="6" t="s">
        <v>9</v>
      </c>
      <c r="H2" s="6" t="s">
        <v>10</v>
      </c>
      <c r="I2" s="6" t="s">
        <v>11</v>
      </c>
    </row>
    <row r="3" spans="1:9" x14ac:dyDescent="0.25">
      <c r="A3" s="39">
        <v>10</v>
      </c>
      <c r="B3" s="35" t="s">
        <v>37</v>
      </c>
      <c r="C3" s="37" t="s">
        <v>5</v>
      </c>
      <c r="D3" s="37">
        <v>4</v>
      </c>
      <c r="E3" s="38">
        <f>IF(C20&lt;=25%,D20,MIN(E20:F20))</f>
        <v>96.78</v>
      </c>
      <c r="F3" s="38">
        <f>MIN(H3:H17)</f>
        <v>40</v>
      </c>
      <c r="G3" s="5" t="s">
        <v>95</v>
      </c>
      <c r="H3" s="16">
        <v>98</v>
      </c>
      <c r="I3" s="17">
        <f>IF(H3="","",(IF($C$20&lt;25%,"n/a",IF(H3&lt;=($D$20+$A$20),H3,"Descartado"))))</f>
        <v>98</v>
      </c>
    </row>
    <row r="4" spans="1:9" x14ac:dyDescent="0.25">
      <c r="A4" s="39"/>
      <c r="B4" s="36"/>
      <c r="C4" s="37"/>
      <c r="D4" s="37"/>
      <c r="E4" s="38"/>
      <c r="F4" s="38"/>
      <c r="G4" s="5" t="s">
        <v>96</v>
      </c>
      <c r="H4" s="16">
        <v>134.55000000000001</v>
      </c>
      <c r="I4" s="17">
        <f t="shared" ref="I4:I17" si="0">IF(H4="","",(IF($C$20&lt;25%,"n/a",IF(H4&lt;=($D$20+$A$20),H4,"Descartado"))))</f>
        <v>134.55000000000001</v>
      </c>
    </row>
    <row r="5" spans="1:9" x14ac:dyDescent="0.25">
      <c r="A5" s="39"/>
      <c r="B5" s="36"/>
      <c r="C5" s="37"/>
      <c r="D5" s="37"/>
      <c r="E5" s="38"/>
      <c r="F5" s="38"/>
      <c r="G5" s="5" t="s">
        <v>97</v>
      </c>
      <c r="H5" s="16">
        <v>59.77</v>
      </c>
      <c r="I5" s="17">
        <f t="shared" si="0"/>
        <v>59.77</v>
      </c>
    </row>
    <row r="6" spans="1:9" x14ac:dyDescent="0.25">
      <c r="A6" s="39"/>
      <c r="B6" s="36"/>
      <c r="C6" s="37"/>
      <c r="D6" s="37"/>
      <c r="E6" s="38"/>
      <c r="F6" s="38"/>
      <c r="G6" s="5" t="s">
        <v>98</v>
      </c>
      <c r="H6" s="16">
        <v>167</v>
      </c>
      <c r="I6" s="17">
        <f t="shared" si="0"/>
        <v>167</v>
      </c>
    </row>
    <row r="7" spans="1:9" x14ac:dyDescent="0.25">
      <c r="A7" s="39"/>
      <c r="B7" s="36"/>
      <c r="C7" s="37"/>
      <c r="D7" s="37"/>
      <c r="E7" s="38"/>
      <c r="F7" s="38"/>
      <c r="G7" s="5" t="s">
        <v>99</v>
      </c>
      <c r="H7" s="16">
        <v>60</v>
      </c>
      <c r="I7" s="17">
        <f t="shared" si="0"/>
        <v>60</v>
      </c>
    </row>
    <row r="8" spans="1:9" x14ac:dyDescent="0.25">
      <c r="A8" s="39"/>
      <c r="B8" s="36"/>
      <c r="C8" s="37"/>
      <c r="D8" s="37"/>
      <c r="E8" s="38"/>
      <c r="F8" s="38"/>
      <c r="G8" s="5" t="s">
        <v>100</v>
      </c>
      <c r="H8" s="16">
        <v>50</v>
      </c>
      <c r="I8" s="17">
        <f t="shared" si="0"/>
        <v>50</v>
      </c>
    </row>
    <row r="9" spans="1:9" x14ac:dyDescent="0.25">
      <c r="A9" s="39"/>
      <c r="B9" s="36"/>
      <c r="C9" s="37"/>
      <c r="D9" s="37"/>
      <c r="E9" s="38"/>
      <c r="F9" s="38"/>
      <c r="G9" s="5" t="s">
        <v>101</v>
      </c>
      <c r="H9" s="16">
        <v>40</v>
      </c>
      <c r="I9" s="17">
        <f t="shared" si="0"/>
        <v>40</v>
      </c>
    </row>
    <row r="10" spans="1:9" x14ac:dyDescent="0.25">
      <c r="A10" s="39"/>
      <c r="B10" s="36"/>
      <c r="C10" s="37"/>
      <c r="D10" s="37"/>
      <c r="E10" s="38"/>
      <c r="F10" s="38"/>
      <c r="G10" s="5" t="s">
        <v>102</v>
      </c>
      <c r="H10" s="16">
        <v>198.99</v>
      </c>
      <c r="I10" s="17" t="str">
        <f t="shared" si="0"/>
        <v>Descartado</v>
      </c>
    </row>
    <row r="11" spans="1:9" x14ac:dyDescent="0.25">
      <c r="A11" s="39"/>
      <c r="B11" s="36"/>
      <c r="C11" s="37"/>
      <c r="D11" s="37"/>
      <c r="E11" s="38"/>
      <c r="F11" s="38"/>
      <c r="G11" s="5" t="s">
        <v>103</v>
      </c>
      <c r="H11" s="16">
        <v>200</v>
      </c>
      <c r="I11" s="17" t="str">
        <f t="shared" si="0"/>
        <v>Descartado</v>
      </c>
    </row>
    <row r="12" spans="1:9" x14ac:dyDescent="0.25">
      <c r="A12" s="39"/>
      <c r="B12" s="36"/>
      <c r="C12" s="37"/>
      <c r="D12" s="37"/>
      <c r="E12" s="38"/>
      <c r="F12" s="38"/>
      <c r="G12" s="5" t="s">
        <v>168</v>
      </c>
      <c r="H12" s="16">
        <v>199</v>
      </c>
      <c r="I12" s="17" t="str">
        <f t="shared" si="0"/>
        <v>Descartado</v>
      </c>
    </row>
    <row r="13" spans="1:9" x14ac:dyDescent="0.25">
      <c r="A13" s="39"/>
      <c r="B13" s="36"/>
      <c r="C13" s="37"/>
      <c r="D13" s="37"/>
      <c r="E13" s="38"/>
      <c r="F13" s="38"/>
      <c r="G13" s="5" t="s">
        <v>169</v>
      </c>
      <c r="H13" s="16">
        <v>164.9</v>
      </c>
      <c r="I13" s="17">
        <f t="shared" si="0"/>
        <v>164.9</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6" t="s">
        <v>12</v>
      </c>
      <c r="B19" s="6" t="s">
        <v>13</v>
      </c>
      <c r="C19" s="6" t="s">
        <v>23</v>
      </c>
      <c r="D19" s="6" t="s">
        <v>14</v>
      </c>
      <c r="E19" s="6" t="s">
        <v>15</v>
      </c>
      <c r="F19" s="6" t="s">
        <v>16</v>
      </c>
      <c r="G19" s="33" t="s">
        <v>17</v>
      </c>
      <c r="H19" s="33"/>
    </row>
    <row r="20" spans="1:9" x14ac:dyDescent="0.25">
      <c r="A20" s="8">
        <f>IF(B20&lt;2,"n/a",(_xlfn.STDEV.S(H3:H17)))</f>
        <v>64.869852670208417</v>
      </c>
      <c r="B20" s="8">
        <f>COUNT(H3:H17)</f>
        <v>11</v>
      </c>
      <c r="C20" s="9">
        <f>IF(B20&lt;2,"n/a",(A20/D20))</f>
        <v>0.51999881899966671</v>
      </c>
      <c r="D20" s="10">
        <f>IFERROR(ROUND(AVERAGE(H3:H17),2),"")</f>
        <v>124.75</v>
      </c>
      <c r="E20" s="15">
        <f>IFERROR(ROUND(IF(B20&lt;2,"n/a",(IF(C20&lt;=25%,"n/a",AVERAGE(I3:I17)))),2),"n/a")</f>
        <v>96.78</v>
      </c>
      <c r="F20" s="10">
        <f>IFERROR(ROUND(MEDIAN(H3:H17),2),"")</f>
        <v>134.55000000000001</v>
      </c>
      <c r="G20" s="11" t="str">
        <f>IFERROR(INDEX(G3:G17,MATCH(H20,H3:H17,0)),"")</f>
        <v>MGJ CONSULTORIA EM SEGURANCA E COMERCIO EXTERIOR LTDA</v>
      </c>
      <c r="H20" s="12">
        <f>F3</f>
        <v>40</v>
      </c>
    </row>
    <row r="22" spans="1:9" x14ac:dyDescent="0.25">
      <c r="G22" s="13" t="s">
        <v>18</v>
      </c>
      <c r="H22" s="14">
        <f>IF(C20&lt;=25%,D20,MIN(E20:F20))</f>
        <v>96.78</v>
      </c>
    </row>
    <row r="23" spans="1:9" x14ac:dyDescent="0.25">
      <c r="G23" s="13" t="s">
        <v>4</v>
      </c>
      <c r="H23" s="14">
        <f>ROUND(H22,2)*D3</f>
        <v>387.12</v>
      </c>
    </row>
    <row r="25" spans="1:9" x14ac:dyDescent="0.25">
      <c r="A25" s="2" t="s">
        <v>26</v>
      </c>
    </row>
    <row r="26" spans="1:9" x14ac:dyDescent="0.25">
      <c r="A26" s="2" t="s">
        <v>24</v>
      </c>
    </row>
    <row r="27" spans="1:9" x14ac:dyDescent="0.25">
      <c r="A27" s="2" t="s">
        <v>19</v>
      </c>
    </row>
    <row r="28" spans="1:9" x14ac:dyDescent="0.25">
      <c r="A28" s="2" t="s">
        <v>20</v>
      </c>
    </row>
    <row r="29" spans="1:9" x14ac:dyDescent="0.25">
      <c r="A29" s="2" t="s">
        <v>21</v>
      </c>
    </row>
    <row r="30" spans="1:9" x14ac:dyDescent="0.25">
      <c r="A30" s="2" t="s">
        <v>22</v>
      </c>
    </row>
    <row r="31" spans="1:9" x14ac:dyDescent="0.25">
      <c r="A31" s="2" t="s">
        <v>25</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6</v>
      </c>
      <c r="B1" s="34"/>
      <c r="C1" s="34"/>
      <c r="D1" s="34"/>
      <c r="E1" s="34"/>
      <c r="F1" s="34"/>
      <c r="G1" s="34"/>
      <c r="H1" s="34"/>
      <c r="I1" s="34"/>
    </row>
    <row r="2" spans="1:9" s="4" customFormat="1" ht="36" x14ac:dyDescent="0.25">
      <c r="A2" s="6" t="s">
        <v>0</v>
      </c>
      <c r="B2" s="6" t="s">
        <v>1</v>
      </c>
      <c r="C2" s="6" t="s">
        <v>2</v>
      </c>
      <c r="D2" s="6" t="s">
        <v>3</v>
      </c>
      <c r="E2" s="6" t="s">
        <v>7</v>
      </c>
      <c r="F2" s="6" t="s">
        <v>8</v>
      </c>
      <c r="G2" s="6" t="s">
        <v>9</v>
      </c>
      <c r="H2" s="6" t="s">
        <v>10</v>
      </c>
      <c r="I2" s="6" t="s">
        <v>11</v>
      </c>
    </row>
    <row r="3" spans="1:9" x14ac:dyDescent="0.25">
      <c r="A3" s="39">
        <v>11</v>
      </c>
      <c r="B3" s="35" t="s">
        <v>38</v>
      </c>
      <c r="C3" s="37" t="s">
        <v>5</v>
      </c>
      <c r="D3" s="37">
        <v>2</v>
      </c>
      <c r="E3" s="38">
        <f>IF(C20&lt;=25%,D20,MIN(E20:F20))</f>
        <v>317.42</v>
      </c>
      <c r="F3" s="38">
        <f>MIN(H3:H17)</f>
        <v>143.76</v>
      </c>
      <c r="G3" s="5" t="s">
        <v>58</v>
      </c>
      <c r="H3" s="16">
        <v>308.31</v>
      </c>
      <c r="I3" s="17">
        <f>IF(H3="","",(IF($C$20&lt;25%,"n/a",IF(H3&lt;=($D$20+$A$20),H3,"Descartado"))))</f>
        <v>308.31</v>
      </c>
    </row>
    <row r="4" spans="1:9" x14ac:dyDescent="0.25">
      <c r="A4" s="39"/>
      <c r="B4" s="36"/>
      <c r="C4" s="37"/>
      <c r="D4" s="37"/>
      <c r="E4" s="38"/>
      <c r="F4" s="38"/>
      <c r="G4" s="5" t="s">
        <v>104</v>
      </c>
      <c r="H4" s="16">
        <v>283</v>
      </c>
      <c r="I4" s="17">
        <f t="shared" ref="I4:I17" si="0">IF(H4="","",(IF($C$20&lt;25%,"n/a",IF(H4&lt;=($D$20+$A$20),H4,"Descartado"))))</f>
        <v>283</v>
      </c>
    </row>
    <row r="5" spans="1:9" x14ac:dyDescent="0.25">
      <c r="A5" s="39"/>
      <c r="B5" s="36"/>
      <c r="C5" s="37"/>
      <c r="D5" s="37"/>
      <c r="E5" s="38"/>
      <c r="F5" s="38"/>
      <c r="G5" s="5" t="s">
        <v>105</v>
      </c>
      <c r="H5" s="16">
        <v>896</v>
      </c>
      <c r="I5" s="17" t="str">
        <f t="shared" si="0"/>
        <v>Descartado</v>
      </c>
    </row>
    <row r="6" spans="1:9" x14ac:dyDescent="0.25">
      <c r="A6" s="39"/>
      <c r="B6" s="36"/>
      <c r="C6" s="37"/>
      <c r="D6" s="37"/>
      <c r="E6" s="38"/>
      <c r="F6" s="38"/>
      <c r="G6" s="5" t="s">
        <v>59</v>
      </c>
      <c r="H6" s="16">
        <v>949</v>
      </c>
      <c r="I6" s="17" t="str">
        <f t="shared" si="0"/>
        <v>Descartado</v>
      </c>
    </row>
    <row r="7" spans="1:9" x14ac:dyDescent="0.25">
      <c r="A7" s="39"/>
      <c r="B7" s="36"/>
      <c r="C7" s="37"/>
      <c r="D7" s="37"/>
      <c r="E7" s="38"/>
      <c r="F7" s="38"/>
      <c r="G7" s="5" t="s">
        <v>106</v>
      </c>
      <c r="H7" s="16">
        <v>1100</v>
      </c>
      <c r="I7" s="17" t="str">
        <f t="shared" si="0"/>
        <v>Descartado</v>
      </c>
    </row>
    <row r="8" spans="1:9" x14ac:dyDescent="0.25">
      <c r="A8" s="39"/>
      <c r="B8" s="36"/>
      <c r="C8" s="37"/>
      <c r="D8" s="37"/>
      <c r="E8" s="38"/>
      <c r="F8" s="38"/>
      <c r="G8" s="5" t="s">
        <v>107</v>
      </c>
      <c r="H8" s="16">
        <v>412</v>
      </c>
      <c r="I8" s="17">
        <f t="shared" si="0"/>
        <v>412</v>
      </c>
    </row>
    <row r="9" spans="1:9" x14ac:dyDescent="0.25">
      <c r="A9" s="39"/>
      <c r="B9" s="36"/>
      <c r="C9" s="37"/>
      <c r="D9" s="37"/>
      <c r="E9" s="38"/>
      <c r="F9" s="38"/>
      <c r="G9" s="5" t="s">
        <v>108</v>
      </c>
      <c r="H9" s="16">
        <v>328.87</v>
      </c>
      <c r="I9" s="17">
        <f t="shared" si="0"/>
        <v>328.87</v>
      </c>
    </row>
    <row r="10" spans="1:9" x14ac:dyDescent="0.25">
      <c r="A10" s="39"/>
      <c r="B10" s="36"/>
      <c r="C10" s="37"/>
      <c r="D10" s="37"/>
      <c r="E10" s="38"/>
      <c r="F10" s="38"/>
      <c r="G10" s="5" t="s">
        <v>109</v>
      </c>
      <c r="H10" s="16">
        <v>250</v>
      </c>
      <c r="I10" s="17">
        <f t="shared" si="0"/>
        <v>250</v>
      </c>
    </row>
    <row r="11" spans="1:9" x14ac:dyDescent="0.25">
      <c r="A11" s="39"/>
      <c r="B11" s="36"/>
      <c r="C11" s="37"/>
      <c r="D11" s="37"/>
      <c r="E11" s="38"/>
      <c r="F11" s="38"/>
      <c r="G11" s="5" t="s">
        <v>110</v>
      </c>
      <c r="H11" s="16">
        <v>143.76</v>
      </c>
      <c r="I11" s="17">
        <f t="shared" si="0"/>
        <v>143.76</v>
      </c>
    </row>
    <row r="12" spans="1:9" x14ac:dyDescent="0.25">
      <c r="A12" s="39"/>
      <c r="B12" s="36"/>
      <c r="C12" s="37"/>
      <c r="D12" s="37"/>
      <c r="E12" s="38"/>
      <c r="F12" s="38"/>
      <c r="G12" s="5" t="s">
        <v>89</v>
      </c>
      <c r="H12" s="16">
        <v>583.65</v>
      </c>
      <c r="I12" s="17">
        <f t="shared" si="0"/>
        <v>583.65</v>
      </c>
    </row>
    <row r="13" spans="1:9" x14ac:dyDescent="0.25">
      <c r="A13" s="39"/>
      <c r="B13" s="36"/>
      <c r="C13" s="37"/>
      <c r="D13" s="37"/>
      <c r="E13" s="38"/>
      <c r="F13" s="38"/>
      <c r="G13" s="5" t="s">
        <v>111</v>
      </c>
      <c r="H13" s="16">
        <v>376.2</v>
      </c>
      <c r="I13" s="17">
        <f t="shared" si="0"/>
        <v>376.2</v>
      </c>
    </row>
    <row r="14" spans="1:9" x14ac:dyDescent="0.25">
      <c r="A14" s="39"/>
      <c r="B14" s="36"/>
      <c r="C14" s="37"/>
      <c r="D14" s="37"/>
      <c r="E14" s="38"/>
      <c r="F14" s="38"/>
      <c r="G14" s="5" t="s">
        <v>162</v>
      </c>
      <c r="H14" s="16">
        <v>171.03</v>
      </c>
      <c r="I14" s="17">
        <f t="shared" si="0"/>
        <v>171.03</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6" t="s">
        <v>12</v>
      </c>
      <c r="B19" s="6" t="s">
        <v>13</v>
      </c>
      <c r="C19" s="6" t="s">
        <v>23</v>
      </c>
      <c r="D19" s="6" t="s">
        <v>14</v>
      </c>
      <c r="E19" s="6" t="s">
        <v>15</v>
      </c>
      <c r="F19" s="6" t="s">
        <v>16</v>
      </c>
      <c r="G19" s="33" t="s">
        <v>17</v>
      </c>
      <c r="H19" s="33"/>
    </row>
    <row r="20" spans="1:9" x14ac:dyDescent="0.25">
      <c r="A20" s="8">
        <f>IF(B20&lt;2,"n/a",(_xlfn.STDEV.S(H3:H17)))</f>
        <v>324.171608775913</v>
      </c>
      <c r="B20" s="8">
        <f>COUNT(H3:H17)</f>
        <v>12</v>
      </c>
      <c r="C20" s="9">
        <f>IF(B20&lt;2,"n/a",(A20/D20))</f>
        <v>0.67048255139902169</v>
      </c>
      <c r="D20" s="10">
        <f>IFERROR(ROUND(AVERAGE(H3:H17),2),"")</f>
        <v>483.49</v>
      </c>
      <c r="E20" s="15">
        <f>IFERROR(ROUND(IF(B20&lt;2,"n/a",(IF(C20&lt;=25%,"n/a",AVERAGE(I3:I17)))),2),"n/a")</f>
        <v>317.42</v>
      </c>
      <c r="F20" s="10">
        <f>IFERROR(ROUND(MEDIAN(H3:H17),2),"")</f>
        <v>352.54</v>
      </c>
      <c r="G20" s="11" t="str">
        <f>IFERROR(INDEX(G3:G17,MATCH(H20,H3:H17,0)),"")</f>
        <v>SMART SOLUTIONS - SOLUCOES INTELIGENTES EM COMERCIO E SERVICOS LTDA</v>
      </c>
      <c r="H20" s="12">
        <f>F3</f>
        <v>143.76</v>
      </c>
    </row>
    <row r="22" spans="1:9" x14ac:dyDescent="0.25">
      <c r="G22" s="13" t="s">
        <v>18</v>
      </c>
      <c r="H22" s="14">
        <f>IF(C20&lt;=25%,D20,MIN(E20:F20))</f>
        <v>317.42</v>
      </c>
    </row>
    <row r="23" spans="1:9" x14ac:dyDescent="0.25">
      <c r="G23" s="13" t="s">
        <v>4</v>
      </c>
      <c r="H23" s="14">
        <f>ROUND(H22,2)*D3</f>
        <v>634.84</v>
      </c>
    </row>
    <row r="25" spans="1:9" x14ac:dyDescent="0.25">
      <c r="A25" s="2" t="s">
        <v>26</v>
      </c>
    </row>
    <row r="26" spans="1:9" x14ac:dyDescent="0.25">
      <c r="A26" s="2" t="s">
        <v>24</v>
      </c>
    </row>
    <row r="27" spans="1:9" x14ac:dyDescent="0.25">
      <c r="A27" s="2" t="s">
        <v>19</v>
      </c>
    </row>
    <row r="28" spans="1:9" x14ac:dyDescent="0.25">
      <c r="A28" s="2" t="s">
        <v>20</v>
      </c>
    </row>
    <row r="29" spans="1:9" x14ac:dyDescent="0.25">
      <c r="A29" s="2" t="s">
        <v>21</v>
      </c>
    </row>
    <row r="30" spans="1:9" x14ac:dyDescent="0.25">
      <c r="A30" s="2" t="s">
        <v>22</v>
      </c>
    </row>
    <row r="31" spans="1:9" x14ac:dyDescent="0.25">
      <c r="A31" s="2" t="s">
        <v>25</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6</v>
      </c>
      <c r="B1" s="34"/>
      <c r="C1" s="34"/>
      <c r="D1" s="34"/>
      <c r="E1" s="34"/>
      <c r="F1" s="34"/>
      <c r="G1" s="34"/>
      <c r="H1" s="34"/>
      <c r="I1" s="34"/>
    </row>
    <row r="2" spans="1:9" s="4" customFormat="1" ht="36" x14ac:dyDescent="0.25">
      <c r="A2" s="6" t="s">
        <v>0</v>
      </c>
      <c r="B2" s="6" t="s">
        <v>1</v>
      </c>
      <c r="C2" s="6" t="s">
        <v>2</v>
      </c>
      <c r="D2" s="6" t="s">
        <v>3</v>
      </c>
      <c r="E2" s="6" t="s">
        <v>7</v>
      </c>
      <c r="F2" s="6" t="s">
        <v>8</v>
      </c>
      <c r="G2" s="6" t="s">
        <v>9</v>
      </c>
      <c r="H2" s="6" t="s">
        <v>10</v>
      </c>
      <c r="I2" s="6" t="s">
        <v>11</v>
      </c>
    </row>
    <row r="3" spans="1:9" x14ac:dyDescent="0.25">
      <c r="A3" s="39">
        <v>12</v>
      </c>
      <c r="B3" s="35" t="s">
        <v>39</v>
      </c>
      <c r="C3" s="37" t="s">
        <v>5</v>
      </c>
      <c r="D3" s="37">
        <v>1</v>
      </c>
      <c r="E3" s="38">
        <f>IF(C20&lt;=25%,D20,MIN(E20:F20))</f>
        <v>808.95</v>
      </c>
      <c r="F3" s="38">
        <f>MIN(H3:H17)</f>
        <v>289.89999999999998</v>
      </c>
      <c r="G3" s="5" t="s">
        <v>91</v>
      </c>
      <c r="H3" s="16">
        <v>761.9</v>
      </c>
      <c r="I3" s="17">
        <f>IF(H3="","",(IF($C$20&lt;25%,"n/a",IF(H3&lt;=($D$20+$A$20),H3,"Descartado"))))</f>
        <v>761.9</v>
      </c>
    </row>
    <row r="4" spans="1:9" x14ac:dyDescent="0.25">
      <c r="A4" s="39"/>
      <c r="B4" s="36"/>
      <c r="C4" s="37"/>
      <c r="D4" s="37"/>
      <c r="E4" s="38"/>
      <c r="F4" s="38"/>
      <c r="G4" s="5" t="s">
        <v>112</v>
      </c>
      <c r="H4" s="16">
        <v>748</v>
      </c>
      <c r="I4" s="17">
        <f t="shared" ref="I4:I17" si="0">IF(H4="","",(IF($C$20&lt;25%,"n/a",IF(H4&lt;=($D$20+$A$20),H4,"Descartado"))))</f>
        <v>748</v>
      </c>
    </row>
    <row r="5" spans="1:9" x14ac:dyDescent="0.25">
      <c r="A5" s="39"/>
      <c r="B5" s="36"/>
      <c r="C5" s="37"/>
      <c r="D5" s="37"/>
      <c r="E5" s="38"/>
      <c r="F5" s="38"/>
      <c r="G5" s="5" t="s">
        <v>98</v>
      </c>
      <c r="H5" s="16">
        <v>1880</v>
      </c>
      <c r="I5" s="17" t="str">
        <f t="shared" si="0"/>
        <v>Descartado</v>
      </c>
    </row>
    <row r="6" spans="1:9" x14ac:dyDescent="0.25">
      <c r="A6" s="39"/>
      <c r="B6" s="36"/>
      <c r="C6" s="37"/>
      <c r="D6" s="37"/>
      <c r="E6" s="38"/>
      <c r="F6" s="38"/>
      <c r="G6" s="5" t="s">
        <v>113</v>
      </c>
      <c r="H6" s="16">
        <v>1084.05</v>
      </c>
      <c r="I6" s="17">
        <f t="shared" si="0"/>
        <v>1084.05</v>
      </c>
    </row>
    <row r="7" spans="1:9" x14ac:dyDescent="0.25">
      <c r="A7" s="39"/>
      <c r="B7" s="36"/>
      <c r="C7" s="37"/>
      <c r="D7" s="37"/>
      <c r="E7" s="38"/>
      <c r="F7" s="38"/>
      <c r="G7" s="5" t="s">
        <v>114</v>
      </c>
      <c r="H7" s="16">
        <v>1178</v>
      </c>
      <c r="I7" s="17">
        <f t="shared" si="0"/>
        <v>1178</v>
      </c>
    </row>
    <row r="8" spans="1:9" x14ac:dyDescent="0.25">
      <c r="A8" s="39"/>
      <c r="B8" s="36"/>
      <c r="C8" s="37"/>
      <c r="D8" s="37"/>
      <c r="E8" s="38"/>
      <c r="F8" s="38"/>
      <c r="G8" s="5" t="s">
        <v>115</v>
      </c>
      <c r="H8" s="16">
        <v>1500</v>
      </c>
      <c r="I8" s="17" t="str">
        <f t="shared" si="0"/>
        <v>Descartado</v>
      </c>
    </row>
    <row r="9" spans="1:9" x14ac:dyDescent="0.25">
      <c r="A9" s="39"/>
      <c r="B9" s="36"/>
      <c r="C9" s="37"/>
      <c r="D9" s="37"/>
      <c r="E9" s="38"/>
      <c r="F9" s="38"/>
      <c r="G9" s="5" t="s">
        <v>116</v>
      </c>
      <c r="H9" s="16">
        <v>859</v>
      </c>
      <c r="I9" s="17">
        <f t="shared" si="0"/>
        <v>859</v>
      </c>
    </row>
    <row r="10" spans="1:9" x14ac:dyDescent="0.25">
      <c r="A10" s="39"/>
      <c r="B10" s="36"/>
      <c r="C10" s="37"/>
      <c r="D10" s="37"/>
      <c r="E10" s="38"/>
      <c r="F10" s="38"/>
      <c r="G10" s="5" t="s">
        <v>117</v>
      </c>
      <c r="H10" s="16">
        <v>673.78</v>
      </c>
      <c r="I10" s="17">
        <f t="shared" si="0"/>
        <v>673.78</v>
      </c>
    </row>
    <row r="11" spans="1:9" x14ac:dyDescent="0.25">
      <c r="A11" s="39"/>
      <c r="B11" s="36"/>
      <c r="C11" s="37"/>
      <c r="D11" s="37"/>
      <c r="E11" s="38"/>
      <c r="F11" s="38"/>
      <c r="G11" s="5" t="s">
        <v>170</v>
      </c>
      <c r="H11" s="16">
        <v>877</v>
      </c>
      <c r="I11" s="17">
        <f t="shared" si="0"/>
        <v>877</v>
      </c>
    </row>
    <row r="12" spans="1:9" x14ac:dyDescent="0.25">
      <c r="A12" s="39"/>
      <c r="B12" s="36"/>
      <c r="C12" s="37"/>
      <c r="D12" s="37"/>
      <c r="E12" s="38"/>
      <c r="F12" s="38"/>
      <c r="G12" s="5" t="s">
        <v>171</v>
      </c>
      <c r="H12" s="16">
        <v>289.89999999999998</v>
      </c>
      <c r="I12" s="17">
        <f t="shared" si="0"/>
        <v>289.89999999999998</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6" t="s">
        <v>12</v>
      </c>
      <c r="B19" s="6" t="s">
        <v>13</v>
      </c>
      <c r="C19" s="6" t="s">
        <v>23</v>
      </c>
      <c r="D19" s="6" t="s">
        <v>14</v>
      </c>
      <c r="E19" s="6" t="s">
        <v>15</v>
      </c>
      <c r="F19" s="6" t="s">
        <v>16</v>
      </c>
      <c r="G19" s="33" t="s">
        <v>17</v>
      </c>
      <c r="H19" s="33"/>
    </row>
    <row r="20" spans="1:9" x14ac:dyDescent="0.25">
      <c r="A20" s="8">
        <f>IF(B20&lt;2,"n/a",(_xlfn.STDEV.S(H3:H17)))</f>
        <v>450.53229569896291</v>
      </c>
      <c r="B20" s="8">
        <f>COUNT(H3:H17)</f>
        <v>10</v>
      </c>
      <c r="C20" s="9">
        <f>IF(B20&lt;2,"n/a",(A20/D20))</f>
        <v>0.45731890829810684</v>
      </c>
      <c r="D20" s="10">
        <f>IFERROR(ROUND(AVERAGE(H3:H17),2),"")</f>
        <v>985.16</v>
      </c>
      <c r="E20" s="15">
        <f>IFERROR(ROUND(IF(B20&lt;2,"n/a",(IF(C20&lt;=25%,"n/a",AVERAGE(I3:I17)))),2),"n/a")</f>
        <v>808.95</v>
      </c>
      <c r="F20" s="10">
        <f>IFERROR(ROUND(MEDIAN(H3:H17),2),"")</f>
        <v>868</v>
      </c>
      <c r="G20" s="11" t="str">
        <f>IFERROR(INDEX(G3:G17,MATCH(H20,H3:H17,0)),"")</f>
        <v>KZ MUSIC STORE</v>
      </c>
      <c r="H20" s="12">
        <f>F3</f>
        <v>289.89999999999998</v>
      </c>
    </row>
    <row r="22" spans="1:9" x14ac:dyDescent="0.25">
      <c r="G22" s="13" t="s">
        <v>18</v>
      </c>
      <c r="H22" s="14">
        <f>IF(C20&lt;=25%,D20,MIN(E20:F20))</f>
        <v>808.95</v>
      </c>
    </row>
    <row r="23" spans="1:9" x14ac:dyDescent="0.25">
      <c r="G23" s="13" t="s">
        <v>4</v>
      </c>
      <c r="H23" s="14">
        <f>ROUND(H22,2)*D3</f>
        <v>808.95</v>
      </c>
    </row>
    <row r="25" spans="1:9" x14ac:dyDescent="0.25">
      <c r="A25" s="2" t="s">
        <v>26</v>
      </c>
    </row>
    <row r="26" spans="1:9" x14ac:dyDescent="0.25">
      <c r="A26" s="2" t="s">
        <v>24</v>
      </c>
    </row>
    <row r="27" spans="1:9" x14ac:dyDescent="0.25">
      <c r="A27" s="2" t="s">
        <v>19</v>
      </c>
    </row>
    <row r="28" spans="1:9" x14ac:dyDescent="0.25">
      <c r="A28" s="2" t="s">
        <v>20</v>
      </c>
    </row>
    <row r="29" spans="1:9" x14ac:dyDescent="0.25">
      <c r="A29" s="2" t="s">
        <v>21</v>
      </c>
    </row>
    <row r="30" spans="1:9" x14ac:dyDescent="0.25">
      <c r="A30" s="2" t="s">
        <v>22</v>
      </c>
    </row>
    <row r="31" spans="1:9" x14ac:dyDescent="0.25">
      <c r="A31" s="2" t="s">
        <v>25</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6</v>
      </c>
      <c r="B1" s="34"/>
      <c r="C1" s="34"/>
      <c r="D1" s="34"/>
      <c r="E1" s="34"/>
      <c r="F1" s="34"/>
      <c r="G1" s="34"/>
      <c r="H1" s="34"/>
      <c r="I1" s="34"/>
    </row>
    <row r="2" spans="1:9" s="4" customFormat="1" ht="36" x14ac:dyDescent="0.25">
      <c r="A2" s="6" t="s">
        <v>0</v>
      </c>
      <c r="B2" s="6" t="s">
        <v>1</v>
      </c>
      <c r="C2" s="6" t="s">
        <v>2</v>
      </c>
      <c r="D2" s="6" t="s">
        <v>3</v>
      </c>
      <c r="E2" s="6" t="s">
        <v>7</v>
      </c>
      <c r="F2" s="6" t="s">
        <v>8</v>
      </c>
      <c r="G2" s="6" t="s">
        <v>9</v>
      </c>
      <c r="H2" s="6" t="s">
        <v>10</v>
      </c>
      <c r="I2" s="6" t="s">
        <v>11</v>
      </c>
    </row>
    <row r="3" spans="1:9" x14ac:dyDescent="0.25">
      <c r="A3" s="39">
        <v>13</v>
      </c>
      <c r="B3" s="35" t="s">
        <v>40</v>
      </c>
      <c r="C3" s="37" t="s">
        <v>5</v>
      </c>
      <c r="D3" s="37">
        <v>2</v>
      </c>
      <c r="E3" s="38">
        <f>IF(C20&lt;=25%,D20,MIN(E20:F20))</f>
        <v>733.15</v>
      </c>
      <c r="F3" s="38">
        <f>MIN(H3:H17)</f>
        <v>530</v>
      </c>
      <c r="G3" s="5" t="s">
        <v>118</v>
      </c>
      <c r="H3" s="16">
        <v>2799.98</v>
      </c>
      <c r="I3" s="17" t="str">
        <f>IF(H3="","",(IF($C$20&lt;25%,"n/a",IF(H3&lt;=($D$20+$A$20),H3,"Descartado"))))</f>
        <v>Descartado</v>
      </c>
    </row>
    <row r="4" spans="1:9" x14ac:dyDescent="0.25">
      <c r="A4" s="39"/>
      <c r="B4" s="36"/>
      <c r="C4" s="37"/>
      <c r="D4" s="37"/>
      <c r="E4" s="38"/>
      <c r="F4" s="38"/>
      <c r="G4" s="5" t="s">
        <v>119</v>
      </c>
      <c r="H4" s="16">
        <v>839.76</v>
      </c>
      <c r="I4" s="17">
        <f t="shared" ref="I4:I17" si="0">IF(H4="","",(IF($C$20&lt;25%,"n/a",IF(H4&lt;=($D$20+$A$20),H4,"Descartado"))))</f>
        <v>839.76</v>
      </c>
    </row>
    <row r="5" spans="1:9" x14ac:dyDescent="0.25">
      <c r="A5" s="39"/>
      <c r="B5" s="36"/>
      <c r="C5" s="37"/>
      <c r="D5" s="37"/>
      <c r="E5" s="38"/>
      <c r="F5" s="38"/>
      <c r="G5" s="5" t="s">
        <v>120</v>
      </c>
      <c r="H5" s="16">
        <v>657.09</v>
      </c>
      <c r="I5" s="17">
        <f t="shared" si="0"/>
        <v>657.09</v>
      </c>
    </row>
    <row r="6" spans="1:9" x14ac:dyDescent="0.25">
      <c r="A6" s="39"/>
      <c r="B6" s="36"/>
      <c r="C6" s="37"/>
      <c r="D6" s="37"/>
      <c r="E6" s="38"/>
      <c r="F6" s="38"/>
      <c r="G6" s="5" t="s">
        <v>88</v>
      </c>
      <c r="H6" s="16">
        <v>939</v>
      </c>
      <c r="I6" s="17">
        <f t="shared" si="0"/>
        <v>939</v>
      </c>
    </row>
    <row r="7" spans="1:9" x14ac:dyDescent="0.25">
      <c r="A7" s="39"/>
      <c r="B7" s="36"/>
      <c r="C7" s="37"/>
      <c r="D7" s="37"/>
      <c r="E7" s="38"/>
      <c r="F7" s="38"/>
      <c r="G7" s="5" t="s">
        <v>172</v>
      </c>
      <c r="H7" s="16">
        <v>530</v>
      </c>
      <c r="I7" s="17">
        <f t="shared" si="0"/>
        <v>530</v>
      </c>
    </row>
    <row r="8" spans="1:9" x14ac:dyDescent="0.25">
      <c r="A8" s="39"/>
      <c r="B8" s="36"/>
      <c r="C8" s="37"/>
      <c r="D8" s="37"/>
      <c r="E8" s="38"/>
      <c r="F8" s="38"/>
      <c r="G8" s="5" t="s">
        <v>173</v>
      </c>
      <c r="H8" s="16">
        <v>699.9</v>
      </c>
      <c r="I8" s="17">
        <f t="shared" si="0"/>
        <v>699.9</v>
      </c>
    </row>
    <row r="9" spans="1:9" x14ac:dyDescent="0.25">
      <c r="A9" s="39"/>
      <c r="B9" s="36"/>
      <c r="C9" s="37"/>
      <c r="D9" s="37"/>
      <c r="E9" s="38"/>
      <c r="F9" s="38"/>
      <c r="G9" s="5"/>
      <c r="H9" s="16"/>
      <c r="I9" s="17" t="str">
        <f t="shared" si="0"/>
        <v/>
      </c>
    </row>
    <row r="10" spans="1:9" x14ac:dyDescent="0.25">
      <c r="A10" s="39"/>
      <c r="B10" s="36"/>
      <c r="C10" s="37"/>
      <c r="D10" s="37"/>
      <c r="E10" s="38"/>
      <c r="F10" s="38"/>
      <c r="G10" s="5"/>
      <c r="H10" s="16"/>
      <c r="I10" s="17" t="str">
        <f t="shared" si="0"/>
        <v/>
      </c>
    </row>
    <row r="11" spans="1:9" x14ac:dyDescent="0.25">
      <c r="A11" s="39"/>
      <c r="B11" s="36"/>
      <c r="C11" s="37"/>
      <c r="D11" s="37"/>
      <c r="E11" s="38"/>
      <c r="F11" s="38"/>
      <c r="G11" s="5"/>
      <c r="H11" s="16"/>
      <c r="I11" s="17" t="str">
        <f t="shared" si="0"/>
        <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6" t="s">
        <v>12</v>
      </c>
      <c r="B19" s="6" t="s">
        <v>13</v>
      </c>
      <c r="C19" s="6" t="s">
        <v>23</v>
      </c>
      <c r="D19" s="6" t="s">
        <v>14</v>
      </c>
      <c r="E19" s="6" t="s">
        <v>15</v>
      </c>
      <c r="F19" s="6" t="s">
        <v>16</v>
      </c>
      <c r="G19" s="33" t="s">
        <v>17</v>
      </c>
      <c r="H19" s="33"/>
    </row>
    <row r="20" spans="1:9" x14ac:dyDescent="0.25">
      <c r="A20" s="8">
        <f>IF(B20&lt;2,"n/a",(_xlfn.STDEV.S(H3:H17)))</f>
        <v>855.77127753662489</v>
      </c>
      <c r="B20" s="8">
        <f>COUNT(H3:H17)</f>
        <v>6</v>
      </c>
      <c r="C20" s="9">
        <f>IF(B20&lt;2,"n/a",(A20/D20))</f>
        <v>0.79413084161079506</v>
      </c>
      <c r="D20" s="10">
        <f>IFERROR(ROUND(AVERAGE(H3:H17),2),"")</f>
        <v>1077.6199999999999</v>
      </c>
      <c r="E20" s="15">
        <f>IFERROR(ROUND(IF(B20&lt;2,"n/a",(IF(C20&lt;=25%,"n/a",AVERAGE(I3:I17)))),2),"n/a")</f>
        <v>733.15</v>
      </c>
      <c r="F20" s="10">
        <f>IFERROR(ROUND(MEDIAN(H3:H17),2),"")</f>
        <v>769.83</v>
      </c>
      <c r="G20" s="11" t="str">
        <f>IFERROR(INDEX(G3:G17,MATCH(H20,H3:H17,0)),"")</f>
        <v>FOCUS ELETRONICOS</v>
      </c>
      <c r="H20" s="12">
        <f>F3</f>
        <v>530</v>
      </c>
    </row>
    <row r="22" spans="1:9" x14ac:dyDescent="0.25">
      <c r="G22" s="13" t="s">
        <v>18</v>
      </c>
      <c r="H22" s="14">
        <f>IF(C20&lt;=25%,D20,MIN(E20:F20))</f>
        <v>733.15</v>
      </c>
    </row>
    <row r="23" spans="1:9" x14ac:dyDescent="0.25">
      <c r="G23" s="13" t="s">
        <v>4</v>
      </c>
      <c r="H23" s="14">
        <f>ROUND(H22,2)*D3</f>
        <v>1466.3</v>
      </c>
    </row>
    <row r="25" spans="1:9" x14ac:dyDescent="0.25">
      <c r="A25" s="2" t="s">
        <v>26</v>
      </c>
    </row>
    <row r="26" spans="1:9" x14ac:dyDescent="0.25">
      <c r="A26" s="2" t="s">
        <v>24</v>
      </c>
    </row>
    <row r="27" spans="1:9" x14ac:dyDescent="0.25">
      <c r="A27" s="2" t="s">
        <v>19</v>
      </c>
    </row>
    <row r="28" spans="1:9" x14ac:dyDescent="0.25">
      <c r="A28" s="2" t="s">
        <v>20</v>
      </c>
    </row>
    <row r="29" spans="1:9" x14ac:dyDescent="0.25">
      <c r="A29" s="2" t="s">
        <v>21</v>
      </c>
    </row>
    <row r="30" spans="1:9" x14ac:dyDescent="0.25">
      <c r="A30" s="2" t="s">
        <v>22</v>
      </c>
    </row>
    <row r="31" spans="1:9" x14ac:dyDescent="0.25">
      <c r="A31" s="2" t="s">
        <v>25</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6</v>
      </c>
      <c r="B1" s="34"/>
      <c r="C1" s="34"/>
      <c r="D1" s="34"/>
      <c r="E1" s="34"/>
      <c r="F1" s="34"/>
      <c r="G1" s="34"/>
      <c r="H1" s="34"/>
      <c r="I1" s="34"/>
    </row>
    <row r="2" spans="1:9" s="4" customFormat="1" ht="36" x14ac:dyDescent="0.25">
      <c r="A2" s="6" t="s">
        <v>0</v>
      </c>
      <c r="B2" s="6" t="s">
        <v>1</v>
      </c>
      <c r="C2" s="6" t="s">
        <v>2</v>
      </c>
      <c r="D2" s="6" t="s">
        <v>3</v>
      </c>
      <c r="E2" s="6" t="s">
        <v>7</v>
      </c>
      <c r="F2" s="6" t="s">
        <v>8</v>
      </c>
      <c r="G2" s="6" t="s">
        <v>9</v>
      </c>
      <c r="H2" s="6" t="s">
        <v>10</v>
      </c>
      <c r="I2" s="6" t="s">
        <v>11</v>
      </c>
    </row>
    <row r="3" spans="1:9" x14ac:dyDescent="0.25">
      <c r="A3" s="39">
        <v>14</v>
      </c>
      <c r="B3" s="35" t="s">
        <v>41</v>
      </c>
      <c r="C3" s="37" t="s">
        <v>5</v>
      </c>
      <c r="D3" s="37">
        <v>2</v>
      </c>
      <c r="E3" s="38">
        <f>IF(C20&lt;=25%,D20,MIN(E20:F20))</f>
        <v>450</v>
      </c>
      <c r="F3" s="38">
        <f>MIN(H3:H17)</f>
        <v>305</v>
      </c>
      <c r="G3" s="5" t="s">
        <v>121</v>
      </c>
      <c r="H3" s="16">
        <v>450</v>
      </c>
      <c r="I3" s="17">
        <f>IF(H3="","",(IF($C$20&lt;25%,"n/a",IF(H3&lt;=($D$20+$A$20),H3,"Descartado"))))</f>
        <v>450</v>
      </c>
    </row>
    <row r="4" spans="1:9" x14ac:dyDescent="0.25">
      <c r="A4" s="39"/>
      <c r="B4" s="36"/>
      <c r="C4" s="37"/>
      <c r="D4" s="37"/>
      <c r="E4" s="38"/>
      <c r="F4" s="38"/>
      <c r="G4" s="5" t="s">
        <v>122</v>
      </c>
      <c r="H4" s="16">
        <v>425.7</v>
      </c>
      <c r="I4" s="17">
        <f t="shared" ref="I4:I17" si="0">IF(H4="","",(IF($C$20&lt;25%,"n/a",IF(H4&lt;=($D$20+$A$20),H4,"Descartado"))))</f>
        <v>425.7</v>
      </c>
    </row>
    <row r="5" spans="1:9" x14ac:dyDescent="0.25">
      <c r="A5" s="39"/>
      <c r="B5" s="36"/>
      <c r="C5" s="37"/>
      <c r="D5" s="37"/>
      <c r="E5" s="38"/>
      <c r="F5" s="38"/>
      <c r="G5" s="5" t="s">
        <v>93</v>
      </c>
      <c r="H5" s="16">
        <v>471.67</v>
      </c>
      <c r="I5" s="17">
        <f t="shared" si="0"/>
        <v>471.67</v>
      </c>
    </row>
    <row r="6" spans="1:9" x14ac:dyDescent="0.25">
      <c r="A6" s="39"/>
      <c r="B6" s="36"/>
      <c r="C6" s="37"/>
      <c r="D6" s="37"/>
      <c r="E6" s="38"/>
      <c r="F6" s="38"/>
      <c r="G6" s="5" t="s">
        <v>95</v>
      </c>
      <c r="H6" s="16">
        <v>749.5</v>
      </c>
      <c r="I6" s="17">
        <f t="shared" si="0"/>
        <v>749.5</v>
      </c>
    </row>
    <row r="7" spans="1:9" x14ac:dyDescent="0.25">
      <c r="A7" s="39"/>
      <c r="B7" s="36"/>
      <c r="C7" s="37"/>
      <c r="D7" s="37"/>
      <c r="E7" s="38"/>
      <c r="F7" s="38"/>
      <c r="G7" s="5" t="s">
        <v>123</v>
      </c>
      <c r="H7" s="16">
        <v>4000</v>
      </c>
      <c r="I7" s="17" t="str">
        <f t="shared" si="0"/>
        <v>Descartado</v>
      </c>
    </row>
    <row r="8" spans="1:9" x14ac:dyDescent="0.25">
      <c r="A8" s="39"/>
      <c r="B8" s="36"/>
      <c r="C8" s="37"/>
      <c r="D8" s="37"/>
      <c r="E8" s="38"/>
      <c r="F8" s="38"/>
      <c r="G8" s="5" t="s">
        <v>124</v>
      </c>
      <c r="H8" s="16">
        <v>305</v>
      </c>
      <c r="I8" s="17">
        <f t="shared" si="0"/>
        <v>305</v>
      </c>
    </row>
    <row r="9" spans="1:9" x14ac:dyDescent="0.25">
      <c r="A9" s="39"/>
      <c r="B9" s="36"/>
      <c r="C9" s="37"/>
      <c r="D9" s="37"/>
      <c r="E9" s="38"/>
      <c r="F9" s="38"/>
      <c r="G9" s="5" t="s">
        <v>163</v>
      </c>
      <c r="H9" s="16">
        <v>441</v>
      </c>
      <c r="I9" s="17">
        <f t="shared" si="0"/>
        <v>441</v>
      </c>
    </row>
    <row r="10" spans="1:9" x14ac:dyDescent="0.25">
      <c r="A10" s="39"/>
      <c r="B10" s="36"/>
      <c r="C10" s="37"/>
      <c r="D10" s="37"/>
      <c r="E10" s="38"/>
      <c r="F10" s="38"/>
      <c r="G10" s="5"/>
      <c r="H10" s="16"/>
      <c r="I10" s="17" t="str">
        <f t="shared" si="0"/>
        <v/>
      </c>
    </row>
    <row r="11" spans="1:9" x14ac:dyDescent="0.25">
      <c r="A11" s="39"/>
      <c r="B11" s="36"/>
      <c r="C11" s="37"/>
      <c r="D11" s="37"/>
      <c r="E11" s="38"/>
      <c r="F11" s="38"/>
      <c r="G11" s="5"/>
      <c r="H11" s="16"/>
      <c r="I11" s="17" t="str">
        <f t="shared" si="0"/>
        <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6" t="s">
        <v>12</v>
      </c>
      <c r="B19" s="6" t="s">
        <v>13</v>
      </c>
      <c r="C19" s="6" t="s">
        <v>23</v>
      </c>
      <c r="D19" s="6" t="s">
        <v>14</v>
      </c>
      <c r="E19" s="6" t="s">
        <v>15</v>
      </c>
      <c r="F19" s="6" t="s">
        <v>16</v>
      </c>
      <c r="G19" s="33" t="s">
        <v>17</v>
      </c>
      <c r="H19" s="33"/>
    </row>
    <row r="20" spans="1:9" x14ac:dyDescent="0.25">
      <c r="A20" s="8">
        <f>IF(B20&lt;2,"n/a",(_xlfn.STDEV.S(H3:H17)))</f>
        <v>1339.5386151795487</v>
      </c>
      <c r="B20" s="8">
        <f>COUNT(H3:H17)</f>
        <v>7</v>
      </c>
      <c r="C20" s="9">
        <f>IF(B20&lt;2,"n/a",(A20/D20))</f>
        <v>1.3703018926699901</v>
      </c>
      <c r="D20" s="10">
        <f>IFERROR(ROUND(AVERAGE(H3:H17),2),"")</f>
        <v>977.55</v>
      </c>
      <c r="E20" s="15">
        <f>IFERROR(ROUND(IF(B20&lt;2,"n/a",(IF(C20&lt;=25%,"n/a",AVERAGE(I3:I17)))),2),"n/a")</f>
        <v>473.81</v>
      </c>
      <c r="F20" s="10">
        <f>IFERROR(ROUND(MEDIAN(H3:H17),2),"")</f>
        <v>450</v>
      </c>
      <c r="G20" s="11" t="str">
        <f>IFERROR(INDEX(G3:G17,MATCH(H20,H3:H17,0)),"")</f>
        <v>ISALTEC COMERCIO DE INSTRUMENTOS DE MEDICAO LTDA</v>
      </c>
      <c r="H20" s="12">
        <f>F3</f>
        <v>305</v>
      </c>
    </row>
    <row r="22" spans="1:9" x14ac:dyDescent="0.25">
      <c r="G22" s="13" t="s">
        <v>18</v>
      </c>
      <c r="H22" s="14">
        <f>IF(C20&lt;=25%,D20,MIN(E20:F20))</f>
        <v>450</v>
      </c>
    </row>
    <row r="23" spans="1:9" x14ac:dyDescent="0.25">
      <c r="G23" s="13" t="s">
        <v>4</v>
      </c>
      <c r="H23" s="14">
        <f>ROUND(H22,2)*D3</f>
        <v>900</v>
      </c>
    </row>
    <row r="25" spans="1:9" x14ac:dyDescent="0.25">
      <c r="A25" s="2" t="s">
        <v>26</v>
      </c>
    </row>
    <row r="26" spans="1:9" x14ac:dyDescent="0.25">
      <c r="A26" s="2" t="s">
        <v>24</v>
      </c>
    </row>
    <row r="27" spans="1:9" x14ac:dyDescent="0.25">
      <c r="A27" s="2" t="s">
        <v>19</v>
      </c>
    </row>
    <row r="28" spans="1:9" x14ac:dyDescent="0.25">
      <c r="A28" s="2" t="s">
        <v>20</v>
      </c>
    </row>
    <row r="29" spans="1:9" x14ac:dyDescent="0.25">
      <c r="A29" s="2" t="s">
        <v>21</v>
      </c>
    </row>
    <row r="30" spans="1:9" x14ac:dyDescent="0.25">
      <c r="A30" s="2" t="s">
        <v>22</v>
      </c>
    </row>
    <row r="31" spans="1:9" x14ac:dyDescent="0.25">
      <c r="A31" s="2" t="s">
        <v>25</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6</v>
      </c>
      <c r="B1" s="34"/>
      <c r="C1" s="34"/>
      <c r="D1" s="34"/>
      <c r="E1" s="34"/>
      <c r="F1" s="34"/>
      <c r="G1" s="34"/>
      <c r="H1" s="34"/>
      <c r="I1" s="34"/>
    </row>
    <row r="2" spans="1:9" s="4" customFormat="1" ht="36" x14ac:dyDescent="0.25">
      <c r="A2" s="6" t="s">
        <v>0</v>
      </c>
      <c r="B2" s="6" t="s">
        <v>1</v>
      </c>
      <c r="C2" s="6" t="s">
        <v>2</v>
      </c>
      <c r="D2" s="6" t="s">
        <v>3</v>
      </c>
      <c r="E2" s="6" t="s">
        <v>7</v>
      </c>
      <c r="F2" s="6" t="s">
        <v>8</v>
      </c>
      <c r="G2" s="6" t="s">
        <v>9</v>
      </c>
      <c r="H2" s="6" t="s">
        <v>10</v>
      </c>
      <c r="I2" s="6" t="s">
        <v>11</v>
      </c>
    </row>
    <row r="3" spans="1:9" x14ac:dyDescent="0.25">
      <c r="A3" s="39">
        <v>15</v>
      </c>
      <c r="B3" s="35" t="s">
        <v>42</v>
      </c>
      <c r="C3" s="37" t="s">
        <v>5</v>
      </c>
      <c r="D3" s="37">
        <v>1</v>
      </c>
      <c r="E3" s="38">
        <f>IF(C20&lt;=25%,D20,MIN(E20:F20))</f>
        <v>793.68</v>
      </c>
      <c r="F3" s="38">
        <f>MIN(H3:H17)</f>
        <v>747.75</v>
      </c>
      <c r="G3" s="5" t="s">
        <v>125</v>
      </c>
      <c r="H3" s="16">
        <v>839.6</v>
      </c>
      <c r="I3" s="17">
        <f>IF(H3="","",(IF($C$20&lt;25%,"n/a",IF(H3&lt;=($D$20+$A$20),H3,"Descartado"))))</f>
        <v>839.6</v>
      </c>
    </row>
    <row r="4" spans="1:9" x14ac:dyDescent="0.25">
      <c r="A4" s="39"/>
      <c r="B4" s="36"/>
      <c r="C4" s="37"/>
      <c r="D4" s="37"/>
      <c r="E4" s="38"/>
      <c r="F4" s="38"/>
      <c r="G4" s="5" t="s">
        <v>126</v>
      </c>
      <c r="H4" s="16">
        <v>747.75</v>
      </c>
      <c r="I4" s="17">
        <f t="shared" ref="I4:I17" si="0">IF(H4="","",(IF($C$20&lt;25%,"n/a",IF(H4&lt;=($D$20+$A$20),H4,"Descartado"))))</f>
        <v>747.75</v>
      </c>
    </row>
    <row r="5" spans="1:9" x14ac:dyDescent="0.25">
      <c r="A5" s="39"/>
      <c r="B5" s="36"/>
      <c r="C5" s="37"/>
      <c r="D5" s="37"/>
      <c r="E5" s="38"/>
      <c r="F5" s="38"/>
      <c r="G5" s="5" t="s">
        <v>163</v>
      </c>
      <c r="H5" s="16">
        <v>1201.19</v>
      </c>
      <c r="I5" s="17" t="str">
        <f t="shared" si="0"/>
        <v>Descartado</v>
      </c>
    </row>
    <row r="6" spans="1:9" x14ac:dyDescent="0.25">
      <c r="A6" s="39"/>
      <c r="B6" s="36"/>
      <c r="C6" s="37"/>
      <c r="D6" s="37"/>
      <c r="E6" s="38"/>
      <c r="F6" s="38"/>
      <c r="G6" s="5"/>
      <c r="H6" s="16"/>
      <c r="I6" s="17" t="str">
        <f t="shared" si="0"/>
        <v/>
      </c>
    </row>
    <row r="7" spans="1:9" x14ac:dyDescent="0.25">
      <c r="A7" s="39"/>
      <c r="B7" s="36"/>
      <c r="C7" s="37"/>
      <c r="D7" s="37"/>
      <c r="E7" s="38"/>
      <c r="F7" s="38"/>
      <c r="G7" s="5"/>
      <c r="H7" s="16"/>
      <c r="I7" s="17" t="str">
        <f t="shared" si="0"/>
        <v/>
      </c>
    </row>
    <row r="8" spans="1:9" x14ac:dyDescent="0.25">
      <c r="A8" s="39"/>
      <c r="B8" s="36"/>
      <c r="C8" s="37"/>
      <c r="D8" s="37"/>
      <c r="E8" s="38"/>
      <c r="F8" s="38"/>
      <c r="G8" s="5"/>
      <c r="H8" s="16"/>
      <c r="I8" s="17" t="str">
        <f t="shared" si="0"/>
        <v/>
      </c>
    </row>
    <row r="9" spans="1:9" x14ac:dyDescent="0.25">
      <c r="A9" s="39"/>
      <c r="B9" s="36"/>
      <c r="C9" s="37"/>
      <c r="D9" s="37"/>
      <c r="E9" s="38"/>
      <c r="F9" s="38"/>
      <c r="G9" s="5"/>
      <c r="H9" s="16"/>
      <c r="I9" s="17" t="str">
        <f t="shared" si="0"/>
        <v/>
      </c>
    </row>
    <row r="10" spans="1:9" x14ac:dyDescent="0.25">
      <c r="A10" s="39"/>
      <c r="B10" s="36"/>
      <c r="C10" s="37"/>
      <c r="D10" s="37"/>
      <c r="E10" s="38"/>
      <c r="F10" s="38"/>
      <c r="G10" s="5"/>
      <c r="H10" s="16"/>
      <c r="I10" s="17" t="str">
        <f t="shared" si="0"/>
        <v/>
      </c>
    </row>
    <row r="11" spans="1:9" x14ac:dyDescent="0.25">
      <c r="A11" s="39"/>
      <c r="B11" s="36"/>
      <c r="C11" s="37"/>
      <c r="D11" s="37"/>
      <c r="E11" s="38"/>
      <c r="F11" s="38"/>
      <c r="G11" s="5"/>
      <c r="H11" s="16"/>
      <c r="I11" s="17" t="str">
        <f t="shared" si="0"/>
        <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6" t="s">
        <v>12</v>
      </c>
      <c r="B19" s="6" t="s">
        <v>13</v>
      </c>
      <c r="C19" s="6" t="s">
        <v>23</v>
      </c>
      <c r="D19" s="6" t="s">
        <v>14</v>
      </c>
      <c r="E19" s="6" t="s">
        <v>15</v>
      </c>
      <c r="F19" s="6" t="s">
        <v>16</v>
      </c>
      <c r="G19" s="33" t="s">
        <v>17</v>
      </c>
      <c r="H19" s="33"/>
    </row>
    <row r="20" spans="1:9" x14ac:dyDescent="0.25">
      <c r="A20" s="8">
        <f>IF(B20&lt;2,"n/a",(_xlfn.STDEV.S(H3:H17)))</f>
        <v>239.71913572623566</v>
      </c>
      <c r="B20" s="8">
        <f>COUNT(H3:H17)</f>
        <v>3</v>
      </c>
      <c r="C20" s="9">
        <f>IF(B20&lt;2,"n/a",(A20/D20))</f>
        <v>0.25789839348284116</v>
      </c>
      <c r="D20" s="10">
        <f>IFERROR(ROUND(AVERAGE(H3:H17),2),"")</f>
        <v>929.51</v>
      </c>
      <c r="E20" s="15">
        <f>IFERROR(ROUND(IF(B20&lt;2,"n/a",(IF(C20&lt;=25%,"n/a",AVERAGE(I3:I17)))),2),"n/a")</f>
        <v>793.68</v>
      </c>
      <c r="F20" s="10">
        <f>IFERROR(ROUND(MEDIAN(H3:H17),2),"")</f>
        <v>839.6</v>
      </c>
      <c r="G20" s="11" t="str">
        <f>IFERROR(INDEX(G3:G17,MATCH(H20,H3:H17,0)),"")</f>
        <v>HS-CPQ TECNOLOGIA LTDA</v>
      </c>
      <c r="H20" s="12">
        <f>F3</f>
        <v>747.75</v>
      </c>
    </row>
    <row r="22" spans="1:9" x14ac:dyDescent="0.25">
      <c r="G22" s="13" t="s">
        <v>18</v>
      </c>
      <c r="H22" s="14">
        <f>IF(C20&lt;=25%,D20,MIN(E20:F20))</f>
        <v>793.68</v>
      </c>
    </row>
    <row r="23" spans="1:9" x14ac:dyDescent="0.25">
      <c r="G23" s="13" t="s">
        <v>4</v>
      </c>
      <c r="H23" s="14">
        <f>ROUND(H22,2)*D3</f>
        <v>793.68</v>
      </c>
    </row>
    <row r="25" spans="1:9" x14ac:dyDescent="0.25">
      <c r="A25" s="2" t="s">
        <v>26</v>
      </c>
    </row>
    <row r="26" spans="1:9" x14ac:dyDescent="0.25">
      <c r="A26" s="2" t="s">
        <v>24</v>
      </c>
    </row>
    <row r="27" spans="1:9" x14ac:dyDescent="0.25">
      <c r="A27" s="2" t="s">
        <v>19</v>
      </c>
    </row>
    <row r="28" spans="1:9" x14ac:dyDescent="0.25">
      <c r="A28" s="2" t="s">
        <v>20</v>
      </c>
    </row>
    <row r="29" spans="1:9" x14ac:dyDescent="0.25">
      <c r="A29" s="2" t="s">
        <v>21</v>
      </c>
    </row>
    <row r="30" spans="1:9" x14ac:dyDescent="0.25">
      <c r="A30" s="2" t="s">
        <v>22</v>
      </c>
    </row>
    <row r="31" spans="1:9" x14ac:dyDescent="0.25">
      <c r="A31" s="2" t="s">
        <v>25</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6</v>
      </c>
      <c r="B1" s="34"/>
      <c r="C1" s="34"/>
      <c r="D1" s="34"/>
      <c r="E1" s="34"/>
      <c r="F1" s="34"/>
      <c r="G1" s="34"/>
      <c r="H1" s="34"/>
      <c r="I1" s="34"/>
    </row>
    <row r="2" spans="1:9" s="4" customFormat="1" ht="36" x14ac:dyDescent="0.25">
      <c r="A2" s="6" t="s">
        <v>0</v>
      </c>
      <c r="B2" s="6" t="s">
        <v>1</v>
      </c>
      <c r="C2" s="6" t="s">
        <v>2</v>
      </c>
      <c r="D2" s="6" t="s">
        <v>3</v>
      </c>
      <c r="E2" s="6" t="s">
        <v>7</v>
      </c>
      <c r="F2" s="6" t="s">
        <v>8</v>
      </c>
      <c r="G2" s="6" t="s">
        <v>9</v>
      </c>
      <c r="H2" s="6" t="s">
        <v>10</v>
      </c>
      <c r="I2" s="6" t="s">
        <v>11</v>
      </c>
    </row>
    <row r="3" spans="1:9" x14ac:dyDescent="0.25">
      <c r="A3" s="39">
        <v>16</v>
      </c>
      <c r="B3" s="35" t="s">
        <v>43</v>
      </c>
      <c r="C3" s="37" t="s">
        <v>5</v>
      </c>
      <c r="D3" s="37">
        <v>1</v>
      </c>
      <c r="E3" s="38">
        <f>IF(C20&lt;=25%,D20,MIN(E20:F20))</f>
        <v>2798</v>
      </c>
      <c r="F3" s="38">
        <f>MIN(H3:H17)</f>
        <v>1999</v>
      </c>
      <c r="G3" s="5" t="s">
        <v>127</v>
      </c>
      <c r="H3" s="16">
        <v>43500</v>
      </c>
      <c r="I3" s="17" t="str">
        <f>IF(H3="","",(IF($C$20&lt;25%,"n/a",IF(H3&lt;=($D$20+$A$20),H3,"Descartado"))))</f>
        <v>Descartado</v>
      </c>
    </row>
    <row r="4" spans="1:9" x14ac:dyDescent="0.25">
      <c r="A4" s="39"/>
      <c r="B4" s="36"/>
      <c r="C4" s="37"/>
      <c r="D4" s="37"/>
      <c r="E4" s="38"/>
      <c r="F4" s="38"/>
      <c r="G4" s="5" t="s">
        <v>128</v>
      </c>
      <c r="H4" s="16">
        <v>3750</v>
      </c>
      <c r="I4" s="17">
        <f t="shared" ref="I4:I17" si="0">IF(H4="","",(IF($C$20&lt;25%,"n/a",IF(H4&lt;=($D$20+$A$20),H4,"Descartado"))))</f>
        <v>3750</v>
      </c>
    </row>
    <row r="5" spans="1:9" x14ac:dyDescent="0.25">
      <c r="A5" s="39"/>
      <c r="B5" s="36"/>
      <c r="C5" s="37"/>
      <c r="D5" s="37"/>
      <c r="E5" s="38"/>
      <c r="F5" s="38"/>
      <c r="G5" s="5" t="s">
        <v>129</v>
      </c>
      <c r="H5" s="16">
        <v>2000</v>
      </c>
      <c r="I5" s="17">
        <f t="shared" si="0"/>
        <v>2000</v>
      </c>
    </row>
    <row r="6" spans="1:9" x14ac:dyDescent="0.25">
      <c r="A6" s="39"/>
      <c r="B6" s="36"/>
      <c r="C6" s="37"/>
      <c r="D6" s="37"/>
      <c r="E6" s="38"/>
      <c r="F6" s="38"/>
      <c r="G6" s="5" t="s">
        <v>130</v>
      </c>
      <c r="H6" s="16">
        <v>19250</v>
      </c>
      <c r="I6" s="17">
        <f t="shared" si="0"/>
        <v>19250</v>
      </c>
    </row>
    <row r="7" spans="1:9" x14ac:dyDescent="0.25">
      <c r="A7" s="39"/>
      <c r="B7" s="36"/>
      <c r="C7" s="37"/>
      <c r="D7" s="37"/>
      <c r="E7" s="38"/>
      <c r="F7" s="38"/>
      <c r="G7" s="5" t="s">
        <v>162</v>
      </c>
      <c r="H7" s="16">
        <v>2778.37</v>
      </c>
      <c r="I7" s="17">
        <f t="shared" si="0"/>
        <v>2778.37</v>
      </c>
    </row>
    <row r="8" spans="1:9" x14ac:dyDescent="0.25">
      <c r="A8" s="39"/>
      <c r="B8" s="36"/>
      <c r="C8" s="37"/>
      <c r="D8" s="37"/>
      <c r="E8" s="38"/>
      <c r="F8" s="38"/>
      <c r="G8" s="5" t="s">
        <v>174</v>
      </c>
      <c r="H8" s="16">
        <v>1999</v>
      </c>
      <c r="I8" s="17">
        <f t="shared" si="0"/>
        <v>1999</v>
      </c>
    </row>
    <row r="9" spans="1:9" x14ac:dyDescent="0.25">
      <c r="A9" s="39"/>
      <c r="B9" s="36"/>
      <c r="C9" s="37"/>
      <c r="D9" s="37"/>
      <c r="E9" s="38"/>
      <c r="F9" s="38"/>
      <c r="G9" s="5" t="s">
        <v>175</v>
      </c>
      <c r="H9" s="16">
        <v>2798</v>
      </c>
      <c r="I9" s="17">
        <f t="shared" si="0"/>
        <v>2798</v>
      </c>
    </row>
    <row r="10" spans="1:9" x14ac:dyDescent="0.25">
      <c r="A10" s="39"/>
      <c r="B10" s="36"/>
      <c r="C10" s="37"/>
      <c r="D10" s="37"/>
      <c r="E10" s="38"/>
      <c r="F10" s="38"/>
      <c r="G10" s="5"/>
      <c r="H10" s="16"/>
      <c r="I10" s="17" t="str">
        <f t="shared" si="0"/>
        <v/>
      </c>
    </row>
    <row r="11" spans="1:9" x14ac:dyDescent="0.25">
      <c r="A11" s="39"/>
      <c r="B11" s="36"/>
      <c r="C11" s="37"/>
      <c r="D11" s="37"/>
      <c r="E11" s="38"/>
      <c r="F11" s="38"/>
      <c r="G11" s="5"/>
      <c r="H11" s="16"/>
      <c r="I11" s="17" t="str">
        <f t="shared" si="0"/>
        <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6" t="s">
        <v>12</v>
      </c>
      <c r="B19" s="6" t="s">
        <v>13</v>
      </c>
      <c r="C19" s="6" t="s">
        <v>23</v>
      </c>
      <c r="D19" s="6" t="s">
        <v>14</v>
      </c>
      <c r="E19" s="6" t="s">
        <v>15</v>
      </c>
      <c r="F19" s="6" t="s">
        <v>16</v>
      </c>
      <c r="G19" s="33" t="s">
        <v>17</v>
      </c>
      <c r="H19" s="33"/>
    </row>
    <row r="20" spans="1:9" x14ac:dyDescent="0.25">
      <c r="A20" s="8">
        <f>IF(B20&lt;2,"n/a",(_xlfn.STDEV.S(H3:H17)))</f>
        <v>15671.837110350742</v>
      </c>
      <c r="B20" s="8">
        <f>COUNT(H3:H17)</f>
        <v>7</v>
      </c>
      <c r="C20" s="9">
        <f>IF(B20&lt;2,"n/a",(A20/D20))</f>
        <v>1.4420286062684309</v>
      </c>
      <c r="D20" s="10">
        <f>IFERROR(ROUND(AVERAGE(H3:H17),2),"")</f>
        <v>10867.91</v>
      </c>
      <c r="E20" s="15">
        <f>IFERROR(ROUND(IF(B20&lt;2,"n/a",(IF(C20&lt;=25%,"n/a",AVERAGE(I3:I17)))),2),"n/a")</f>
        <v>5429.23</v>
      </c>
      <c r="F20" s="10">
        <f>IFERROR(ROUND(MEDIAN(H3:H17),2),"")</f>
        <v>2798</v>
      </c>
      <c r="G20" s="11" t="str">
        <f>IFERROR(INDEX(G3:G17,MATCH(H20,H3:H17,0)),"")</f>
        <v>ROLAND STORE</v>
      </c>
      <c r="H20" s="12">
        <f>F3</f>
        <v>1999</v>
      </c>
    </row>
    <row r="22" spans="1:9" x14ac:dyDescent="0.25">
      <c r="G22" s="13" t="s">
        <v>18</v>
      </c>
      <c r="H22" s="14">
        <f>IF(C20&lt;=25%,D20,MIN(E20:F20))</f>
        <v>2798</v>
      </c>
    </row>
    <row r="23" spans="1:9" x14ac:dyDescent="0.25">
      <c r="G23" s="13" t="s">
        <v>4</v>
      </c>
      <c r="H23" s="14">
        <f>ROUND(H22,2)*D3</f>
        <v>2798</v>
      </c>
    </row>
    <row r="25" spans="1:9" x14ac:dyDescent="0.25">
      <c r="A25" s="2" t="s">
        <v>26</v>
      </c>
    </row>
    <row r="26" spans="1:9" x14ac:dyDescent="0.25">
      <c r="A26" s="2" t="s">
        <v>24</v>
      </c>
    </row>
    <row r="27" spans="1:9" x14ac:dyDescent="0.25">
      <c r="A27" s="2" t="s">
        <v>19</v>
      </c>
    </row>
    <row r="28" spans="1:9" x14ac:dyDescent="0.25">
      <c r="A28" s="2" t="s">
        <v>20</v>
      </c>
    </row>
    <row r="29" spans="1:9" x14ac:dyDescent="0.25">
      <c r="A29" s="2" t="s">
        <v>21</v>
      </c>
    </row>
    <row r="30" spans="1:9" x14ac:dyDescent="0.25">
      <c r="A30" s="2" t="s">
        <v>22</v>
      </c>
    </row>
    <row r="31" spans="1:9" x14ac:dyDescent="0.25">
      <c r="A31" s="2" t="s">
        <v>25</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6</v>
      </c>
      <c r="B1" s="34"/>
      <c r="C1" s="34"/>
      <c r="D1" s="34"/>
      <c r="E1" s="34"/>
      <c r="F1" s="34"/>
      <c r="G1" s="34"/>
      <c r="H1" s="34"/>
      <c r="I1" s="34"/>
    </row>
    <row r="2" spans="1:9" s="4" customFormat="1" ht="36" x14ac:dyDescent="0.25">
      <c r="A2" s="6" t="s">
        <v>0</v>
      </c>
      <c r="B2" s="6" t="s">
        <v>1</v>
      </c>
      <c r="C2" s="6" t="s">
        <v>2</v>
      </c>
      <c r="D2" s="6" t="s">
        <v>3</v>
      </c>
      <c r="E2" s="6" t="s">
        <v>7</v>
      </c>
      <c r="F2" s="6" t="s">
        <v>8</v>
      </c>
      <c r="G2" s="6" t="s">
        <v>9</v>
      </c>
      <c r="H2" s="6" t="s">
        <v>10</v>
      </c>
      <c r="I2" s="6" t="s">
        <v>11</v>
      </c>
    </row>
    <row r="3" spans="1:9" x14ac:dyDescent="0.25">
      <c r="A3" s="39">
        <v>17</v>
      </c>
      <c r="B3" s="35" t="s">
        <v>44</v>
      </c>
      <c r="C3" s="37" t="s">
        <v>5</v>
      </c>
      <c r="D3" s="37">
        <v>1</v>
      </c>
      <c r="E3" s="38">
        <f>IF(C20&lt;=25%,D20,MIN(E20:F20))</f>
        <v>420.75</v>
      </c>
      <c r="F3" s="38">
        <f>MIN(H3:H17)</f>
        <v>259.99</v>
      </c>
      <c r="G3" s="5" t="s">
        <v>131</v>
      </c>
      <c r="H3" s="16">
        <v>277.01</v>
      </c>
      <c r="I3" s="17">
        <f>IF(H3="","",(IF($C$20&lt;25%,"n/a",IF(H3&lt;=($D$20+$A$20),H3,"Descartado"))))</f>
        <v>277.01</v>
      </c>
    </row>
    <row r="4" spans="1:9" x14ac:dyDescent="0.25">
      <c r="A4" s="39"/>
      <c r="B4" s="36"/>
      <c r="C4" s="37"/>
      <c r="D4" s="37"/>
      <c r="E4" s="38"/>
      <c r="F4" s="38"/>
      <c r="G4" s="5" t="s">
        <v>132</v>
      </c>
      <c r="H4" s="16">
        <v>319</v>
      </c>
      <c r="I4" s="17">
        <f t="shared" ref="I4:I17" si="0">IF(H4="","",(IF($C$20&lt;25%,"n/a",IF(H4&lt;=($D$20+$A$20),H4,"Descartado"))))</f>
        <v>319</v>
      </c>
    </row>
    <row r="5" spans="1:9" x14ac:dyDescent="0.25">
      <c r="A5" s="39"/>
      <c r="B5" s="36"/>
      <c r="C5" s="37"/>
      <c r="D5" s="37"/>
      <c r="E5" s="38"/>
      <c r="F5" s="38"/>
      <c r="G5" s="5" t="s">
        <v>133</v>
      </c>
      <c r="H5" s="16">
        <v>308.55</v>
      </c>
      <c r="I5" s="17">
        <f t="shared" si="0"/>
        <v>308.55</v>
      </c>
    </row>
    <row r="6" spans="1:9" x14ac:dyDescent="0.25">
      <c r="A6" s="39"/>
      <c r="B6" s="36"/>
      <c r="C6" s="37"/>
      <c r="D6" s="37"/>
      <c r="E6" s="38"/>
      <c r="F6" s="38"/>
      <c r="G6" s="5" t="s">
        <v>60</v>
      </c>
      <c r="H6" s="16">
        <v>637.03</v>
      </c>
      <c r="I6" s="17">
        <f t="shared" si="0"/>
        <v>637.03</v>
      </c>
    </row>
    <row r="7" spans="1:9" x14ac:dyDescent="0.25">
      <c r="A7" s="39"/>
      <c r="B7" s="36"/>
      <c r="C7" s="37"/>
      <c r="D7" s="37"/>
      <c r="E7" s="38"/>
      <c r="F7" s="38"/>
      <c r="G7" s="5" t="s">
        <v>134</v>
      </c>
      <c r="H7" s="16">
        <v>4678</v>
      </c>
      <c r="I7" s="17" t="str">
        <f t="shared" si="0"/>
        <v>Descartado</v>
      </c>
    </row>
    <row r="8" spans="1:9" x14ac:dyDescent="0.25">
      <c r="A8" s="39"/>
      <c r="B8" s="36"/>
      <c r="C8" s="37"/>
      <c r="D8" s="37"/>
      <c r="E8" s="38"/>
      <c r="F8" s="38"/>
      <c r="G8" s="5" t="s">
        <v>102</v>
      </c>
      <c r="H8" s="16">
        <v>573.75</v>
      </c>
      <c r="I8" s="17">
        <f t="shared" si="0"/>
        <v>573.75</v>
      </c>
    </row>
    <row r="9" spans="1:9" x14ac:dyDescent="0.25">
      <c r="A9" s="39"/>
      <c r="B9" s="36"/>
      <c r="C9" s="37"/>
      <c r="D9" s="37"/>
      <c r="E9" s="38"/>
      <c r="F9" s="38"/>
      <c r="G9" s="5" t="s">
        <v>170</v>
      </c>
      <c r="H9" s="16">
        <v>259.99</v>
      </c>
      <c r="I9" s="17">
        <f t="shared" si="0"/>
        <v>259.99</v>
      </c>
    </row>
    <row r="10" spans="1:9" x14ac:dyDescent="0.25">
      <c r="A10" s="39"/>
      <c r="B10" s="36"/>
      <c r="C10" s="37"/>
      <c r="D10" s="37"/>
      <c r="E10" s="38"/>
      <c r="F10" s="38"/>
      <c r="G10" s="5" t="s">
        <v>176</v>
      </c>
      <c r="H10" s="16">
        <v>569.91</v>
      </c>
      <c r="I10" s="17">
        <f t="shared" si="0"/>
        <v>569.91</v>
      </c>
    </row>
    <row r="11" spans="1:9" x14ac:dyDescent="0.25">
      <c r="A11" s="39"/>
      <c r="B11" s="36"/>
      <c r="C11" s="37"/>
      <c r="D11" s="37"/>
      <c r="E11" s="38"/>
      <c r="F11" s="38"/>
      <c r="G11" s="5"/>
      <c r="H11" s="16"/>
      <c r="I11" s="17" t="str">
        <f t="shared" si="0"/>
        <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6" t="s">
        <v>12</v>
      </c>
      <c r="B19" s="6" t="s">
        <v>13</v>
      </c>
      <c r="C19" s="6" t="s">
        <v>23</v>
      </c>
      <c r="D19" s="6" t="s">
        <v>14</v>
      </c>
      <c r="E19" s="6" t="s">
        <v>15</v>
      </c>
      <c r="F19" s="6" t="s">
        <v>16</v>
      </c>
      <c r="G19" s="33" t="s">
        <v>17</v>
      </c>
      <c r="H19" s="33"/>
    </row>
    <row r="20" spans="1:9" x14ac:dyDescent="0.25">
      <c r="A20" s="8">
        <f>IF(B20&lt;2,"n/a",(_xlfn.STDEV.S(H3:H17)))</f>
        <v>1512.8283644504138</v>
      </c>
      <c r="B20" s="8">
        <f>COUNT(H3:H17)</f>
        <v>8</v>
      </c>
      <c r="C20" s="9">
        <f>IF(B20&lt;2,"n/a",(A20/D20))</f>
        <v>1.5875878776069239</v>
      </c>
      <c r="D20" s="10">
        <f>IFERROR(ROUND(AVERAGE(H3:H17),2),"")</f>
        <v>952.91</v>
      </c>
      <c r="E20" s="15">
        <f>IFERROR(ROUND(IF(B20&lt;2,"n/a",(IF(C20&lt;=25%,"n/a",AVERAGE(I3:I17)))),2),"n/a")</f>
        <v>420.75</v>
      </c>
      <c r="F20" s="10">
        <f>IFERROR(ROUND(MEDIAN(H3:H17),2),"")</f>
        <v>444.46</v>
      </c>
      <c r="G20" s="11" t="str">
        <f>IFERROR(INDEX(G3:G17,MATCH(H20,H3:H17,0)),"")</f>
        <v>KABUM</v>
      </c>
      <c r="H20" s="12">
        <f>F3</f>
        <v>259.99</v>
      </c>
    </row>
    <row r="22" spans="1:9" x14ac:dyDescent="0.25">
      <c r="G22" s="13" t="s">
        <v>18</v>
      </c>
      <c r="H22" s="14">
        <f>IF(C20&lt;=25%,D20,MIN(E20:F20))</f>
        <v>420.75</v>
      </c>
    </row>
    <row r="23" spans="1:9" x14ac:dyDescent="0.25">
      <c r="G23" s="13" t="s">
        <v>4</v>
      </c>
      <c r="H23" s="14">
        <f>ROUND(H22,2)*D3</f>
        <v>420.75</v>
      </c>
    </row>
    <row r="25" spans="1:9" x14ac:dyDescent="0.25">
      <c r="A25" s="2" t="s">
        <v>26</v>
      </c>
    </row>
    <row r="26" spans="1:9" x14ac:dyDescent="0.25">
      <c r="A26" s="2" t="s">
        <v>24</v>
      </c>
    </row>
    <row r="27" spans="1:9" x14ac:dyDescent="0.25">
      <c r="A27" s="2" t="s">
        <v>19</v>
      </c>
    </row>
    <row r="28" spans="1:9" x14ac:dyDescent="0.25">
      <c r="A28" s="2" t="s">
        <v>20</v>
      </c>
    </row>
    <row r="29" spans="1:9" x14ac:dyDescent="0.25">
      <c r="A29" s="2" t="s">
        <v>21</v>
      </c>
    </row>
    <row r="30" spans="1:9" x14ac:dyDescent="0.25">
      <c r="A30" s="2" t="s">
        <v>22</v>
      </c>
    </row>
    <row r="31" spans="1:9" x14ac:dyDescent="0.25">
      <c r="A31" s="2" t="s">
        <v>25</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6</v>
      </c>
      <c r="B1" s="34"/>
      <c r="C1" s="34"/>
      <c r="D1" s="34"/>
      <c r="E1" s="34"/>
      <c r="F1" s="34"/>
      <c r="G1" s="34"/>
      <c r="H1" s="34"/>
      <c r="I1" s="34"/>
    </row>
    <row r="2" spans="1:9" s="4" customFormat="1" ht="36" x14ac:dyDescent="0.25">
      <c r="A2" s="6" t="s">
        <v>0</v>
      </c>
      <c r="B2" s="6" t="s">
        <v>1</v>
      </c>
      <c r="C2" s="6" t="s">
        <v>2</v>
      </c>
      <c r="D2" s="6" t="s">
        <v>3</v>
      </c>
      <c r="E2" s="6" t="s">
        <v>7</v>
      </c>
      <c r="F2" s="6" t="s">
        <v>8</v>
      </c>
      <c r="G2" s="6" t="s">
        <v>9</v>
      </c>
      <c r="H2" s="6" t="s">
        <v>10</v>
      </c>
      <c r="I2" s="6" t="s">
        <v>11</v>
      </c>
    </row>
    <row r="3" spans="1:9" x14ac:dyDescent="0.25">
      <c r="A3" s="39">
        <v>18</v>
      </c>
      <c r="B3" s="35" t="s">
        <v>45</v>
      </c>
      <c r="C3" s="37" t="s">
        <v>5</v>
      </c>
      <c r="D3" s="37">
        <v>1</v>
      </c>
      <c r="E3" s="38">
        <f>IF(C20&lt;=25%,D20,MIN(E20:F20))</f>
        <v>93.27</v>
      </c>
      <c r="F3" s="38">
        <f>MIN(H3:H17)</f>
        <v>31.88</v>
      </c>
      <c r="G3" s="5" t="s">
        <v>135</v>
      </c>
      <c r="H3" s="16">
        <v>60</v>
      </c>
      <c r="I3" s="17">
        <f>IF(H3="","",(IF($C$20&lt;25%,"n/a",IF(H3&lt;=($D$20+$A$20),H3,"Descartado"))))</f>
        <v>60</v>
      </c>
    </row>
    <row r="4" spans="1:9" x14ac:dyDescent="0.25">
      <c r="A4" s="39"/>
      <c r="B4" s="36"/>
      <c r="C4" s="37"/>
      <c r="D4" s="37"/>
      <c r="E4" s="38"/>
      <c r="F4" s="38"/>
      <c r="G4" s="5" t="s">
        <v>136</v>
      </c>
      <c r="H4" s="16">
        <v>212.4</v>
      </c>
      <c r="I4" s="17">
        <f t="shared" ref="I4:I17" si="0">IF(H4="","",(IF($C$20&lt;25%,"n/a",IF(H4&lt;=($D$20+$A$20),H4,"Descartado"))))</f>
        <v>212.4</v>
      </c>
    </row>
    <row r="5" spans="1:9" x14ac:dyDescent="0.25">
      <c r="A5" s="39"/>
      <c r="B5" s="36"/>
      <c r="C5" s="37"/>
      <c r="D5" s="37"/>
      <c r="E5" s="38"/>
      <c r="F5" s="38"/>
      <c r="G5" s="5" t="s">
        <v>137</v>
      </c>
      <c r="H5" s="16">
        <v>34.99</v>
      </c>
      <c r="I5" s="17">
        <f t="shared" si="0"/>
        <v>34.99</v>
      </c>
    </row>
    <row r="6" spans="1:9" x14ac:dyDescent="0.25">
      <c r="A6" s="39"/>
      <c r="B6" s="36"/>
      <c r="C6" s="37"/>
      <c r="D6" s="37"/>
      <c r="E6" s="38"/>
      <c r="F6" s="38"/>
      <c r="G6" s="5" t="s">
        <v>138</v>
      </c>
      <c r="H6" s="16">
        <v>31.88</v>
      </c>
      <c r="I6" s="17">
        <f t="shared" si="0"/>
        <v>31.88</v>
      </c>
    </row>
    <row r="7" spans="1:9" x14ac:dyDescent="0.25">
      <c r="A7" s="39"/>
      <c r="B7" s="36"/>
      <c r="C7" s="37"/>
      <c r="D7" s="37"/>
      <c r="E7" s="38"/>
      <c r="F7" s="38"/>
      <c r="G7" s="5" t="s">
        <v>139</v>
      </c>
      <c r="H7" s="16">
        <v>157</v>
      </c>
      <c r="I7" s="17">
        <f t="shared" si="0"/>
        <v>157</v>
      </c>
    </row>
    <row r="8" spans="1:9" x14ac:dyDescent="0.25">
      <c r="A8" s="39"/>
      <c r="B8" s="36"/>
      <c r="C8" s="37"/>
      <c r="D8" s="37"/>
      <c r="E8" s="38"/>
      <c r="F8" s="38"/>
      <c r="G8" s="5" t="s">
        <v>140</v>
      </c>
      <c r="H8" s="16">
        <v>32.08</v>
      </c>
      <c r="I8" s="17">
        <f t="shared" si="0"/>
        <v>32.08</v>
      </c>
    </row>
    <row r="9" spans="1:9" x14ac:dyDescent="0.25">
      <c r="A9" s="39"/>
      <c r="B9" s="36"/>
      <c r="C9" s="37"/>
      <c r="D9" s="37"/>
      <c r="E9" s="38"/>
      <c r="F9" s="38"/>
      <c r="G9" s="5" t="s">
        <v>141</v>
      </c>
      <c r="H9" s="16">
        <v>625.9</v>
      </c>
      <c r="I9" s="17" t="str">
        <f t="shared" si="0"/>
        <v>Descartado</v>
      </c>
    </row>
    <row r="10" spans="1:9" x14ac:dyDescent="0.25">
      <c r="A10" s="39"/>
      <c r="B10" s="36"/>
      <c r="C10" s="37"/>
      <c r="D10" s="37"/>
      <c r="E10" s="38"/>
      <c r="F10" s="38"/>
      <c r="G10" s="5" t="s">
        <v>170</v>
      </c>
      <c r="H10" s="16">
        <v>115.87</v>
      </c>
      <c r="I10" s="17">
        <f t="shared" si="0"/>
        <v>115.87</v>
      </c>
    </row>
    <row r="11" spans="1:9" x14ac:dyDescent="0.25">
      <c r="A11" s="39"/>
      <c r="B11" s="36"/>
      <c r="C11" s="37"/>
      <c r="D11" s="37"/>
      <c r="E11" s="38"/>
      <c r="F11" s="38"/>
      <c r="G11" s="5" t="s">
        <v>176</v>
      </c>
      <c r="H11" s="16">
        <v>101.9</v>
      </c>
      <c r="I11" s="17">
        <f t="shared" si="0"/>
        <v>101.9</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6" t="s">
        <v>12</v>
      </c>
      <c r="B19" s="6" t="s">
        <v>13</v>
      </c>
      <c r="C19" s="6" t="s">
        <v>23</v>
      </c>
      <c r="D19" s="6" t="s">
        <v>14</v>
      </c>
      <c r="E19" s="6" t="s">
        <v>15</v>
      </c>
      <c r="F19" s="6" t="s">
        <v>16</v>
      </c>
      <c r="G19" s="33" t="s">
        <v>17</v>
      </c>
      <c r="H19" s="33"/>
    </row>
    <row r="20" spans="1:9" x14ac:dyDescent="0.25">
      <c r="A20" s="8">
        <f>IF(B20&lt;2,"n/a",(_xlfn.STDEV.S(H3:H17)))</f>
        <v>188.09336850351744</v>
      </c>
      <c r="B20" s="8">
        <f>COUNT(H3:H17)</f>
        <v>9</v>
      </c>
      <c r="C20" s="9">
        <f>IF(B20&lt;2,"n/a",(A20/D20))</f>
        <v>1.233803663519301</v>
      </c>
      <c r="D20" s="10">
        <f>IFERROR(ROUND(AVERAGE(H3:H17),2),"")</f>
        <v>152.44999999999999</v>
      </c>
      <c r="E20" s="15">
        <f>IFERROR(ROUND(IF(B20&lt;2,"n/a",(IF(C20&lt;=25%,"n/a",AVERAGE(I3:I17)))),2),"n/a")</f>
        <v>93.27</v>
      </c>
      <c r="F20" s="10">
        <f>IFERROR(ROUND(MEDIAN(H3:H17),2),"")</f>
        <v>101.9</v>
      </c>
      <c r="G20" s="11" t="str">
        <f>IFERROR(INDEX(G3:G17,MATCH(H20,H3:H17,0)),"")</f>
        <v>46.543.079 MARA JULIO FACCION</v>
      </c>
      <c r="H20" s="12">
        <f>F3</f>
        <v>31.88</v>
      </c>
    </row>
    <row r="22" spans="1:9" x14ac:dyDescent="0.25">
      <c r="G22" s="13" t="s">
        <v>18</v>
      </c>
      <c r="H22" s="14">
        <f>IF(C20&lt;=25%,D20,MIN(E20:F20))</f>
        <v>93.27</v>
      </c>
    </row>
    <row r="23" spans="1:9" x14ac:dyDescent="0.25">
      <c r="G23" s="13" t="s">
        <v>4</v>
      </c>
      <c r="H23" s="14">
        <f>ROUND(H22,2)*D3</f>
        <v>93.27</v>
      </c>
    </row>
    <row r="25" spans="1:9" x14ac:dyDescent="0.25">
      <c r="A25" s="2" t="s">
        <v>26</v>
      </c>
    </row>
    <row r="26" spans="1:9" x14ac:dyDescent="0.25">
      <c r="A26" s="2" t="s">
        <v>24</v>
      </c>
    </row>
    <row r="27" spans="1:9" x14ac:dyDescent="0.25">
      <c r="A27" s="2" t="s">
        <v>19</v>
      </c>
    </row>
    <row r="28" spans="1:9" x14ac:dyDescent="0.25">
      <c r="A28" s="2" t="s">
        <v>20</v>
      </c>
    </row>
    <row r="29" spans="1:9" x14ac:dyDescent="0.25">
      <c r="A29" s="2" t="s">
        <v>21</v>
      </c>
    </row>
    <row r="30" spans="1:9" x14ac:dyDescent="0.25">
      <c r="A30" s="2" t="s">
        <v>22</v>
      </c>
    </row>
    <row r="31" spans="1:9" x14ac:dyDescent="0.25">
      <c r="A31" s="2" t="s">
        <v>25</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6</v>
      </c>
      <c r="B1" s="34"/>
      <c r="C1" s="34"/>
      <c r="D1" s="34"/>
      <c r="E1" s="34"/>
      <c r="F1" s="34"/>
      <c r="G1" s="34"/>
      <c r="H1" s="34"/>
      <c r="I1" s="34"/>
    </row>
    <row r="2" spans="1:9" s="4" customFormat="1" ht="36" x14ac:dyDescent="0.25">
      <c r="A2" s="6" t="s">
        <v>0</v>
      </c>
      <c r="B2" s="6" t="s">
        <v>1</v>
      </c>
      <c r="C2" s="6" t="s">
        <v>2</v>
      </c>
      <c r="D2" s="6" t="s">
        <v>3</v>
      </c>
      <c r="E2" s="6" t="s">
        <v>7</v>
      </c>
      <c r="F2" s="6" t="s">
        <v>8</v>
      </c>
      <c r="G2" s="6" t="s">
        <v>9</v>
      </c>
      <c r="H2" s="6" t="s">
        <v>10</v>
      </c>
      <c r="I2" s="6" t="s">
        <v>11</v>
      </c>
    </row>
    <row r="3" spans="1:9" x14ac:dyDescent="0.25">
      <c r="A3" s="39">
        <v>19</v>
      </c>
      <c r="B3" s="35" t="s">
        <v>46</v>
      </c>
      <c r="C3" s="37" t="s">
        <v>5</v>
      </c>
      <c r="D3" s="37">
        <v>2</v>
      </c>
      <c r="E3" s="38">
        <f>IF(C20&lt;=25%,D20,MIN(E20:F20))</f>
        <v>741.85</v>
      </c>
      <c r="F3" s="38">
        <f>MIN(H3:H17)</f>
        <v>569.99</v>
      </c>
      <c r="G3" s="5" t="s">
        <v>170</v>
      </c>
      <c r="H3" s="16">
        <v>1096.79</v>
      </c>
      <c r="I3" s="17" t="str">
        <f>IF(H3="","",(IF($C$20&lt;25%,"n/a",IF(H3&lt;=($D$20+$A$20),H3,"Descartado"))))</f>
        <v>Descartado</v>
      </c>
    </row>
    <row r="4" spans="1:9" x14ac:dyDescent="0.25">
      <c r="A4" s="39"/>
      <c r="B4" s="36"/>
      <c r="C4" s="37"/>
      <c r="D4" s="37"/>
      <c r="E4" s="38"/>
      <c r="F4" s="38"/>
      <c r="G4" s="5" t="s">
        <v>163</v>
      </c>
      <c r="H4" s="16">
        <v>998.9</v>
      </c>
      <c r="I4" s="17">
        <f t="shared" ref="I4:I17" si="0">IF(H4="","",(IF($C$20&lt;25%,"n/a",IF(H4&lt;=($D$20+$A$20),H4,"Descartado"))))</f>
        <v>998.9</v>
      </c>
    </row>
    <row r="5" spans="1:9" x14ac:dyDescent="0.25">
      <c r="A5" s="39"/>
      <c r="B5" s="36"/>
      <c r="C5" s="37"/>
      <c r="D5" s="37"/>
      <c r="E5" s="38"/>
      <c r="F5" s="38"/>
      <c r="G5" s="5" t="s">
        <v>177</v>
      </c>
      <c r="H5" s="16">
        <v>569.99</v>
      </c>
      <c r="I5" s="17">
        <f t="shared" si="0"/>
        <v>569.99</v>
      </c>
    </row>
    <row r="6" spans="1:9" x14ac:dyDescent="0.25">
      <c r="A6" s="39"/>
      <c r="B6" s="36"/>
      <c r="C6" s="37"/>
      <c r="D6" s="37"/>
      <c r="E6" s="38"/>
      <c r="F6" s="38"/>
      <c r="G6" s="5" t="s">
        <v>178</v>
      </c>
      <c r="H6" s="16">
        <v>599</v>
      </c>
      <c r="I6" s="17">
        <f t="shared" si="0"/>
        <v>599</v>
      </c>
    </row>
    <row r="7" spans="1:9" x14ac:dyDescent="0.25">
      <c r="A7" s="39"/>
      <c r="B7" s="36"/>
      <c r="C7" s="37"/>
      <c r="D7" s="37"/>
      <c r="E7" s="38"/>
      <c r="F7" s="38"/>
      <c r="G7" s="5" t="s">
        <v>179</v>
      </c>
      <c r="H7" s="16">
        <v>799.49</v>
      </c>
      <c r="I7" s="17">
        <f t="shared" si="0"/>
        <v>799.49</v>
      </c>
    </row>
    <row r="8" spans="1:9" x14ac:dyDescent="0.25">
      <c r="A8" s="39"/>
      <c r="B8" s="36"/>
      <c r="C8" s="37"/>
      <c r="D8" s="37"/>
      <c r="E8" s="38"/>
      <c r="F8" s="38"/>
      <c r="G8" s="5"/>
      <c r="H8" s="16"/>
      <c r="I8" s="17" t="str">
        <f t="shared" si="0"/>
        <v/>
      </c>
    </row>
    <row r="9" spans="1:9" x14ac:dyDescent="0.25">
      <c r="A9" s="39"/>
      <c r="B9" s="36"/>
      <c r="C9" s="37"/>
      <c r="D9" s="37"/>
      <c r="E9" s="38"/>
      <c r="F9" s="38"/>
      <c r="G9" s="5"/>
      <c r="H9" s="16"/>
      <c r="I9" s="17" t="str">
        <f t="shared" si="0"/>
        <v/>
      </c>
    </row>
    <row r="10" spans="1:9" x14ac:dyDescent="0.25">
      <c r="A10" s="39"/>
      <c r="B10" s="36"/>
      <c r="C10" s="37"/>
      <c r="D10" s="37"/>
      <c r="E10" s="38"/>
      <c r="F10" s="38"/>
      <c r="G10" s="5"/>
      <c r="H10" s="16"/>
      <c r="I10" s="17" t="str">
        <f t="shared" si="0"/>
        <v/>
      </c>
    </row>
    <row r="11" spans="1:9" x14ac:dyDescent="0.25">
      <c r="A11" s="39"/>
      <c r="B11" s="36"/>
      <c r="C11" s="37"/>
      <c r="D11" s="37"/>
      <c r="E11" s="38"/>
      <c r="F11" s="38"/>
      <c r="G11" s="5"/>
      <c r="H11" s="16"/>
      <c r="I11" s="17" t="str">
        <f t="shared" si="0"/>
        <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6" t="s">
        <v>12</v>
      </c>
      <c r="B19" s="6" t="s">
        <v>13</v>
      </c>
      <c r="C19" s="6" t="s">
        <v>23</v>
      </c>
      <c r="D19" s="6" t="s">
        <v>14</v>
      </c>
      <c r="E19" s="6" t="s">
        <v>15</v>
      </c>
      <c r="F19" s="6" t="s">
        <v>16</v>
      </c>
      <c r="G19" s="33" t="s">
        <v>17</v>
      </c>
      <c r="H19" s="33"/>
    </row>
    <row r="20" spans="1:9" x14ac:dyDescent="0.25">
      <c r="A20" s="8">
        <f>IF(B20&lt;2,"n/a",(_xlfn.STDEV.S(H3:H17)))</f>
        <v>234.58890453301464</v>
      </c>
      <c r="B20" s="8">
        <f>COUNT(H3:H17)</f>
        <v>5</v>
      </c>
      <c r="C20" s="9">
        <f>IF(B20&lt;2,"n/a",(A20/D20))</f>
        <v>0.28860758649780965</v>
      </c>
      <c r="D20" s="10">
        <f>IFERROR(ROUND(AVERAGE(H3:H17),2),"")</f>
        <v>812.83</v>
      </c>
      <c r="E20" s="15">
        <f>IFERROR(ROUND(IF(B20&lt;2,"n/a",(IF(C20&lt;=25%,"n/a",AVERAGE(I3:I17)))),2),"n/a")</f>
        <v>741.85</v>
      </c>
      <c r="F20" s="10">
        <f>IFERROR(ROUND(MEDIAN(H3:H17),2),"")</f>
        <v>799.49</v>
      </c>
      <c r="G20" s="11" t="str">
        <f>IFERROR(INDEX(G3:G17,MATCH(H20,H3:H17,0)),"")</f>
        <v>RCK AUDIO</v>
      </c>
      <c r="H20" s="12">
        <f>F3</f>
        <v>569.99</v>
      </c>
    </row>
    <row r="22" spans="1:9" x14ac:dyDescent="0.25">
      <c r="G22" s="13" t="s">
        <v>18</v>
      </c>
      <c r="H22" s="14">
        <f>IF(C20&lt;=25%,D20,MIN(E20:F20))</f>
        <v>741.85</v>
      </c>
    </row>
    <row r="23" spans="1:9" x14ac:dyDescent="0.25">
      <c r="G23" s="13" t="s">
        <v>4</v>
      </c>
      <c r="H23" s="14">
        <f>ROUND(H22,2)*D3</f>
        <v>1483.7</v>
      </c>
    </row>
    <row r="25" spans="1:9" x14ac:dyDescent="0.25">
      <c r="A25" s="2" t="s">
        <v>26</v>
      </c>
    </row>
    <row r="26" spans="1:9" x14ac:dyDescent="0.25">
      <c r="A26" s="2" t="s">
        <v>24</v>
      </c>
    </row>
    <row r="27" spans="1:9" x14ac:dyDescent="0.25">
      <c r="A27" s="2" t="s">
        <v>19</v>
      </c>
    </row>
    <row r="28" spans="1:9" x14ac:dyDescent="0.25">
      <c r="A28" s="2" t="s">
        <v>20</v>
      </c>
    </row>
    <row r="29" spans="1:9" x14ac:dyDescent="0.25">
      <c r="A29" s="2" t="s">
        <v>21</v>
      </c>
    </row>
    <row r="30" spans="1:9" x14ac:dyDescent="0.25">
      <c r="A30" s="2" t="s">
        <v>22</v>
      </c>
    </row>
    <row r="31" spans="1:9" x14ac:dyDescent="0.25">
      <c r="A31" s="2" t="s">
        <v>25</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6" sqref="G6"/>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6</v>
      </c>
      <c r="B1" s="34"/>
      <c r="C1" s="34"/>
      <c r="D1" s="34"/>
      <c r="E1" s="34"/>
      <c r="F1" s="34"/>
      <c r="G1" s="34"/>
      <c r="H1" s="34"/>
      <c r="I1" s="34"/>
    </row>
    <row r="2" spans="1:9" s="4" customFormat="1" ht="36" x14ac:dyDescent="0.25">
      <c r="A2" s="6" t="s">
        <v>0</v>
      </c>
      <c r="B2" s="6" t="s">
        <v>1</v>
      </c>
      <c r="C2" s="6" t="s">
        <v>2</v>
      </c>
      <c r="D2" s="6" t="s">
        <v>3</v>
      </c>
      <c r="E2" s="6" t="s">
        <v>7</v>
      </c>
      <c r="F2" s="6" t="s">
        <v>8</v>
      </c>
      <c r="G2" s="6" t="s">
        <v>9</v>
      </c>
      <c r="H2" s="6" t="s">
        <v>10</v>
      </c>
      <c r="I2" s="6" t="s">
        <v>11</v>
      </c>
    </row>
    <row r="3" spans="1:9" x14ac:dyDescent="0.25">
      <c r="A3" s="39">
        <v>2</v>
      </c>
      <c r="B3" s="43" t="s">
        <v>199</v>
      </c>
      <c r="C3" s="37" t="s">
        <v>205</v>
      </c>
      <c r="D3" s="37">
        <v>6</v>
      </c>
      <c r="E3" s="38">
        <f>IF(C20&lt;=25%,D20,MIN(E20:F20))</f>
        <v>1946</v>
      </c>
      <c r="F3" s="38">
        <f>MIN(H3:H17)</f>
        <v>1680</v>
      </c>
      <c r="G3" s="5" t="s">
        <v>206</v>
      </c>
      <c r="H3" s="16">
        <v>2300</v>
      </c>
      <c r="I3" s="17" t="str">
        <f>IF(H3="","",(IF($C$20&lt;25%,"n/a",IF(H3&lt;=($D$20+$A$20),H3,"Descartado"))))</f>
        <v>n/a</v>
      </c>
    </row>
    <row r="4" spans="1:9" x14ac:dyDescent="0.25">
      <c r="A4" s="39"/>
      <c r="B4" s="44"/>
      <c r="C4" s="37"/>
      <c r="D4" s="37"/>
      <c r="E4" s="38"/>
      <c r="F4" s="38"/>
      <c r="G4" s="5" t="s">
        <v>208</v>
      </c>
      <c r="H4" s="16">
        <v>1858</v>
      </c>
      <c r="I4" s="17" t="str">
        <f t="shared" ref="I4:I17" si="0">IF(H4="","",(IF($C$20&lt;25%,"n/a",IF(H4&lt;=($D$20+$A$20),H4,"Descartado"))))</f>
        <v>n/a</v>
      </c>
    </row>
    <row r="5" spans="1:9" x14ac:dyDescent="0.25">
      <c r="A5" s="39"/>
      <c r="B5" s="44"/>
      <c r="C5" s="37"/>
      <c r="D5" s="37"/>
      <c r="E5" s="38"/>
      <c r="F5" s="38"/>
      <c r="G5" s="5" t="s">
        <v>209</v>
      </c>
      <c r="H5" s="16">
        <v>1680</v>
      </c>
      <c r="I5" s="17" t="str">
        <f t="shared" si="0"/>
        <v>n/a</v>
      </c>
    </row>
    <row r="6" spans="1:9" x14ac:dyDescent="0.25">
      <c r="A6" s="39"/>
      <c r="B6" s="44"/>
      <c r="C6" s="37"/>
      <c r="D6" s="37"/>
      <c r="E6" s="38"/>
      <c r="F6" s="38"/>
      <c r="G6" s="5"/>
      <c r="H6" s="16"/>
      <c r="I6" s="17" t="str">
        <f t="shared" si="0"/>
        <v/>
      </c>
    </row>
    <row r="7" spans="1:9" x14ac:dyDescent="0.25">
      <c r="A7" s="39"/>
      <c r="B7" s="44"/>
      <c r="C7" s="37"/>
      <c r="D7" s="37"/>
      <c r="E7" s="38"/>
      <c r="F7" s="38"/>
      <c r="G7" s="5"/>
      <c r="H7" s="16"/>
      <c r="I7" s="17" t="str">
        <f t="shared" si="0"/>
        <v/>
      </c>
    </row>
    <row r="8" spans="1:9" x14ac:dyDescent="0.25">
      <c r="A8" s="39"/>
      <c r="B8" s="44"/>
      <c r="C8" s="37"/>
      <c r="D8" s="37"/>
      <c r="E8" s="38"/>
      <c r="F8" s="38"/>
      <c r="G8" s="5"/>
      <c r="H8" s="16"/>
      <c r="I8" s="17" t="str">
        <f t="shared" si="0"/>
        <v/>
      </c>
    </row>
    <row r="9" spans="1:9" x14ac:dyDescent="0.25">
      <c r="A9" s="39"/>
      <c r="B9" s="44"/>
      <c r="C9" s="37"/>
      <c r="D9" s="37"/>
      <c r="E9" s="38"/>
      <c r="F9" s="38"/>
      <c r="G9" s="5"/>
      <c r="H9" s="16"/>
      <c r="I9" s="17" t="str">
        <f t="shared" si="0"/>
        <v/>
      </c>
    </row>
    <row r="10" spans="1:9" x14ac:dyDescent="0.25">
      <c r="A10" s="39"/>
      <c r="B10" s="44"/>
      <c r="C10" s="37"/>
      <c r="D10" s="37"/>
      <c r="E10" s="38"/>
      <c r="F10" s="38"/>
      <c r="G10" s="5"/>
      <c r="H10" s="16"/>
      <c r="I10" s="17" t="str">
        <f t="shared" si="0"/>
        <v/>
      </c>
    </row>
    <row r="11" spans="1:9" x14ac:dyDescent="0.25">
      <c r="A11" s="39"/>
      <c r="B11" s="44"/>
      <c r="C11" s="37"/>
      <c r="D11" s="37"/>
      <c r="E11" s="38"/>
      <c r="F11" s="38"/>
      <c r="G11" s="5"/>
      <c r="H11" s="16"/>
      <c r="I11" s="17" t="str">
        <f t="shared" si="0"/>
        <v/>
      </c>
    </row>
    <row r="12" spans="1:9" x14ac:dyDescent="0.25">
      <c r="A12" s="39"/>
      <c r="B12" s="44"/>
      <c r="C12" s="37"/>
      <c r="D12" s="37"/>
      <c r="E12" s="38"/>
      <c r="F12" s="38"/>
      <c r="G12" s="5"/>
      <c r="H12" s="16"/>
      <c r="I12" s="17" t="str">
        <f t="shared" si="0"/>
        <v/>
      </c>
    </row>
    <row r="13" spans="1:9" x14ac:dyDescent="0.25">
      <c r="A13" s="39"/>
      <c r="B13" s="44"/>
      <c r="C13" s="37"/>
      <c r="D13" s="37"/>
      <c r="E13" s="38"/>
      <c r="F13" s="38"/>
      <c r="G13" s="5"/>
      <c r="H13" s="16"/>
      <c r="I13" s="17" t="str">
        <f t="shared" si="0"/>
        <v/>
      </c>
    </row>
    <row r="14" spans="1:9" x14ac:dyDescent="0.25">
      <c r="A14" s="39"/>
      <c r="B14" s="44"/>
      <c r="C14" s="37"/>
      <c r="D14" s="37"/>
      <c r="E14" s="38"/>
      <c r="F14" s="38"/>
      <c r="G14" s="5"/>
      <c r="H14" s="16"/>
      <c r="I14" s="17" t="str">
        <f t="shared" si="0"/>
        <v/>
      </c>
    </row>
    <row r="15" spans="1:9" x14ac:dyDescent="0.25">
      <c r="A15" s="39"/>
      <c r="B15" s="44"/>
      <c r="C15" s="37"/>
      <c r="D15" s="37"/>
      <c r="E15" s="38"/>
      <c r="F15" s="38"/>
      <c r="G15" s="5"/>
      <c r="H15" s="16"/>
      <c r="I15" s="17" t="str">
        <f t="shared" si="0"/>
        <v/>
      </c>
    </row>
    <row r="16" spans="1:9" x14ac:dyDescent="0.25">
      <c r="A16" s="39"/>
      <c r="B16" s="44"/>
      <c r="C16" s="37"/>
      <c r="D16" s="37"/>
      <c r="E16" s="38"/>
      <c r="F16" s="38"/>
      <c r="G16" s="5"/>
      <c r="H16" s="16"/>
      <c r="I16" s="17" t="str">
        <f t="shared" si="0"/>
        <v/>
      </c>
    </row>
    <row r="17" spans="1:9" x14ac:dyDescent="0.25">
      <c r="A17" s="39"/>
      <c r="B17" s="45"/>
      <c r="C17" s="37"/>
      <c r="D17" s="37"/>
      <c r="E17" s="38"/>
      <c r="F17" s="38"/>
      <c r="G17" s="5"/>
      <c r="H17" s="16"/>
      <c r="I17" s="17" t="str">
        <f t="shared" si="0"/>
        <v/>
      </c>
    </row>
    <row r="19" spans="1:9" s="4" customFormat="1" ht="24" x14ac:dyDescent="0.25">
      <c r="A19" s="6" t="s">
        <v>12</v>
      </c>
      <c r="B19" s="6" t="s">
        <v>13</v>
      </c>
      <c r="C19" s="6" t="s">
        <v>23</v>
      </c>
      <c r="D19" s="6" t="s">
        <v>14</v>
      </c>
      <c r="E19" s="6" t="s">
        <v>15</v>
      </c>
      <c r="F19" s="6" t="s">
        <v>16</v>
      </c>
      <c r="G19" s="33" t="s">
        <v>17</v>
      </c>
      <c r="H19" s="33"/>
    </row>
    <row r="20" spans="1:9" x14ac:dyDescent="0.25">
      <c r="A20" s="8">
        <f>IF(B20&lt;2,"n/a",(_xlfn.STDEV.S(H3:H17)))</f>
        <v>319.23032437411081</v>
      </c>
      <c r="B20" s="8">
        <f>COUNT(H3:H17)</f>
        <v>3</v>
      </c>
      <c r="C20" s="9">
        <f>IF(B20&lt;2,"n/a",(A20/D20))</f>
        <v>0.16404435990447627</v>
      </c>
      <c r="D20" s="10">
        <f>IFERROR(ROUND(AVERAGE(H3:H17),2),"")</f>
        <v>1946</v>
      </c>
      <c r="E20" s="15" t="str">
        <f>IFERROR(ROUND(IF(B20&lt;2,"n/a",(IF(C20&lt;=25%,"n/a",AVERAGE(I3:I17)))),2),"n/a")</f>
        <v>n/a</v>
      </c>
      <c r="F20" s="10">
        <f>IFERROR(ROUND(MEDIAN(H3:H17),2),"")</f>
        <v>1858</v>
      </c>
      <c r="G20" s="11" t="str">
        <f>IFERROR(INDEX(G3:G17,MATCH(H20,H3:H17,0)),"")</f>
        <v>MS MÁQUINAS</v>
      </c>
      <c r="H20" s="12">
        <f>F3</f>
        <v>1680</v>
      </c>
    </row>
    <row r="22" spans="1:9" x14ac:dyDescent="0.25">
      <c r="G22" s="13" t="s">
        <v>18</v>
      </c>
      <c r="H22" s="14">
        <f>IF(C20&lt;=25%,D20,MIN(E20:F20))</f>
        <v>1946</v>
      </c>
    </row>
    <row r="23" spans="1:9" x14ac:dyDescent="0.25">
      <c r="G23" s="13" t="s">
        <v>4</v>
      </c>
      <c r="H23" s="14">
        <f>ROUND(H22,2)*D3</f>
        <v>11676</v>
      </c>
    </row>
    <row r="25" spans="1:9" x14ac:dyDescent="0.25">
      <c r="A25" s="2" t="s">
        <v>26</v>
      </c>
    </row>
    <row r="26" spans="1:9" x14ac:dyDescent="0.25">
      <c r="A26" s="2" t="s">
        <v>24</v>
      </c>
    </row>
    <row r="27" spans="1:9" x14ac:dyDescent="0.25">
      <c r="A27" s="2" t="s">
        <v>19</v>
      </c>
    </row>
    <row r="28" spans="1:9" x14ac:dyDescent="0.25">
      <c r="A28" s="2" t="s">
        <v>20</v>
      </c>
    </row>
    <row r="29" spans="1:9" x14ac:dyDescent="0.25">
      <c r="A29" s="2" t="s">
        <v>21</v>
      </c>
    </row>
    <row r="30" spans="1:9" x14ac:dyDescent="0.25">
      <c r="A30" s="2" t="s">
        <v>22</v>
      </c>
    </row>
    <row r="31" spans="1:9" x14ac:dyDescent="0.25">
      <c r="A31" s="2" t="s">
        <v>25</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6</v>
      </c>
      <c r="B1" s="34"/>
      <c r="C1" s="34"/>
      <c r="D1" s="34"/>
      <c r="E1" s="34"/>
      <c r="F1" s="34"/>
      <c r="G1" s="34"/>
      <c r="H1" s="34"/>
      <c r="I1" s="34"/>
    </row>
    <row r="2" spans="1:9" s="4" customFormat="1" ht="36" x14ac:dyDescent="0.25">
      <c r="A2" s="6" t="s">
        <v>0</v>
      </c>
      <c r="B2" s="6" t="s">
        <v>1</v>
      </c>
      <c r="C2" s="6" t="s">
        <v>2</v>
      </c>
      <c r="D2" s="6" t="s">
        <v>3</v>
      </c>
      <c r="E2" s="6" t="s">
        <v>7</v>
      </c>
      <c r="F2" s="6" t="s">
        <v>8</v>
      </c>
      <c r="G2" s="6" t="s">
        <v>9</v>
      </c>
      <c r="H2" s="6" t="s">
        <v>10</v>
      </c>
      <c r="I2" s="6" t="s">
        <v>11</v>
      </c>
    </row>
    <row r="3" spans="1:9" x14ac:dyDescent="0.25">
      <c r="A3" s="39">
        <v>20</v>
      </c>
      <c r="B3" s="35" t="s">
        <v>47</v>
      </c>
      <c r="C3" s="37" t="s">
        <v>5</v>
      </c>
      <c r="D3" s="37">
        <v>8</v>
      </c>
      <c r="E3" s="38">
        <f>IF(C20&lt;=25%,D20,MIN(E20:F20))</f>
        <v>1288.28</v>
      </c>
      <c r="F3" s="38">
        <f>MIN(H3:H17)</f>
        <v>990</v>
      </c>
      <c r="G3" s="5" t="s">
        <v>180</v>
      </c>
      <c r="H3" s="16">
        <v>990</v>
      </c>
      <c r="I3" s="17" t="str">
        <f>IF(H3="","",(IF($C$20&lt;25%,"n/a",IF(H3&lt;=($D$20+$A$20),H3,"Descartado"))))</f>
        <v>n/a</v>
      </c>
    </row>
    <row r="4" spans="1:9" x14ac:dyDescent="0.25">
      <c r="A4" s="39"/>
      <c r="B4" s="36"/>
      <c r="C4" s="37"/>
      <c r="D4" s="37"/>
      <c r="E4" s="38"/>
      <c r="F4" s="38"/>
      <c r="G4" s="5" t="s">
        <v>181</v>
      </c>
      <c r="H4" s="16">
        <v>1399</v>
      </c>
      <c r="I4" s="17" t="str">
        <f t="shared" ref="I4:I17" si="0">IF(H4="","",(IF($C$20&lt;25%,"n/a",IF(H4&lt;=($D$20+$A$20),H4,"Descartado"))))</f>
        <v>n/a</v>
      </c>
    </row>
    <row r="5" spans="1:9" x14ac:dyDescent="0.25">
      <c r="A5" s="39"/>
      <c r="B5" s="36"/>
      <c r="C5" s="37"/>
      <c r="D5" s="37"/>
      <c r="E5" s="38"/>
      <c r="F5" s="38"/>
      <c r="G5" s="5" t="s">
        <v>182</v>
      </c>
      <c r="H5" s="16">
        <v>1265.0999999999999</v>
      </c>
      <c r="I5" s="17" t="str">
        <f t="shared" si="0"/>
        <v>n/a</v>
      </c>
    </row>
    <row r="6" spans="1:9" x14ac:dyDescent="0.25">
      <c r="A6" s="39"/>
      <c r="B6" s="36"/>
      <c r="C6" s="37"/>
      <c r="D6" s="37"/>
      <c r="E6" s="38"/>
      <c r="F6" s="38"/>
      <c r="G6" s="5" t="s">
        <v>183</v>
      </c>
      <c r="H6" s="16">
        <v>1499</v>
      </c>
      <c r="I6" s="17" t="str">
        <f t="shared" si="0"/>
        <v>n/a</v>
      </c>
    </row>
    <row r="7" spans="1:9" x14ac:dyDescent="0.25">
      <c r="A7" s="39"/>
      <c r="B7" s="36"/>
      <c r="C7" s="37"/>
      <c r="D7" s="37"/>
      <c r="E7" s="38"/>
      <c r="F7" s="38"/>
      <c r="G7" s="5"/>
      <c r="H7" s="16"/>
      <c r="I7" s="17" t="str">
        <f t="shared" si="0"/>
        <v/>
      </c>
    </row>
    <row r="8" spans="1:9" x14ac:dyDescent="0.25">
      <c r="A8" s="39"/>
      <c r="B8" s="36"/>
      <c r="C8" s="37"/>
      <c r="D8" s="37"/>
      <c r="E8" s="38"/>
      <c r="F8" s="38"/>
      <c r="G8" s="5"/>
      <c r="H8" s="16"/>
      <c r="I8" s="17" t="str">
        <f t="shared" si="0"/>
        <v/>
      </c>
    </row>
    <row r="9" spans="1:9" x14ac:dyDescent="0.25">
      <c r="A9" s="39"/>
      <c r="B9" s="36"/>
      <c r="C9" s="37"/>
      <c r="D9" s="37"/>
      <c r="E9" s="38"/>
      <c r="F9" s="38"/>
      <c r="G9" s="5"/>
      <c r="H9" s="16"/>
      <c r="I9" s="17" t="str">
        <f t="shared" si="0"/>
        <v/>
      </c>
    </row>
    <row r="10" spans="1:9" x14ac:dyDescent="0.25">
      <c r="A10" s="39"/>
      <c r="B10" s="36"/>
      <c r="C10" s="37"/>
      <c r="D10" s="37"/>
      <c r="E10" s="38"/>
      <c r="F10" s="38"/>
      <c r="G10" s="5"/>
      <c r="H10" s="16"/>
      <c r="I10" s="17" t="str">
        <f t="shared" si="0"/>
        <v/>
      </c>
    </row>
    <row r="11" spans="1:9" x14ac:dyDescent="0.25">
      <c r="A11" s="39"/>
      <c r="B11" s="36"/>
      <c r="C11" s="37"/>
      <c r="D11" s="37"/>
      <c r="E11" s="38"/>
      <c r="F11" s="38"/>
      <c r="G11" s="5"/>
      <c r="H11" s="16"/>
      <c r="I11" s="17" t="str">
        <f t="shared" si="0"/>
        <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6" t="s">
        <v>12</v>
      </c>
      <c r="B19" s="6" t="s">
        <v>13</v>
      </c>
      <c r="C19" s="6" t="s">
        <v>23</v>
      </c>
      <c r="D19" s="6" t="s">
        <v>14</v>
      </c>
      <c r="E19" s="6" t="s">
        <v>15</v>
      </c>
      <c r="F19" s="6" t="s">
        <v>16</v>
      </c>
      <c r="G19" s="33" t="s">
        <v>17</v>
      </c>
      <c r="H19" s="33"/>
    </row>
    <row r="20" spans="1:9" x14ac:dyDescent="0.25">
      <c r="A20" s="8">
        <f>IF(B20&lt;2,"n/a",(_xlfn.STDEV.S(H3:H17)))</f>
        <v>220.7337064579543</v>
      </c>
      <c r="B20" s="8">
        <f>COUNT(H3:H17)</f>
        <v>4</v>
      </c>
      <c r="C20" s="9">
        <f>IF(B20&lt;2,"n/a",(A20/D20))</f>
        <v>0.17133985349299399</v>
      </c>
      <c r="D20" s="10">
        <f>IFERROR(ROUND(AVERAGE(H3:H17),2),"")</f>
        <v>1288.28</v>
      </c>
      <c r="E20" s="15" t="str">
        <f>IFERROR(ROUND(IF(B20&lt;2,"n/a",(IF(C20&lt;=25%,"n/a",AVERAGE(I3:I17)))),2),"n/a")</f>
        <v>n/a</v>
      </c>
      <c r="F20" s="10">
        <f>IFERROR(ROUND(MEDIAN(H3:H17),2),"")</f>
        <v>1332.05</v>
      </c>
      <c r="G20" s="11" t="str">
        <f>IFERROR(INDEX(G3:G17,MATCH(H20,H3:H17,0)),"")</f>
        <v>BELLA PHOTO</v>
      </c>
      <c r="H20" s="12">
        <f>F3</f>
        <v>990</v>
      </c>
    </row>
    <row r="22" spans="1:9" x14ac:dyDescent="0.25">
      <c r="G22" s="13" t="s">
        <v>18</v>
      </c>
      <c r="H22" s="14">
        <f>IF(C20&lt;=25%,D20,MIN(E20:F20))</f>
        <v>1288.28</v>
      </c>
    </row>
    <row r="23" spans="1:9" x14ac:dyDescent="0.25">
      <c r="G23" s="13" t="s">
        <v>4</v>
      </c>
      <c r="H23" s="14">
        <f>ROUND(H22,2)*D3</f>
        <v>10306.24</v>
      </c>
    </row>
    <row r="25" spans="1:9" x14ac:dyDescent="0.25">
      <c r="A25" s="2" t="s">
        <v>26</v>
      </c>
    </row>
    <row r="26" spans="1:9" x14ac:dyDescent="0.25">
      <c r="A26" s="2" t="s">
        <v>24</v>
      </c>
    </row>
    <row r="27" spans="1:9" x14ac:dyDescent="0.25">
      <c r="A27" s="2" t="s">
        <v>19</v>
      </c>
    </row>
    <row r="28" spans="1:9" x14ac:dyDescent="0.25">
      <c r="A28" s="2" t="s">
        <v>20</v>
      </c>
    </row>
    <row r="29" spans="1:9" x14ac:dyDescent="0.25">
      <c r="A29" s="2" t="s">
        <v>21</v>
      </c>
    </row>
    <row r="30" spans="1:9" x14ac:dyDescent="0.25">
      <c r="A30" s="2" t="s">
        <v>22</v>
      </c>
    </row>
    <row r="31" spans="1:9" x14ac:dyDescent="0.25">
      <c r="A31" s="2" t="s">
        <v>25</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6</v>
      </c>
      <c r="B1" s="34"/>
      <c r="C1" s="34"/>
      <c r="D1" s="34"/>
      <c r="E1" s="34"/>
      <c r="F1" s="34"/>
      <c r="G1" s="34"/>
      <c r="H1" s="34"/>
      <c r="I1" s="34"/>
    </row>
    <row r="2" spans="1:9" s="4" customFormat="1" ht="36" x14ac:dyDescent="0.25">
      <c r="A2" s="7" t="s">
        <v>0</v>
      </c>
      <c r="B2" s="7" t="s">
        <v>1</v>
      </c>
      <c r="C2" s="7" t="s">
        <v>2</v>
      </c>
      <c r="D2" s="7" t="s">
        <v>3</v>
      </c>
      <c r="E2" s="7" t="s">
        <v>7</v>
      </c>
      <c r="F2" s="7" t="s">
        <v>8</v>
      </c>
      <c r="G2" s="7" t="s">
        <v>9</v>
      </c>
      <c r="H2" s="7" t="s">
        <v>10</v>
      </c>
      <c r="I2" s="7" t="s">
        <v>11</v>
      </c>
    </row>
    <row r="3" spans="1:9" x14ac:dyDescent="0.25">
      <c r="A3" s="39">
        <v>21</v>
      </c>
      <c r="B3" s="35" t="s">
        <v>48</v>
      </c>
      <c r="C3" s="37" t="s">
        <v>5</v>
      </c>
      <c r="D3" s="37">
        <v>2</v>
      </c>
      <c r="E3" s="38">
        <f>IF(C20&lt;=25%,D20,MIN(E20:F20))</f>
        <v>454.84</v>
      </c>
      <c r="F3" s="38">
        <f>MIN(H3:H17)</f>
        <v>136</v>
      </c>
      <c r="G3" s="5" t="s">
        <v>142</v>
      </c>
      <c r="H3" s="16">
        <v>136</v>
      </c>
      <c r="I3" s="17">
        <f>IF(H3="","",(IF($C$20&lt;25%,"n/a",IF(H3&lt;=($D$20+$A$20),H3,"Descartado"))))</f>
        <v>136</v>
      </c>
    </row>
    <row r="4" spans="1:9" x14ac:dyDescent="0.25">
      <c r="A4" s="39"/>
      <c r="B4" s="36"/>
      <c r="C4" s="37"/>
      <c r="D4" s="37"/>
      <c r="E4" s="38"/>
      <c r="F4" s="38"/>
      <c r="G4" s="5" t="s">
        <v>143</v>
      </c>
      <c r="H4" s="16">
        <v>200</v>
      </c>
      <c r="I4" s="17">
        <f t="shared" ref="I4:I17" si="0">IF(H4="","",(IF($C$20&lt;25%,"n/a",IF(H4&lt;=($D$20+$A$20),H4,"Descartado"))))</f>
        <v>200</v>
      </c>
    </row>
    <row r="5" spans="1:9" x14ac:dyDescent="0.25">
      <c r="A5" s="39"/>
      <c r="B5" s="36"/>
      <c r="C5" s="37"/>
      <c r="D5" s="37"/>
      <c r="E5" s="38"/>
      <c r="F5" s="38"/>
      <c r="G5" s="5" t="s">
        <v>144</v>
      </c>
      <c r="H5" s="16">
        <v>300.99</v>
      </c>
      <c r="I5" s="17">
        <f t="shared" si="0"/>
        <v>300.99</v>
      </c>
    </row>
    <row r="6" spans="1:9" x14ac:dyDescent="0.25">
      <c r="A6" s="39"/>
      <c r="B6" s="36"/>
      <c r="C6" s="37"/>
      <c r="D6" s="37"/>
      <c r="E6" s="38"/>
      <c r="F6" s="38"/>
      <c r="G6" s="5" t="s">
        <v>145</v>
      </c>
      <c r="H6" s="16">
        <v>455</v>
      </c>
      <c r="I6" s="17">
        <f t="shared" si="0"/>
        <v>455</v>
      </c>
    </row>
    <row r="7" spans="1:9" x14ac:dyDescent="0.25">
      <c r="A7" s="39"/>
      <c r="B7" s="36"/>
      <c r="C7" s="37"/>
      <c r="D7" s="37"/>
      <c r="E7" s="38"/>
      <c r="F7" s="38"/>
      <c r="G7" s="5" t="s">
        <v>70</v>
      </c>
      <c r="H7" s="16">
        <v>554</v>
      </c>
      <c r="I7" s="17">
        <f t="shared" si="0"/>
        <v>554</v>
      </c>
    </row>
    <row r="8" spans="1:9" x14ac:dyDescent="0.25">
      <c r="A8" s="39"/>
      <c r="B8" s="36"/>
      <c r="C8" s="37"/>
      <c r="D8" s="37"/>
      <c r="E8" s="38"/>
      <c r="F8" s="38"/>
      <c r="G8" s="5" t="s">
        <v>125</v>
      </c>
      <c r="H8" s="16">
        <v>650.94000000000005</v>
      </c>
      <c r="I8" s="17">
        <f t="shared" si="0"/>
        <v>650.94000000000005</v>
      </c>
    </row>
    <row r="9" spans="1:9" x14ac:dyDescent="0.25">
      <c r="A9" s="39"/>
      <c r="B9" s="36"/>
      <c r="C9" s="37"/>
      <c r="D9" s="37"/>
      <c r="E9" s="38"/>
      <c r="F9" s="38"/>
      <c r="G9" s="5" t="s">
        <v>146</v>
      </c>
      <c r="H9" s="16">
        <v>683.75</v>
      </c>
      <c r="I9" s="17">
        <f t="shared" si="0"/>
        <v>683.75</v>
      </c>
    </row>
    <row r="10" spans="1:9" x14ac:dyDescent="0.25">
      <c r="A10" s="39"/>
      <c r="B10" s="36"/>
      <c r="C10" s="37"/>
      <c r="D10" s="37"/>
      <c r="E10" s="38"/>
      <c r="F10" s="38"/>
      <c r="G10" s="5" t="s">
        <v>147</v>
      </c>
      <c r="H10" s="16">
        <v>687</v>
      </c>
      <c r="I10" s="17">
        <f t="shared" si="0"/>
        <v>687</v>
      </c>
    </row>
    <row r="11" spans="1:9" x14ac:dyDescent="0.25">
      <c r="A11" s="39"/>
      <c r="B11" s="36"/>
      <c r="C11" s="37"/>
      <c r="D11" s="37"/>
      <c r="E11" s="38"/>
      <c r="F11" s="38"/>
      <c r="G11" s="5" t="s">
        <v>184</v>
      </c>
      <c r="H11" s="16">
        <v>565.11</v>
      </c>
      <c r="I11" s="17">
        <f t="shared" si="0"/>
        <v>565.11</v>
      </c>
    </row>
    <row r="12" spans="1:9" x14ac:dyDescent="0.25">
      <c r="A12" s="39"/>
      <c r="B12" s="36"/>
      <c r="C12" s="37"/>
      <c r="D12" s="37"/>
      <c r="E12" s="38"/>
      <c r="F12" s="38"/>
      <c r="G12" s="5" t="s">
        <v>160</v>
      </c>
      <c r="H12" s="16">
        <v>750</v>
      </c>
      <c r="I12" s="17" t="str">
        <f t="shared" si="0"/>
        <v>Descartado</v>
      </c>
    </row>
    <row r="13" spans="1:9" x14ac:dyDescent="0.25">
      <c r="A13" s="39"/>
      <c r="B13" s="36"/>
      <c r="C13" s="37"/>
      <c r="D13" s="37"/>
      <c r="E13" s="38"/>
      <c r="F13" s="38"/>
      <c r="G13" s="5" t="s">
        <v>185</v>
      </c>
      <c r="H13" s="16">
        <v>197.99</v>
      </c>
      <c r="I13" s="17">
        <f t="shared" si="0"/>
        <v>197.99</v>
      </c>
    </row>
    <row r="14" spans="1:9" x14ac:dyDescent="0.25">
      <c r="A14" s="39"/>
      <c r="B14" s="36"/>
      <c r="C14" s="37"/>
      <c r="D14" s="37"/>
      <c r="E14" s="38"/>
      <c r="F14" s="38"/>
      <c r="G14" s="5" t="s">
        <v>186</v>
      </c>
      <c r="H14" s="16">
        <v>572.5</v>
      </c>
      <c r="I14" s="17">
        <f t="shared" si="0"/>
        <v>572.5</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7" t="s">
        <v>12</v>
      </c>
      <c r="B19" s="7" t="s">
        <v>13</v>
      </c>
      <c r="C19" s="7" t="s">
        <v>23</v>
      </c>
      <c r="D19" s="7" t="s">
        <v>14</v>
      </c>
      <c r="E19" s="7" t="s">
        <v>15</v>
      </c>
      <c r="F19" s="7" t="s">
        <v>16</v>
      </c>
      <c r="G19" s="33" t="s">
        <v>17</v>
      </c>
      <c r="H19" s="33"/>
    </row>
    <row r="20" spans="1:9" x14ac:dyDescent="0.25">
      <c r="A20" s="8">
        <f>IF(B20&lt;2,"n/a",(_xlfn.STDEV.S(H3:H17)))</f>
        <v>216.73003005415001</v>
      </c>
      <c r="B20" s="8">
        <f>COUNT(H3:H17)</f>
        <v>12</v>
      </c>
      <c r="C20" s="9">
        <f>IF(B20&lt;2,"n/a",(A20/D20))</f>
        <v>0.452048285612694</v>
      </c>
      <c r="D20" s="10">
        <f>IFERROR(ROUND(AVERAGE(H3:H17),2),"")</f>
        <v>479.44</v>
      </c>
      <c r="E20" s="15">
        <f>IFERROR(ROUND(IF(B20&lt;2,"n/a",(IF(C20&lt;=25%,"n/a",AVERAGE(I3:I17)))),2),"n/a")</f>
        <v>454.84</v>
      </c>
      <c r="F20" s="10">
        <f>IFERROR(ROUND(MEDIAN(H3:H17),2),"")</f>
        <v>559.55999999999995</v>
      </c>
      <c r="G20" s="11" t="str">
        <f>IFERROR(INDEX(G3:G17,MATCH(H20,H3:H17,0)),"")</f>
        <v>4 NINJAS COMERCIO E DISTRIBUICAO DE PRODUTOS LTDA</v>
      </c>
      <c r="H20" s="12">
        <f>F3</f>
        <v>136</v>
      </c>
    </row>
    <row r="22" spans="1:9" x14ac:dyDescent="0.25">
      <c r="G22" s="13" t="s">
        <v>18</v>
      </c>
      <c r="H22" s="14">
        <f>IF(C20&lt;=25%,D20,MIN(E20:F20))</f>
        <v>454.84</v>
      </c>
    </row>
    <row r="23" spans="1:9" x14ac:dyDescent="0.25">
      <c r="G23" s="13" t="s">
        <v>4</v>
      </c>
      <c r="H23" s="14">
        <f>ROUND(H22,2)*D3</f>
        <v>909.68</v>
      </c>
    </row>
    <row r="25" spans="1:9" x14ac:dyDescent="0.25">
      <c r="A25" s="2" t="s">
        <v>26</v>
      </c>
    </row>
    <row r="26" spans="1:9" x14ac:dyDescent="0.25">
      <c r="A26" s="2" t="s">
        <v>24</v>
      </c>
    </row>
    <row r="27" spans="1:9" x14ac:dyDescent="0.25">
      <c r="A27" s="2" t="s">
        <v>19</v>
      </c>
    </row>
    <row r="28" spans="1:9" x14ac:dyDescent="0.25">
      <c r="A28" s="2" t="s">
        <v>20</v>
      </c>
    </row>
    <row r="29" spans="1:9" x14ac:dyDescent="0.25">
      <c r="A29" s="2" t="s">
        <v>21</v>
      </c>
    </row>
    <row r="30" spans="1:9" x14ac:dyDescent="0.25">
      <c r="A30" s="2" t="s">
        <v>22</v>
      </c>
    </row>
    <row r="31" spans="1:9" x14ac:dyDescent="0.25">
      <c r="A31" s="2" t="s">
        <v>25</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6</v>
      </c>
      <c r="B1" s="34"/>
      <c r="C1" s="34"/>
      <c r="D1" s="34"/>
      <c r="E1" s="34"/>
      <c r="F1" s="34"/>
      <c r="G1" s="34"/>
      <c r="H1" s="34"/>
      <c r="I1" s="34"/>
    </row>
    <row r="2" spans="1:9" s="4" customFormat="1" ht="36" x14ac:dyDescent="0.25">
      <c r="A2" s="7" t="s">
        <v>0</v>
      </c>
      <c r="B2" s="7" t="s">
        <v>1</v>
      </c>
      <c r="C2" s="7" t="s">
        <v>2</v>
      </c>
      <c r="D2" s="7" t="s">
        <v>3</v>
      </c>
      <c r="E2" s="7" t="s">
        <v>7</v>
      </c>
      <c r="F2" s="7" t="s">
        <v>8</v>
      </c>
      <c r="G2" s="7" t="s">
        <v>9</v>
      </c>
      <c r="H2" s="7" t="s">
        <v>10</v>
      </c>
      <c r="I2" s="7" t="s">
        <v>11</v>
      </c>
    </row>
    <row r="3" spans="1:9" x14ac:dyDescent="0.25">
      <c r="A3" s="39">
        <v>22</v>
      </c>
      <c r="B3" s="35" t="s">
        <v>49</v>
      </c>
      <c r="C3" s="37" t="s">
        <v>5</v>
      </c>
      <c r="D3" s="37">
        <v>15</v>
      </c>
      <c r="E3" s="38">
        <f>IF(C20&lt;=25%,D20,MIN(E20:F20))</f>
        <v>1692.18</v>
      </c>
      <c r="F3" s="38">
        <f>MIN(H3:H17)</f>
        <v>900.9</v>
      </c>
      <c r="G3" s="5" t="s">
        <v>120</v>
      </c>
      <c r="H3" s="16">
        <v>900.9</v>
      </c>
      <c r="I3" s="17">
        <f>IF(H3="","",(IF($C$20&lt;25%,"n/a",IF(H3&lt;=($D$20+$A$20),H3,"Descartado"))))</f>
        <v>900.9</v>
      </c>
    </row>
    <row r="4" spans="1:9" x14ac:dyDescent="0.25">
      <c r="A4" s="39"/>
      <c r="B4" s="36"/>
      <c r="C4" s="37"/>
      <c r="D4" s="37"/>
      <c r="E4" s="38"/>
      <c r="F4" s="38"/>
      <c r="G4" s="5" t="s">
        <v>148</v>
      </c>
      <c r="H4" s="16">
        <v>1650</v>
      </c>
      <c r="I4" s="17">
        <f t="shared" ref="I4:I17" si="0">IF(H4="","",(IF($C$20&lt;25%,"n/a",IF(H4&lt;=($D$20+$A$20),H4,"Descartado"))))</f>
        <v>1650</v>
      </c>
    </row>
    <row r="5" spans="1:9" x14ac:dyDescent="0.25">
      <c r="A5" s="39"/>
      <c r="B5" s="36"/>
      <c r="C5" s="37"/>
      <c r="D5" s="37"/>
      <c r="E5" s="38"/>
      <c r="F5" s="38"/>
      <c r="G5" s="5" t="s">
        <v>129</v>
      </c>
      <c r="H5" s="16">
        <v>2399</v>
      </c>
      <c r="I5" s="17">
        <f t="shared" si="0"/>
        <v>2399</v>
      </c>
    </row>
    <row r="6" spans="1:9" x14ac:dyDescent="0.25">
      <c r="A6" s="39"/>
      <c r="B6" s="36"/>
      <c r="C6" s="37"/>
      <c r="D6" s="37"/>
      <c r="E6" s="38"/>
      <c r="F6" s="38"/>
      <c r="G6" s="5" t="s">
        <v>149</v>
      </c>
      <c r="H6" s="16">
        <v>3034</v>
      </c>
      <c r="I6" s="17" t="str">
        <f t="shared" si="0"/>
        <v>Descartado</v>
      </c>
    </row>
    <row r="7" spans="1:9" x14ac:dyDescent="0.25">
      <c r="A7" s="39"/>
      <c r="B7" s="36"/>
      <c r="C7" s="37"/>
      <c r="D7" s="37"/>
      <c r="E7" s="38"/>
      <c r="F7" s="38"/>
      <c r="G7" s="5" t="s">
        <v>187</v>
      </c>
      <c r="H7" s="16">
        <v>2019</v>
      </c>
      <c r="I7" s="17">
        <f t="shared" si="0"/>
        <v>2019</v>
      </c>
    </row>
    <row r="8" spans="1:9" x14ac:dyDescent="0.25">
      <c r="A8" s="39"/>
      <c r="B8" s="36"/>
      <c r="C8" s="37"/>
      <c r="D8" s="37"/>
      <c r="E8" s="38"/>
      <c r="F8" s="38"/>
      <c r="G8" s="5" t="s">
        <v>188</v>
      </c>
      <c r="H8" s="16">
        <v>1492</v>
      </c>
      <c r="I8" s="17">
        <f t="shared" si="0"/>
        <v>1492</v>
      </c>
    </row>
    <row r="9" spans="1:9" x14ac:dyDescent="0.25">
      <c r="A9" s="39"/>
      <c r="B9" s="36"/>
      <c r="C9" s="37"/>
      <c r="D9" s="37"/>
      <c r="E9" s="38"/>
      <c r="F9" s="38"/>
      <c r="G9" s="5"/>
      <c r="H9" s="16"/>
      <c r="I9" s="17" t="str">
        <f t="shared" si="0"/>
        <v/>
      </c>
    </row>
    <row r="10" spans="1:9" x14ac:dyDescent="0.25">
      <c r="A10" s="39"/>
      <c r="B10" s="36"/>
      <c r="C10" s="37"/>
      <c r="D10" s="37"/>
      <c r="E10" s="38"/>
      <c r="F10" s="38"/>
      <c r="G10" s="5"/>
      <c r="H10" s="16"/>
      <c r="I10" s="17" t="str">
        <f t="shared" si="0"/>
        <v/>
      </c>
    </row>
    <row r="11" spans="1:9" x14ac:dyDescent="0.25">
      <c r="A11" s="39"/>
      <c r="B11" s="36"/>
      <c r="C11" s="37"/>
      <c r="D11" s="37"/>
      <c r="E11" s="38"/>
      <c r="F11" s="38"/>
      <c r="G11" s="5"/>
      <c r="H11" s="16"/>
      <c r="I11" s="17" t="str">
        <f t="shared" si="0"/>
        <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7" t="s">
        <v>12</v>
      </c>
      <c r="B19" s="7" t="s">
        <v>13</v>
      </c>
      <c r="C19" s="7" t="s">
        <v>23</v>
      </c>
      <c r="D19" s="7" t="s">
        <v>14</v>
      </c>
      <c r="E19" s="7" t="s">
        <v>15</v>
      </c>
      <c r="F19" s="7" t="s">
        <v>16</v>
      </c>
      <c r="G19" s="33" t="s">
        <v>17</v>
      </c>
      <c r="H19" s="33"/>
    </row>
    <row r="20" spans="1:9" x14ac:dyDescent="0.25">
      <c r="A20" s="8">
        <f>IF(B20&lt;2,"n/a",(_xlfn.STDEV.S(H3:H17)))</f>
        <v>744.95393258017475</v>
      </c>
      <c r="B20" s="8">
        <f>COUNT(H3:H17)</f>
        <v>6</v>
      </c>
      <c r="C20" s="9">
        <f>IF(B20&lt;2,"n/a",(A20/D20))</f>
        <v>0.3888433843368243</v>
      </c>
      <c r="D20" s="10">
        <f>IFERROR(ROUND(AVERAGE(H3:H17),2),"")</f>
        <v>1915.82</v>
      </c>
      <c r="E20" s="15">
        <f>IFERROR(ROUND(IF(B20&lt;2,"n/a",(IF(C20&lt;=25%,"n/a",AVERAGE(I3:I17)))),2),"n/a")</f>
        <v>1692.18</v>
      </c>
      <c r="F20" s="10">
        <f>IFERROR(ROUND(MEDIAN(H3:H17),2),"")</f>
        <v>1834.5</v>
      </c>
      <c r="G20" s="11" t="str">
        <f>IFERROR(INDEX(G3:G17,MATCH(H20,H3:H17,0)),"")</f>
        <v>AUDIOVISAO ELETRO E CENTRAL DE PRODUTOS LTDA</v>
      </c>
      <c r="H20" s="12">
        <f>F3</f>
        <v>900.9</v>
      </c>
    </row>
    <row r="22" spans="1:9" x14ac:dyDescent="0.25">
      <c r="G22" s="13" t="s">
        <v>18</v>
      </c>
      <c r="H22" s="14">
        <f>IF(C20&lt;=25%,D20,MIN(E20:F20))</f>
        <v>1692.18</v>
      </c>
    </row>
    <row r="23" spans="1:9" x14ac:dyDescent="0.25">
      <c r="G23" s="13" t="s">
        <v>4</v>
      </c>
      <c r="H23" s="14">
        <f>ROUND(H22,2)*D3</f>
        <v>25382.7</v>
      </c>
    </row>
    <row r="25" spans="1:9" x14ac:dyDescent="0.25">
      <c r="A25" s="2" t="s">
        <v>26</v>
      </c>
    </row>
    <row r="26" spans="1:9" x14ac:dyDescent="0.25">
      <c r="A26" s="2" t="s">
        <v>24</v>
      </c>
    </row>
    <row r="27" spans="1:9" x14ac:dyDescent="0.25">
      <c r="A27" s="2" t="s">
        <v>19</v>
      </c>
    </row>
    <row r="28" spans="1:9" x14ac:dyDescent="0.25">
      <c r="A28" s="2" t="s">
        <v>20</v>
      </c>
    </row>
    <row r="29" spans="1:9" x14ac:dyDescent="0.25">
      <c r="A29" s="2" t="s">
        <v>21</v>
      </c>
    </row>
    <row r="30" spans="1:9" x14ac:dyDescent="0.25">
      <c r="A30" s="2" t="s">
        <v>22</v>
      </c>
    </row>
    <row r="31" spans="1:9" x14ac:dyDescent="0.25">
      <c r="A31" s="2" t="s">
        <v>25</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6</v>
      </c>
      <c r="B1" s="34"/>
      <c r="C1" s="34"/>
      <c r="D1" s="34"/>
      <c r="E1" s="34"/>
      <c r="F1" s="34"/>
      <c r="G1" s="34"/>
      <c r="H1" s="34"/>
      <c r="I1" s="34"/>
    </row>
    <row r="2" spans="1:9" s="4" customFormat="1" ht="36" x14ac:dyDescent="0.25">
      <c r="A2" s="7" t="s">
        <v>0</v>
      </c>
      <c r="B2" s="7" t="s">
        <v>1</v>
      </c>
      <c r="C2" s="7" t="s">
        <v>2</v>
      </c>
      <c r="D2" s="7" t="s">
        <v>3</v>
      </c>
      <c r="E2" s="7" t="s">
        <v>7</v>
      </c>
      <c r="F2" s="7" t="s">
        <v>8</v>
      </c>
      <c r="G2" s="7" t="s">
        <v>9</v>
      </c>
      <c r="H2" s="7" t="s">
        <v>10</v>
      </c>
      <c r="I2" s="7" t="s">
        <v>11</v>
      </c>
    </row>
    <row r="3" spans="1:9" x14ac:dyDescent="0.25">
      <c r="A3" s="39">
        <v>23</v>
      </c>
      <c r="B3" s="35" t="s">
        <v>50</v>
      </c>
      <c r="C3" s="37" t="s">
        <v>5</v>
      </c>
      <c r="D3" s="37">
        <v>1</v>
      </c>
      <c r="E3" s="38">
        <f>IF(C20&lt;=25%,D20,MIN(E20:F20))</f>
        <v>2269.12</v>
      </c>
      <c r="F3" s="38">
        <f>MIN(H3:H17)</f>
        <v>1299</v>
      </c>
      <c r="G3" s="5" t="s">
        <v>150</v>
      </c>
      <c r="H3" s="16">
        <v>1299</v>
      </c>
      <c r="I3" s="17">
        <f>IF(H3="","",(IF($C$20&lt;25%,"n/a",IF(H3&lt;=($D$20+$A$20),H3,"Descartado"))))</f>
        <v>1299</v>
      </c>
    </row>
    <row r="4" spans="1:9" x14ac:dyDescent="0.25">
      <c r="A4" s="39"/>
      <c r="B4" s="36"/>
      <c r="C4" s="37"/>
      <c r="D4" s="37"/>
      <c r="E4" s="38"/>
      <c r="F4" s="38"/>
      <c r="G4" s="5" t="s">
        <v>91</v>
      </c>
      <c r="H4" s="16">
        <v>1689</v>
      </c>
      <c r="I4" s="17">
        <f t="shared" ref="I4:I17" si="0">IF(H4="","",(IF($C$20&lt;25%,"n/a",IF(H4&lt;=($D$20+$A$20),H4,"Descartado"))))</f>
        <v>1689</v>
      </c>
    </row>
    <row r="5" spans="1:9" x14ac:dyDescent="0.25">
      <c r="A5" s="39"/>
      <c r="B5" s="36"/>
      <c r="C5" s="37"/>
      <c r="D5" s="37"/>
      <c r="E5" s="38"/>
      <c r="F5" s="38"/>
      <c r="G5" s="5" t="s">
        <v>122</v>
      </c>
      <c r="H5" s="16">
        <v>4779.97</v>
      </c>
      <c r="I5" s="17" t="str">
        <f t="shared" si="0"/>
        <v>Descartado</v>
      </c>
    </row>
    <row r="6" spans="1:9" x14ac:dyDescent="0.25">
      <c r="A6" s="39"/>
      <c r="B6" s="36"/>
      <c r="C6" s="37"/>
      <c r="D6" s="37"/>
      <c r="E6" s="38"/>
      <c r="F6" s="38"/>
      <c r="G6" s="5" t="s">
        <v>151</v>
      </c>
      <c r="H6" s="16">
        <v>4768</v>
      </c>
      <c r="I6" s="17" t="str">
        <f t="shared" si="0"/>
        <v>Descartado</v>
      </c>
    </row>
    <row r="7" spans="1:9" x14ac:dyDescent="0.25">
      <c r="A7" s="39"/>
      <c r="B7" s="36"/>
      <c r="C7" s="37"/>
      <c r="D7" s="37"/>
      <c r="E7" s="38"/>
      <c r="F7" s="38"/>
      <c r="G7" s="5" t="s">
        <v>189</v>
      </c>
      <c r="H7" s="16">
        <v>2249.1</v>
      </c>
      <c r="I7" s="17">
        <f t="shared" si="0"/>
        <v>2249.1</v>
      </c>
    </row>
    <row r="8" spans="1:9" x14ac:dyDescent="0.25">
      <c r="A8" s="39"/>
      <c r="B8" s="36"/>
      <c r="C8" s="37"/>
      <c r="D8" s="37"/>
      <c r="E8" s="38"/>
      <c r="F8" s="38"/>
      <c r="G8" s="5" t="s">
        <v>190</v>
      </c>
      <c r="H8" s="16">
        <v>2554.9899999999998</v>
      </c>
      <c r="I8" s="17">
        <f t="shared" si="0"/>
        <v>2554.9899999999998</v>
      </c>
    </row>
    <row r="9" spans="1:9" x14ac:dyDescent="0.25">
      <c r="A9" s="39"/>
      <c r="B9" s="36"/>
      <c r="C9" s="37"/>
      <c r="D9" s="37"/>
      <c r="E9" s="38"/>
      <c r="F9" s="38"/>
      <c r="G9" s="5" t="s">
        <v>191</v>
      </c>
      <c r="H9" s="16">
        <v>4045.24</v>
      </c>
      <c r="I9" s="17">
        <f t="shared" si="0"/>
        <v>4045.24</v>
      </c>
    </row>
    <row r="10" spans="1:9" x14ac:dyDescent="0.25">
      <c r="A10" s="39"/>
      <c r="B10" s="36"/>
      <c r="C10" s="37"/>
      <c r="D10" s="37"/>
      <c r="E10" s="38"/>
      <c r="F10" s="38"/>
      <c r="G10" s="5" t="s">
        <v>192</v>
      </c>
      <c r="H10" s="16">
        <v>1777.41</v>
      </c>
      <c r="I10" s="17">
        <f t="shared" si="0"/>
        <v>1777.41</v>
      </c>
    </row>
    <row r="11" spans="1:9" x14ac:dyDescent="0.25">
      <c r="A11" s="39"/>
      <c r="B11" s="36"/>
      <c r="C11" s="37"/>
      <c r="D11" s="37"/>
      <c r="E11" s="38"/>
      <c r="F11" s="38"/>
      <c r="G11" s="5"/>
      <c r="H11" s="16"/>
      <c r="I11" s="17" t="str">
        <f t="shared" si="0"/>
        <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7" t="s">
        <v>12</v>
      </c>
      <c r="B19" s="7" t="s">
        <v>13</v>
      </c>
      <c r="C19" s="7" t="s">
        <v>23</v>
      </c>
      <c r="D19" s="7" t="s">
        <v>14</v>
      </c>
      <c r="E19" s="7" t="s">
        <v>15</v>
      </c>
      <c r="F19" s="7" t="s">
        <v>16</v>
      </c>
      <c r="G19" s="33" t="s">
        <v>17</v>
      </c>
      <c r="H19" s="33"/>
    </row>
    <row r="20" spans="1:9" x14ac:dyDescent="0.25">
      <c r="A20" s="8">
        <f>IF(B20&lt;2,"n/a",(_xlfn.STDEV.S(H3:H17)))</f>
        <v>1422.6607395343763</v>
      </c>
      <c r="B20" s="8">
        <f>COUNT(H3:H17)</f>
        <v>8</v>
      </c>
      <c r="C20" s="9">
        <f>IF(B20&lt;2,"n/a",(A20/D20))</f>
        <v>0.4913622370893837</v>
      </c>
      <c r="D20" s="10">
        <f>IFERROR(ROUND(AVERAGE(H3:H17),2),"")</f>
        <v>2895.34</v>
      </c>
      <c r="E20" s="15">
        <f>IFERROR(ROUND(IF(B20&lt;2,"n/a",(IF(C20&lt;=25%,"n/a",AVERAGE(I3:I17)))),2),"n/a")</f>
        <v>2269.12</v>
      </c>
      <c r="F20" s="10">
        <f>IFERROR(ROUND(MEDIAN(H3:H17),2),"")</f>
        <v>2402.0500000000002</v>
      </c>
      <c r="G20" s="11" t="str">
        <f>IFERROR(INDEX(G3:G17,MATCH(H20,H3:H17,0)),"")</f>
        <v>TECNO TRADE COMERCIO E SERVICOS DE EQUIPAMENTOS ELETRONICOS E SONORIZACAO LTDA.</v>
      </c>
      <c r="H20" s="12">
        <f>F3</f>
        <v>1299</v>
      </c>
    </row>
    <row r="22" spans="1:9" x14ac:dyDescent="0.25">
      <c r="G22" s="13" t="s">
        <v>18</v>
      </c>
      <c r="H22" s="14">
        <f>IF(C20&lt;=25%,D20,MIN(E20:F20))</f>
        <v>2269.12</v>
      </c>
    </row>
    <row r="23" spans="1:9" x14ac:dyDescent="0.25">
      <c r="G23" s="13" t="s">
        <v>4</v>
      </c>
      <c r="H23" s="14">
        <f>ROUND(H22,2)*D3</f>
        <v>2269.12</v>
      </c>
    </row>
    <row r="25" spans="1:9" x14ac:dyDescent="0.25">
      <c r="A25" s="2" t="s">
        <v>26</v>
      </c>
    </row>
    <row r="26" spans="1:9" x14ac:dyDescent="0.25">
      <c r="A26" s="2" t="s">
        <v>24</v>
      </c>
    </row>
    <row r="27" spans="1:9" x14ac:dyDescent="0.25">
      <c r="A27" s="2" t="s">
        <v>19</v>
      </c>
    </row>
    <row r="28" spans="1:9" x14ac:dyDescent="0.25">
      <c r="A28" s="2" t="s">
        <v>20</v>
      </c>
    </row>
    <row r="29" spans="1:9" x14ac:dyDescent="0.25">
      <c r="A29" s="2" t="s">
        <v>21</v>
      </c>
    </row>
    <row r="30" spans="1:9" x14ac:dyDescent="0.25">
      <c r="A30" s="2" t="s">
        <v>22</v>
      </c>
    </row>
    <row r="31" spans="1:9" x14ac:dyDescent="0.25">
      <c r="A31" s="2" t="s">
        <v>25</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6</v>
      </c>
      <c r="B1" s="34"/>
      <c r="C1" s="34"/>
      <c r="D1" s="34"/>
      <c r="E1" s="34"/>
      <c r="F1" s="34"/>
      <c r="G1" s="34"/>
      <c r="H1" s="34"/>
      <c r="I1" s="34"/>
    </row>
    <row r="2" spans="1:9" s="4" customFormat="1" ht="36" x14ac:dyDescent="0.25">
      <c r="A2" s="7" t="s">
        <v>0</v>
      </c>
      <c r="B2" s="7" t="s">
        <v>1</v>
      </c>
      <c r="C2" s="7" t="s">
        <v>2</v>
      </c>
      <c r="D2" s="7" t="s">
        <v>3</v>
      </c>
      <c r="E2" s="7" t="s">
        <v>7</v>
      </c>
      <c r="F2" s="7" t="s">
        <v>8</v>
      </c>
      <c r="G2" s="7" t="s">
        <v>9</v>
      </c>
      <c r="H2" s="7" t="s">
        <v>10</v>
      </c>
      <c r="I2" s="7" t="s">
        <v>11</v>
      </c>
    </row>
    <row r="3" spans="1:9" x14ac:dyDescent="0.25">
      <c r="A3" s="39">
        <v>24</v>
      </c>
      <c r="B3" s="35" t="s">
        <v>51</v>
      </c>
      <c r="C3" s="37" t="s">
        <v>5</v>
      </c>
      <c r="D3" s="37">
        <v>6</v>
      </c>
      <c r="E3" s="38">
        <f>IF(C20&lt;=25%,D20,MIN(E20:F20))</f>
        <v>150.47</v>
      </c>
      <c r="F3" s="38">
        <f>MIN(H3:H17)</f>
        <v>116.55</v>
      </c>
      <c r="G3" s="5" t="s">
        <v>170</v>
      </c>
      <c r="H3" s="16">
        <v>116.55</v>
      </c>
      <c r="I3" s="17" t="str">
        <f>IF(H3="","",(IF($C$20&lt;25%,"n/a",IF(H3&lt;=($D$20+$A$20),H3,"Descartado"))))</f>
        <v>n/a</v>
      </c>
    </row>
    <row r="4" spans="1:9" x14ac:dyDescent="0.25">
      <c r="A4" s="39"/>
      <c r="B4" s="36"/>
      <c r="C4" s="37"/>
      <c r="D4" s="37"/>
      <c r="E4" s="38"/>
      <c r="F4" s="38"/>
      <c r="G4" s="5" t="s">
        <v>176</v>
      </c>
      <c r="H4" s="16">
        <v>189.9</v>
      </c>
      <c r="I4" s="17" t="str">
        <f t="shared" ref="I4:I17" si="0">IF(H4="","",(IF($C$20&lt;25%,"n/a",IF(H4&lt;=($D$20+$A$20),H4,"Descartado"))))</f>
        <v>n/a</v>
      </c>
    </row>
    <row r="5" spans="1:9" x14ac:dyDescent="0.25">
      <c r="A5" s="39"/>
      <c r="B5" s="36"/>
      <c r="C5" s="37"/>
      <c r="D5" s="37"/>
      <c r="E5" s="38"/>
      <c r="F5" s="38"/>
      <c r="G5" s="5" t="s">
        <v>193</v>
      </c>
      <c r="H5" s="16">
        <v>144.94999999999999</v>
      </c>
      <c r="I5" s="17" t="str">
        <f t="shared" si="0"/>
        <v>n/a</v>
      </c>
    </row>
    <row r="6" spans="1:9" x14ac:dyDescent="0.25">
      <c r="A6" s="39"/>
      <c r="B6" s="36"/>
      <c r="C6" s="37"/>
      <c r="D6" s="37"/>
      <c r="E6" s="38"/>
      <c r="F6" s="38"/>
      <c r="G6" s="5"/>
      <c r="H6" s="16"/>
      <c r="I6" s="17" t="str">
        <f t="shared" si="0"/>
        <v/>
      </c>
    </row>
    <row r="7" spans="1:9" x14ac:dyDescent="0.25">
      <c r="A7" s="39"/>
      <c r="B7" s="36"/>
      <c r="C7" s="37"/>
      <c r="D7" s="37"/>
      <c r="E7" s="38"/>
      <c r="F7" s="38"/>
      <c r="G7" s="5"/>
      <c r="H7" s="16"/>
      <c r="I7" s="17" t="str">
        <f t="shared" si="0"/>
        <v/>
      </c>
    </row>
    <row r="8" spans="1:9" x14ac:dyDescent="0.25">
      <c r="A8" s="39"/>
      <c r="B8" s="36"/>
      <c r="C8" s="37"/>
      <c r="D8" s="37"/>
      <c r="E8" s="38"/>
      <c r="F8" s="38"/>
      <c r="G8" s="5"/>
      <c r="H8" s="16"/>
      <c r="I8" s="17" t="str">
        <f t="shared" si="0"/>
        <v/>
      </c>
    </row>
    <row r="9" spans="1:9" x14ac:dyDescent="0.25">
      <c r="A9" s="39"/>
      <c r="B9" s="36"/>
      <c r="C9" s="37"/>
      <c r="D9" s="37"/>
      <c r="E9" s="38"/>
      <c r="F9" s="38"/>
      <c r="G9" s="5"/>
      <c r="H9" s="16"/>
      <c r="I9" s="17" t="str">
        <f t="shared" si="0"/>
        <v/>
      </c>
    </row>
    <row r="10" spans="1:9" x14ac:dyDescent="0.25">
      <c r="A10" s="39"/>
      <c r="B10" s="36"/>
      <c r="C10" s="37"/>
      <c r="D10" s="37"/>
      <c r="E10" s="38"/>
      <c r="F10" s="38"/>
      <c r="G10" s="5"/>
      <c r="H10" s="16"/>
      <c r="I10" s="17" t="str">
        <f t="shared" si="0"/>
        <v/>
      </c>
    </row>
    <row r="11" spans="1:9" x14ac:dyDescent="0.25">
      <c r="A11" s="39"/>
      <c r="B11" s="36"/>
      <c r="C11" s="37"/>
      <c r="D11" s="37"/>
      <c r="E11" s="38"/>
      <c r="F11" s="38"/>
      <c r="G11" s="5"/>
      <c r="H11" s="16"/>
      <c r="I11" s="17" t="str">
        <f t="shared" si="0"/>
        <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7" t="s">
        <v>12</v>
      </c>
      <c r="B19" s="7" t="s">
        <v>13</v>
      </c>
      <c r="C19" s="7" t="s">
        <v>23</v>
      </c>
      <c r="D19" s="7" t="s">
        <v>14</v>
      </c>
      <c r="E19" s="7" t="s">
        <v>15</v>
      </c>
      <c r="F19" s="7" t="s">
        <v>16</v>
      </c>
      <c r="G19" s="33" t="s">
        <v>17</v>
      </c>
      <c r="H19" s="33"/>
    </row>
    <row r="20" spans="1:9" x14ac:dyDescent="0.25">
      <c r="A20" s="8">
        <f>IF(B20&lt;2,"n/a",(_xlfn.STDEV.S(H3:H17)))</f>
        <v>36.984873033895035</v>
      </c>
      <c r="B20" s="8">
        <f>COUNT(H3:H17)</f>
        <v>3</v>
      </c>
      <c r="C20" s="9">
        <f>IF(B20&lt;2,"n/a",(A20/D20))</f>
        <v>0.24579566048976564</v>
      </c>
      <c r="D20" s="10">
        <f>IFERROR(ROUND(AVERAGE(H3:H17),2),"")</f>
        <v>150.47</v>
      </c>
      <c r="E20" s="15" t="str">
        <f>IFERROR(ROUND(IF(B20&lt;2,"n/a",(IF(C20&lt;=25%,"n/a",AVERAGE(I3:I17)))),2),"n/a")</f>
        <v>n/a</v>
      </c>
      <c r="F20" s="10">
        <f>IFERROR(ROUND(MEDIAN(H3:H17),2),"")</f>
        <v>144.94999999999999</v>
      </c>
      <c r="G20" s="11" t="str">
        <f>IFERROR(INDEX(G3:G17,MATCH(H20,H3:H17,0)),"")</f>
        <v>KABUM</v>
      </c>
      <c r="H20" s="12">
        <f>F3</f>
        <v>116.55</v>
      </c>
    </row>
    <row r="22" spans="1:9" x14ac:dyDescent="0.25">
      <c r="G22" s="13" t="s">
        <v>18</v>
      </c>
      <c r="H22" s="14">
        <f>IF(C20&lt;=25%,D20,MIN(E20:F20))</f>
        <v>150.47</v>
      </c>
    </row>
    <row r="23" spans="1:9" x14ac:dyDescent="0.25">
      <c r="G23" s="13" t="s">
        <v>4</v>
      </c>
      <c r="H23" s="14">
        <f>ROUND(H22,2)*D3</f>
        <v>902.81999999999994</v>
      </c>
    </row>
    <row r="25" spans="1:9" x14ac:dyDescent="0.25">
      <c r="A25" s="2" t="s">
        <v>26</v>
      </c>
    </row>
    <row r="26" spans="1:9" x14ac:dyDescent="0.25">
      <c r="A26" s="2" t="s">
        <v>24</v>
      </c>
    </row>
    <row r="27" spans="1:9" x14ac:dyDescent="0.25">
      <c r="A27" s="2" t="s">
        <v>19</v>
      </c>
    </row>
    <row r="28" spans="1:9" x14ac:dyDescent="0.25">
      <c r="A28" s="2" t="s">
        <v>20</v>
      </c>
    </row>
    <row r="29" spans="1:9" x14ac:dyDescent="0.25">
      <c r="A29" s="2" t="s">
        <v>21</v>
      </c>
    </row>
    <row r="30" spans="1:9" x14ac:dyDescent="0.25">
      <c r="A30" s="2" t="s">
        <v>22</v>
      </c>
    </row>
    <row r="31" spans="1:9" x14ac:dyDescent="0.25">
      <c r="A31" s="2" t="s">
        <v>25</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6</v>
      </c>
      <c r="B1" s="34"/>
      <c r="C1" s="34"/>
      <c r="D1" s="34"/>
      <c r="E1" s="34"/>
      <c r="F1" s="34"/>
      <c r="G1" s="34"/>
      <c r="H1" s="34"/>
      <c r="I1" s="34"/>
    </row>
    <row r="2" spans="1:9" s="4" customFormat="1" ht="36" x14ac:dyDescent="0.25">
      <c r="A2" s="7" t="s">
        <v>0</v>
      </c>
      <c r="B2" s="7" t="s">
        <v>1</v>
      </c>
      <c r="C2" s="7" t="s">
        <v>2</v>
      </c>
      <c r="D2" s="7" t="s">
        <v>3</v>
      </c>
      <c r="E2" s="7" t="s">
        <v>7</v>
      </c>
      <c r="F2" s="7" t="s">
        <v>8</v>
      </c>
      <c r="G2" s="7" t="s">
        <v>9</v>
      </c>
      <c r="H2" s="7" t="s">
        <v>10</v>
      </c>
      <c r="I2" s="7" t="s">
        <v>11</v>
      </c>
    </row>
    <row r="3" spans="1:9" x14ac:dyDescent="0.25">
      <c r="A3" s="39">
        <v>25</v>
      </c>
      <c r="B3" s="35" t="s">
        <v>52</v>
      </c>
      <c r="C3" s="37" t="s">
        <v>5</v>
      </c>
      <c r="D3" s="37">
        <v>2</v>
      </c>
      <c r="E3" s="38">
        <f>IF(C20&lt;=25%,D20,MIN(E20:F20))</f>
        <v>701.53</v>
      </c>
      <c r="F3" s="38">
        <f>MIN(H3:H17)</f>
        <v>549</v>
      </c>
      <c r="G3" s="5" t="s">
        <v>194</v>
      </c>
      <c r="H3" s="16">
        <v>549</v>
      </c>
      <c r="I3" s="17">
        <f>IF(H3="","",(IF($C$20&lt;25%,"n/a",IF(H3&lt;=($D$20+$A$20),H3,"Descartado"))))</f>
        <v>549</v>
      </c>
    </row>
    <row r="4" spans="1:9" x14ac:dyDescent="0.25">
      <c r="A4" s="39"/>
      <c r="B4" s="36"/>
      <c r="C4" s="37"/>
      <c r="D4" s="37"/>
      <c r="E4" s="38"/>
      <c r="F4" s="38"/>
      <c r="G4" s="5" t="s">
        <v>170</v>
      </c>
      <c r="H4" s="16">
        <v>679.9</v>
      </c>
      <c r="I4" s="17">
        <f t="shared" ref="I4:I17" si="0">IF(H4="","",(IF($C$20&lt;25%,"n/a",IF(H4&lt;=($D$20+$A$20),H4,"Descartado"))))</f>
        <v>679.9</v>
      </c>
    </row>
    <row r="5" spans="1:9" x14ac:dyDescent="0.25">
      <c r="A5" s="39"/>
      <c r="B5" s="36"/>
      <c r="C5" s="37"/>
      <c r="D5" s="37"/>
      <c r="E5" s="38"/>
      <c r="F5" s="38"/>
      <c r="G5" s="5" t="s">
        <v>163</v>
      </c>
      <c r="H5" s="16">
        <v>998</v>
      </c>
      <c r="I5" s="17" t="str">
        <f t="shared" si="0"/>
        <v>Descartado</v>
      </c>
    </row>
    <row r="6" spans="1:9" x14ac:dyDescent="0.25">
      <c r="A6" s="39"/>
      <c r="B6" s="36"/>
      <c r="C6" s="37"/>
      <c r="D6" s="37"/>
      <c r="E6" s="38"/>
      <c r="F6" s="38"/>
      <c r="G6" s="5" t="s">
        <v>195</v>
      </c>
      <c r="H6" s="16">
        <v>875.69</v>
      </c>
      <c r="I6" s="17">
        <f t="shared" si="0"/>
        <v>875.69</v>
      </c>
    </row>
    <row r="7" spans="1:9" x14ac:dyDescent="0.25">
      <c r="A7" s="39"/>
      <c r="B7" s="36"/>
      <c r="C7" s="37"/>
      <c r="D7" s="37"/>
      <c r="E7" s="38"/>
      <c r="F7" s="38"/>
      <c r="G7" s="5"/>
      <c r="H7" s="16"/>
      <c r="I7" s="17" t="str">
        <f t="shared" si="0"/>
        <v/>
      </c>
    </row>
    <row r="8" spans="1:9" x14ac:dyDescent="0.25">
      <c r="A8" s="39"/>
      <c r="B8" s="36"/>
      <c r="C8" s="37"/>
      <c r="D8" s="37"/>
      <c r="E8" s="38"/>
      <c r="F8" s="38"/>
      <c r="G8" s="5"/>
      <c r="H8" s="16"/>
      <c r="I8" s="17" t="str">
        <f t="shared" si="0"/>
        <v/>
      </c>
    </row>
    <row r="9" spans="1:9" x14ac:dyDescent="0.25">
      <c r="A9" s="39"/>
      <c r="B9" s="36"/>
      <c r="C9" s="37"/>
      <c r="D9" s="37"/>
      <c r="E9" s="38"/>
      <c r="F9" s="38"/>
      <c r="G9" s="5"/>
      <c r="H9" s="16"/>
      <c r="I9" s="17" t="str">
        <f t="shared" si="0"/>
        <v/>
      </c>
    </row>
    <row r="10" spans="1:9" x14ac:dyDescent="0.25">
      <c r="A10" s="39"/>
      <c r="B10" s="36"/>
      <c r="C10" s="37"/>
      <c r="D10" s="37"/>
      <c r="E10" s="38"/>
      <c r="F10" s="38"/>
      <c r="G10" s="5"/>
      <c r="H10" s="16"/>
      <c r="I10" s="17" t="str">
        <f t="shared" si="0"/>
        <v/>
      </c>
    </row>
    <row r="11" spans="1:9" x14ac:dyDescent="0.25">
      <c r="A11" s="39"/>
      <c r="B11" s="36"/>
      <c r="C11" s="37"/>
      <c r="D11" s="37"/>
      <c r="E11" s="38"/>
      <c r="F11" s="38"/>
      <c r="G11" s="5"/>
      <c r="H11" s="16"/>
      <c r="I11" s="17" t="str">
        <f t="shared" si="0"/>
        <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7" t="s">
        <v>12</v>
      </c>
      <c r="B19" s="7" t="s">
        <v>13</v>
      </c>
      <c r="C19" s="7" t="s">
        <v>23</v>
      </c>
      <c r="D19" s="7" t="s">
        <v>14</v>
      </c>
      <c r="E19" s="7" t="s">
        <v>15</v>
      </c>
      <c r="F19" s="7" t="s">
        <v>16</v>
      </c>
      <c r="G19" s="33" t="s">
        <v>17</v>
      </c>
      <c r="H19" s="33"/>
    </row>
    <row r="20" spans="1:9" x14ac:dyDescent="0.25">
      <c r="A20" s="8">
        <f>IF(B20&lt;2,"n/a",(_xlfn.STDEV.S(H3:H17)))</f>
        <v>199.98817387952403</v>
      </c>
      <c r="B20" s="8">
        <f>COUNT(H3:H17)</f>
        <v>4</v>
      </c>
      <c r="C20" s="9">
        <f>IF(B20&lt;2,"n/a",(A20/D20))</f>
        <v>0.25783300957844907</v>
      </c>
      <c r="D20" s="10">
        <f>IFERROR(ROUND(AVERAGE(H3:H17),2),"")</f>
        <v>775.65</v>
      </c>
      <c r="E20" s="15">
        <f>IFERROR(ROUND(IF(B20&lt;2,"n/a",(IF(C20&lt;=25%,"n/a",AVERAGE(I3:I17)))),2),"n/a")</f>
        <v>701.53</v>
      </c>
      <c r="F20" s="10">
        <f>IFERROR(ROUND(MEDIAN(H3:H17),2),"")</f>
        <v>777.8</v>
      </c>
      <c r="G20" s="11" t="str">
        <f>IFERROR(INDEX(G3:G17,MATCH(H20,H3:H17,0)),"")</f>
        <v>BRASILTRONIC</v>
      </c>
      <c r="H20" s="12">
        <f>F3</f>
        <v>549</v>
      </c>
    </row>
    <row r="22" spans="1:9" x14ac:dyDescent="0.25">
      <c r="G22" s="13" t="s">
        <v>18</v>
      </c>
      <c r="H22" s="14">
        <f>IF(C20&lt;=25%,D20,MIN(E20:F20))</f>
        <v>701.53</v>
      </c>
    </row>
    <row r="23" spans="1:9" x14ac:dyDescent="0.25">
      <c r="G23" s="13" t="s">
        <v>4</v>
      </c>
      <c r="H23" s="14">
        <f>ROUND(H22,2)*D3</f>
        <v>1403.06</v>
      </c>
    </row>
    <row r="25" spans="1:9" x14ac:dyDescent="0.25">
      <c r="A25" s="2" t="s">
        <v>26</v>
      </c>
    </row>
    <row r="26" spans="1:9" x14ac:dyDescent="0.25">
      <c r="A26" s="2" t="s">
        <v>24</v>
      </c>
    </row>
    <row r="27" spans="1:9" x14ac:dyDescent="0.25">
      <c r="A27" s="2" t="s">
        <v>19</v>
      </c>
    </row>
    <row r="28" spans="1:9" x14ac:dyDescent="0.25">
      <c r="A28" s="2" t="s">
        <v>20</v>
      </c>
    </row>
    <row r="29" spans="1:9" x14ac:dyDescent="0.25">
      <c r="A29" s="2" t="s">
        <v>21</v>
      </c>
    </row>
    <row r="30" spans="1:9" x14ac:dyDescent="0.25">
      <c r="A30" s="2" t="s">
        <v>22</v>
      </c>
    </row>
    <row r="31" spans="1:9" x14ac:dyDescent="0.25">
      <c r="A31" s="2" t="s">
        <v>25</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6</v>
      </c>
      <c r="B1" s="34"/>
      <c r="C1" s="34"/>
      <c r="D1" s="34"/>
      <c r="E1" s="34"/>
      <c r="F1" s="34"/>
      <c r="G1" s="34"/>
      <c r="H1" s="34"/>
      <c r="I1" s="34"/>
    </row>
    <row r="2" spans="1:9" s="4" customFormat="1" ht="36" x14ac:dyDescent="0.25">
      <c r="A2" s="7" t="s">
        <v>0</v>
      </c>
      <c r="B2" s="7" t="s">
        <v>1</v>
      </c>
      <c r="C2" s="7" t="s">
        <v>2</v>
      </c>
      <c r="D2" s="7" t="s">
        <v>3</v>
      </c>
      <c r="E2" s="7" t="s">
        <v>7</v>
      </c>
      <c r="F2" s="7" t="s">
        <v>8</v>
      </c>
      <c r="G2" s="7" t="s">
        <v>9</v>
      </c>
      <c r="H2" s="7" t="s">
        <v>10</v>
      </c>
      <c r="I2" s="7" t="s">
        <v>11</v>
      </c>
    </row>
    <row r="3" spans="1:9" x14ac:dyDescent="0.25">
      <c r="A3" s="39">
        <v>26</v>
      </c>
      <c r="B3" s="35" t="s">
        <v>53</v>
      </c>
      <c r="C3" s="37" t="s">
        <v>5</v>
      </c>
      <c r="D3" s="37">
        <v>4</v>
      </c>
      <c r="E3" s="38">
        <f>IF(C20&lt;=25%,D20,MIN(E20:F20))</f>
        <v>314.5</v>
      </c>
      <c r="F3" s="38">
        <f>MIN(H3:H17)</f>
        <v>149.97</v>
      </c>
      <c r="G3" s="5" t="s">
        <v>152</v>
      </c>
      <c r="H3" s="16">
        <v>1257</v>
      </c>
      <c r="I3" s="17" t="str">
        <f>IF(H3="","",(IF($C$20&lt;25%,"n/a",IF(H3&lt;=($D$20+$A$20),H3,"Descartado"))))</f>
        <v>Descartado</v>
      </c>
    </row>
    <row r="4" spans="1:9" x14ac:dyDescent="0.25">
      <c r="A4" s="39"/>
      <c r="B4" s="36"/>
      <c r="C4" s="37"/>
      <c r="D4" s="37"/>
      <c r="E4" s="38"/>
      <c r="F4" s="38"/>
      <c r="G4" s="5" t="s">
        <v>91</v>
      </c>
      <c r="H4" s="16">
        <v>160</v>
      </c>
      <c r="I4" s="17">
        <f t="shared" ref="I4:I17" si="0">IF(H4="","",(IF($C$20&lt;25%,"n/a",IF(H4&lt;=($D$20+$A$20),H4,"Descartado"))))</f>
        <v>160</v>
      </c>
    </row>
    <row r="5" spans="1:9" x14ac:dyDescent="0.25">
      <c r="A5" s="39"/>
      <c r="B5" s="36"/>
      <c r="C5" s="37"/>
      <c r="D5" s="37"/>
      <c r="E5" s="38"/>
      <c r="F5" s="38"/>
      <c r="G5" s="5" t="s">
        <v>153</v>
      </c>
      <c r="H5" s="16">
        <v>330</v>
      </c>
      <c r="I5" s="17">
        <f t="shared" si="0"/>
        <v>330</v>
      </c>
    </row>
    <row r="6" spans="1:9" x14ac:dyDescent="0.25">
      <c r="A6" s="39"/>
      <c r="B6" s="36"/>
      <c r="C6" s="37"/>
      <c r="D6" s="37"/>
      <c r="E6" s="38"/>
      <c r="F6" s="38"/>
      <c r="G6" s="5" t="s">
        <v>99</v>
      </c>
      <c r="H6" s="16">
        <v>259</v>
      </c>
      <c r="I6" s="17">
        <f t="shared" si="0"/>
        <v>259</v>
      </c>
    </row>
    <row r="7" spans="1:9" x14ac:dyDescent="0.25">
      <c r="A7" s="39"/>
      <c r="B7" s="36"/>
      <c r="C7" s="37"/>
      <c r="D7" s="37"/>
      <c r="E7" s="38"/>
      <c r="F7" s="38"/>
      <c r="G7" s="5" t="s">
        <v>105</v>
      </c>
      <c r="H7" s="16">
        <v>1000</v>
      </c>
      <c r="I7" s="17">
        <f t="shared" si="0"/>
        <v>1000</v>
      </c>
    </row>
    <row r="8" spans="1:9" x14ac:dyDescent="0.25">
      <c r="A8" s="39"/>
      <c r="B8" s="36"/>
      <c r="C8" s="37"/>
      <c r="D8" s="37"/>
      <c r="E8" s="38"/>
      <c r="F8" s="38"/>
      <c r="G8" s="5" t="s">
        <v>154</v>
      </c>
      <c r="H8" s="16">
        <v>177.5</v>
      </c>
      <c r="I8" s="17">
        <f t="shared" si="0"/>
        <v>177.5</v>
      </c>
    </row>
    <row r="9" spans="1:9" x14ac:dyDescent="0.25">
      <c r="A9" s="39"/>
      <c r="B9" s="36"/>
      <c r="C9" s="37"/>
      <c r="D9" s="37"/>
      <c r="E9" s="38"/>
      <c r="F9" s="38"/>
      <c r="G9" s="5" t="s">
        <v>93</v>
      </c>
      <c r="H9" s="16">
        <v>160</v>
      </c>
      <c r="I9" s="17">
        <f t="shared" si="0"/>
        <v>160</v>
      </c>
    </row>
    <row r="10" spans="1:9" x14ac:dyDescent="0.25">
      <c r="A10" s="39"/>
      <c r="B10" s="36"/>
      <c r="C10" s="37"/>
      <c r="D10" s="37"/>
      <c r="E10" s="38"/>
      <c r="F10" s="38"/>
      <c r="G10" s="5" t="s">
        <v>155</v>
      </c>
      <c r="H10" s="16">
        <v>1342</v>
      </c>
      <c r="I10" s="17" t="str">
        <f t="shared" si="0"/>
        <v>Descartado</v>
      </c>
    </row>
    <row r="11" spans="1:9" x14ac:dyDescent="0.25">
      <c r="A11" s="39"/>
      <c r="B11" s="36"/>
      <c r="C11" s="37"/>
      <c r="D11" s="37"/>
      <c r="E11" s="38"/>
      <c r="F11" s="38"/>
      <c r="G11" s="5" t="s">
        <v>156</v>
      </c>
      <c r="H11" s="16">
        <v>1650</v>
      </c>
      <c r="I11" s="17" t="str">
        <f t="shared" si="0"/>
        <v>Descartado</v>
      </c>
    </row>
    <row r="12" spans="1:9" x14ac:dyDescent="0.25">
      <c r="A12" s="39"/>
      <c r="B12" s="36"/>
      <c r="C12" s="37"/>
      <c r="D12" s="37"/>
      <c r="E12" s="38"/>
      <c r="F12" s="38"/>
      <c r="G12" s="5" t="s">
        <v>124</v>
      </c>
      <c r="H12" s="16">
        <v>149.97</v>
      </c>
      <c r="I12" s="17">
        <f t="shared" si="0"/>
        <v>149.97</v>
      </c>
    </row>
    <row r="13" spans="1:9" x14ac:dyDescent="0.25">
      <c r="A13" s="39"/>
      <c r="B13" s="36"/>
      <c r="C13" s="37"/>
      <c r="D13" s="37"/>
      <c r="E13" s="38"/>
      <c r="F13" s="38"/>
      <c r="G13" s="5" t="s">
        <v>187</v>
      </c>
      <c r="H13" s="16">
        <v>299</v>
      </c>
      <c r="I13" s="17">
        <f t="shared" si="0"/>
        <v>299</v>
      </c>
    </row>
    <row r="14" spans="1:9" x14ac:dyDescent="0.25">
      <c r="A14" s="39"/>
      <c r="B14" s="36"/>
      <c r="C14" s="37"/>
      <c r="D14" s="37"/>
      <c r="E14" s="38"/>
      <c r="F14" s="38"/>
      <c r="G14" s="5" t="s">
        <v>196</v>
      </c>
      <c r="H14" s="16">
        <v>341.01</v>
      </c>
      <c r="I14" s="17">
        <f t="shared" si="0"/>
        <v>341.01</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7" t="s">
        <v>12</v>
      </c>
      <c r="B19" s="7" t="s">
        <v>13</v>
      </c>
      <c r="C19" s="7" t="s">
        <v>23</v>
      </c>
      <c r="D19" s="7" t="s">
        <v>14</v>
      </c>
      <c r="E19" s="7" t="s">
        <v>15</v>
      </c>
      <c r="F19" s="7" t="s">
        <v>16</v>
      </c>
      <c r="G19" s="33" t="s">
        <v>17</v>
      </c>
      <c r="H19" s="33"/>
    </row>
    <row r="20" spans="1:9" x14ac:dyDescent="0.25">
      <c r="A20" s="8">
        <f>IF(B20&lt;2,"n/a",(_xlfn.STDEV.S(H3:H17)))</f>
        <v>552.6252471612205</v>
      </c>
      <c r="B20" s="8">
        <f>COUNT(H3:H17)</f>
        <v>12</v>
      </c>
      <c r="C20" s="9">
        <f>IF(B20&lt;2,"n/a",(A20/D20))</f>
        <v>0.93067456030115114</v>
      </c>
      <c r="D20" s="10">
        <f>IFERROR(ROUND(AVERAGE(H3:H17),2),"")</f>
        <v>593.79</v>
      </c>
      <c r="E20" s="15">
        <f>IFERROR(ROUND(IF(B20&lt;2,"n/a",(IF(C20&lt;=25%,"n/a",AVERAGE(I3:I17)))),2),"n/a")</f>
        <v>319.61</v>
      </c>
      <c r="F20" s="10">
        <f>IFERROR(ROUND(MEDIAN(H3:H17),2),"")</f>
        <v>314.5</v>
      </c>
      <c r="G20" s="11" t="str">
        <f>IFERROR(INDEX(G3:G17,MATCH(H20,H3:H17,0)),"")</f>
        <v>ISALTEC COMERCIO DE INSTRUMENTOS DE MEDICAO LTDA</v>
      </c>
      <c r="H20" s="12">
        <f>F3</f>
        <v>149.97</v>
      </c>
    </row>
    <row r="22" spans="1:9" x14ac:dyDescent="0.25">
      <c r="G22" s="13" t="s">
        <v>18</v>
      </c>
      <c r="H22" s="14">
        <f>IF(C20&lt;=25%,D20,MIN(E20:F20))</f>
        <v>314.5</v>
      </c>
    </row>
    <row r="23" spans="1:9" x14ac:dyDescent="0.25">
      <c r="G23" s="13" t="s">
        <v>4</v>
      </c>
      <c r="H23" s="14">
        <f>ROUND(H22,2)*D3</f>
        <v>1258</v>
      </c>
    </row>
    <row r="25" spans="1:9" x14ac:dyDescent="0.25">
      <c r="A25" s="2" t="s">
        <v>26</v>
      </c>
    </row>
    <row r="26" spans="1:9" x14ac:dyDescent="0.25">
      <c r="A26" s="2" t="s">
        <v>24</v>
      </c>
    </row>
    <row r="27" spans="1:9" x14ac:dyDescent="0.25">
      <c r="A27" s="2" t="s">
        <v>19</v>
      </c>
    </row>
    <row r="28" spans="1:9" x14ac:dyDescent="0.25">
      <c r="A28" s="2" t="s">
        <v>20</v>
      </c>
    </row>
    <row r="29" spans="1:9" x14ac:dyDescent="0.25">
      <c r="A29" s="2" t="s">
        <v>21</v>
      </c>
    </row>
    <row r="30" spans="1:9" x14ac:dyDescent="0.25">
      <c r="A30" s="2" t="s">
        <v>22</v>
      </c>
    </row>
    <row r="31" spans="1:9" x14ac:dyDescent="0.25">
      <c r="A31" s="2" t="s">
        <v>25</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6</v>
      </c>
      <c r="B1" s="34"/>
      <c r="C1" s="34"/>
      <c r="D1" s="34"/>
      <c r="E1" s="34"/>
      <c r="F1" s="34"/>
      <c r="G1" s="34"/>
      <c r="H1" s="34"/>
      <c r="I1" s="34"/>
    </row>
    <row r="2" spans="1:9" s="4" customFormat="1" ht="36" x14ac:dyDescent="0.25">
      <c r="A2" s="7" t="s">
        <v>0</v>
      </c>
      <c r="B2" s="7" t="s">
        <v>1</v>
      </c>
      <c r="C2" s="7" t="s">
        <v>2</v>
      </c>
      <c r="D2" s="7" t="s">
        <v>3</v>
      </c>
      <c r="E2" s="7" t="s">
        <v>7</v>
      </c>
      <c r="F2" s="7" t="s">
        <v>8</v>
      </c>
      <c r="G2" s="7" t="s">
        <v>9</v>
      </c>
      <c r="H2" s="7" t="s">
        <v>10</v>
      </c>
      <c r="I2" s="7" t="s">
        <v>11</v>
      </c>
    </row>
    <row r="3" spans="1:9" x14ac:dyDescent="0.25">
      <c r="A3" s="39">
        <v>27</v>
      </c>
      <c r="B3" s="35" t="s">
        <v>54</v>
      </c>
      <c r="C3" s="37" t="s">
        <v>5</v>
      </c>
      <c r="D3" s="37">
        <v>2</v>
      </c>
      <c r="E3" s="38">
        <f>IF(C20&lt;=25%,D20,MIN(E20:F20))</f>
        <v>2336.66</v>
      </c>
      <c r="F3" s="38">
        <f>MIN(H3:H17)</f>
        <v>985</v>
      </c>
      <c r="G3" s="5" t="s">
        <v>153</v>
      </c>
      <c r="H3" s="16">
        <v>985</v>
      </c>
      <c r="I3" s="17">
        <f>IF(H3="","",(IF($C$20&lt;25%,"n/a",IF(H3&lt;=($D$20+$A$20),H3,"Descartado"))))</f>
        <v>985</v>
      </c>
    </row>
    <row r="4" spans="1:9" x14ac:dyDescent="0.25">
      <c r="A4" s="39"/>
      <c r="B4" s="36"/>
      <c r="C4" s="37"/>
      <c r="D4" s="37"/>
      <c r="E4" s="38"/>
      <c r="F4" s="38"/>
      <c r="G4" s="5" t="s">
        <v>157</v>
      </c>
      <c r="H4" s="16">
        <v>1750</v>
      </c>
      <c r="I4" s="17">
        <f t="shared" ref="I4:I17" si="0">IF(H4="","",(IF($C$20&lt;25%,"n/a",IF(H4&lt;=($D$20+$A$20),H4,"Descartado"))))</f>
        <v>1750</v>
      </c>
    </row>
    <row r="5" spans="1:9" x14ac:dyDescent="0.25">
      <c r="A5" s="39"/>
      <c r="B5" s="36"/>
      <c r="C5" s="37"/>
      <c r="D5" s="37"/>
      <c r="E5" s="38"/>
      <c r="F5" s="38"/>
      <c r="G5" s="5" t="s">
        <v>158</v>
      </c>
      <c r="H5" s="16">
        <v>3775.12</v>
      </c>
      <c r="I5" s="17" t="str">
        <f t="shared" si="0"/>
        <v>Descartado</v>
      </c>
    </row>
    <row r="6" spans="1:9" x14ac:dyDescent="0.25">
      <c r="A6" s="39"/>
      <c r="B6" s="36"/>
      <c r="C6" s="37"/>
      <c r="D6" s="37"/>
      <c r="E6" s="38"/>
      <c r="F6" s="38"/>
      <c r="G6" s="5" t="s">
        <v>91</v>
      </c>
      <c r="H6" s="16">
        <v>1449.99</v>
      </c>
      <c r="I6" s="17">
        <f t="shared" si="0"/>
        <v>1449.99</v>
      </c>
    </row>
    <row r="7" spans="1:9" x14ac:dyDescent="0.25">
      <c r="A7" s="39"/>
      <c r="B7" s="36"/>
      <c r="C7" s="37"/>
      <c r="D7" s="37"/>
      <c r="E7" s="38"/>
      <c r="F7" s="38"/>
      <c r="G7" s="5" t="s">
        <v>119</v>
      </c>
      <c r="H7" s="16">
        <v>1738.77</v>
      </c>
      <c r="I7" s="17">
        <f t="shared" si="0"/>
        <v>1738.77</v>
      </c>
    </row>
    <row r="8" spans="1:9" x14ac:dyDescent="0.25">
      <c r="A8" s="39"/>
      <c r="B8" s="36"/>
      <c r="C8" s="37"/>
      <c r="D8" s="37"/>
      <c r="E8" s="38"/>
      <c r="F8" s="38"/>
      <c r="G8" s="5" t="s">
        <v>159</v>
      </c>
      <c r="H8" s="16">
        <v>2582</v>
      </c>
      <c r="I8" s="17">
        <f t="shared" si="0"/>
        <v>2582</v>
      </c>
    </row>
    <row r="9" spans="1:9" x14ac:dyDescent="0.25">
      <c r="A9" s="39"/>
      <c r="B9" s="36"/>
      <c r="C9" s="37"/>
      <c r="D9" s="37"/>
      <c r="E9" s="38"/>
      <c r="F9" s="38"/>
      <c r="G9" s="5" t="s">
        <v>197</v>
      </c>
      <c r="H9" s="16">
        <v>3179.25</v>
      </c>
      <c r="I9" s="17">
        <f t="shared" si="0"/>
        <v>3179.25</v>
      </c>
    </row>
    <row r="10" spans="1:9" x14ac:dyDescent="0.25">
      <c r="A10" s="39"/>
      <c r="B10" s="36"/>
      <c r="C10" s="37"/>
      <c r="D10" s="37"/>
      <c r="E10" s="38"/>
      <c r="F10" s="38"/>
      <c r="G10" s="5" t="s">
        <v>163</v>
      </c>
      <c r="H10" s="16">
        <v>3484.8</v>
      </c>
      <c r="I10" s="17">
        <f t="shared" si="0"/>
        <v>3484.8</v>
      </c>
    </row>
    <row r="11" spans="1:9" x14ac:dyDescent="0.25">
      <c r="A11" s="39"/>
      <c r="B11" s="36"/>
      <c r="C11" s="37"/>
      <c r="D11" s="37"/>
      <c r="E11" s="38"/>
      <c r="F11" s="38"/>
      <c r="G11" s="5" t="s">
        <v>195</v>
      </c>
      <c r="H11" s="16">
        <v>3523.43</v>
      </c>
      <c r="I11" s="17">
        <f t="shared" si="0"/>
        <v>3523.43</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7" t="s">
        <v>12</v>
      </c>
      <c r="B19" s="7" t="s">
        <v>13</v>
      </c>
      <c r="C19" s="7" t="s">
        <v>23</v>
      </c>
      <c r="D19" s="7" t="s">
        <v>14</v>
      </c>
      <c r="E19" s="7" t="s">
        <v>15</v>
      </c>
      <c r="F19" s="7" t="s">
        <v>16</v>
      </c>
      <c r="G19" s="33" t="s">
        <v>17</v>
      </c>
      <c r="H19" s="33"/>
    </row>
    <row r="20" spans="1:9" x14ac:dyDescent="0.25">
      <c r="A20" s="8">
        <f>IF(B20&lt;2,"n/a",(_xlfn.STDEV.S(H3:H17)))</f>
        <v>1039.8846968908506</v>
      </c>
      <c r="B20" s="8">
        <f>COUNT(H3:H17)</f>
        <v>9</v>
      </c>
      <c r="C20" s="9">
        <f>IF(B20&lt;2,"n/a",(A20/D20))</f>
        <v>0.41654036759391244</v>
      </c>
      <c r="D20" s="10">
        <f>IFERROR(ROUND(AVERAGE(H3:H17),2),"")</f>
        <v>2496.48</v>
      </c>
      <c r="E20" s="15">
        <f>IFERROR(ROUND(IF(B20&lt;2,"n/a",(IF(C20&lt;=25%,"n/a",AVERAGE(I3:I17)))),2),"n/a")</f>
        <v>2336.66</v>
      </c>
      <c r="F20" s="10">
        <f>IFERROR(ROUND(MEDIAN(H3:H17),2),"")</f>
        <v>2582</v>
      </c>
      <c r="G20" s="11" t="str">
        <f>IFERROR(INDEX(G3:G17,MATCH(H20,H3:H17,0)),"")</f>
        <v>R JUAREZ DE ALMEIDA</v>
      </c>
      <c r="H20" s="12">
        <f>F3</f>
        <v>985</v>
      </c>
    </row>
    <row r="22" spans="1:9" x14ac:dyDescent="0.25">
      <c r="G22" s="13" t="s">
        <v>18</v>
      </c>
      <c r="H22" s="14">
        <f>IF(C20&lt;=25%,D20,MIN(E20:F20))</f>
        <v>2336.66</v>
      </c>
    </row>
    <row r="23" spans="1:9" x14ac:dyDescent="0.25">
      <c r="G23" s="13" t="s">
        <v>4</v>
      </c>
      <c r="H23" s="14">
        <f>ROUND(H22,2)*D3</f>
        <v>4673.32</v>
      </c>
    </row>
    <row r="25" spans="1:9" x14ac:dyDescent="0.25">
      <c r="A25" s="2" t="s">
        <v>26</v>
      </c>
    </row>
    <row r="26" spans="1:9" x14ac:dyDescent="0.25">
      <c r="A26" s="2" t="s">
        <v>24</v>
      </c>
    </row>
    <row r="27" spans="1:9" x14ac:dyDescent="0.25">
      <c r="A27" s="2" t="s">
        <v>19</v>
      </c>
    </row>
    <row r="28" spans="1:9" x14ac:dyDescent="0.25">
      <c r="A28" s="2" t="s">
        <v>20</v>
      </c>
    </row>
    <row r="29" spans="1:9" x14ac:dyDescent="0.25">
      <c r="A29" s="2" t="s">
        <v>21</v>
      </c>
    </row>
    <row r="30" spans="1:9" x14ac:dyDescent="0.25">
      <c r="A30" s="2" t="s">
        <v>22</v>
      </c>
    </row>
    <row r="31" spans="1:9" x14ac:dyDescent="0.25">
      <c r="A31" s="2" t="s">
        <v>25</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view="pageBreakPreview" zoomScaleNormal="100" zoomScaleSheetLayoutView="100" workbookViewId="0">
      <selection activeCell="F10" sqref="F10"/>
    </sheetView>
  </sheetViews>
  <sheetFormatPr defaultRowHeight="15" x14ac:dyDescent="0.25"/>
  <cols>
    <col min="1" max="1" width="6.7109375" style="1" customWidth="1"/>
    <col min="2" max="2" width="36.7109375" style="4" customWidth="1"/>
    <col min="3" max="3" width="12.7109375" style="1" customWidth="1"/>
    <col min="4" max="4" width="14.28515625" style="1" bestFit="1" customWidth="1"/>
    <col min="5" max="5" width="17" style="1" customWidth="1"/>
    <col min="6" max="6" width="15.7109375" style="1" customWidth="1"/>
    <col min="7" max="16384" width="9.140625" style="1"/>
  </cols>
  <sheetData>
    <row r="1" spans="1:6" ht="15.75" x14ac:dyDescent="0.25">
      <c r="A1" s="40"/>
      <c r="B1" s="40"/>
      <c r="C1" s="40"/>
      <c r="D1" s="40"/>
      <c r="E1" s="40"/>
      <c r="F1" s="40"/>
    </row>
    <row r="2" spans="1:6" ht="24" x14ac:dyDescent="0.25">
      <c r="A2" s="6" t="s">
        <v>0</v>
      </c>
      <c r="B2" s="6" t="s">
        <v>1</v>
      </c>
      <c r="C2" s="6" t="s">
        <v>204</v>
      </c>
      <c r="D2" s="6" t="s">
        <v>203</v>
      </c>
      <c r="E2" s="31" t="s">
        <v>201</v>
      </c>
      <c r="F2" s="6" t="s">
        <v>202</v>
      </c>
    </row>
    <row r="3" spans="1:6" ht="90" x14ac:dyDescent="0.25">
      <c r="A3" s="25">
        <f>Item1!A3</f>
        <v>1</v>
      </c>
      <c r="B3" s="26" t="s">
        <v>198</v>
      </c>
      <c r="C3" s="32" t="s">
        <v>200</v>
      </c>
      <c r="D3" s="32">
        <v>1</v>
      </c>
      <c r="E3" s="42">
        <f>Item1!D20</f>
        <v>1946</v>
      </c>
      <c r="F3" s="42">
        <f>E3*6</f>
        <v>11676</v>
      </c>
    </row>
    <row r="4" spans="1:6" ht="71.25" customHeight="1" x14ac:dyDescent="0.25">
      <c r="A4" s="25">
        <f>Item2!A3</f>
        <v>2</v>
      </c>
      <c r="B4" s="26" t="s">
        <v>199</v>
      </c>
      <c r="C4" s="32" t="s">
        <v>200</v>
      </c>
      <c r="D4" s="32">
        <v>1</v>
      </c>
      <c r="E4" s="42">
        <f>Item2!D20</f>
        <v>1946</v>
      </c>
      <c r="F4" s="42">
        <f>E4*6</f>
        <v>11676</v>
      </c>
    </row>
    <row r="5" spans="1:6" x14ac:dyDescent="0.25">
      <c r="A5" s="27"/>
      <c r="B5" s="28"/>
      <c r="C5" s="29"/>
      <c r="D5" s="29"/>
      <c r="E5" s="29"/>
      <c r="F5" s="30"/>
    </row>
    <row r="6" spans="1:6" ht="15.75" thickBot="1" x14ac:dyDescent="0.3"/>
    <row r="7" spans="1:6" ht="16.5" thickTop="1" thickBot="1" x14ac:dyDescent="0.3">
      <c r="C7" s="22"/>
      <c r="D7" s="23" t="s">
        <v>29</v>
      </c>
      <c r="E7" s="23"/>
      <c r="F7" s="24">
        <f>F3+F4</f>
        <v>23352</v>
      </c>
    </row>
    <row r="8" spans="1:6" ht="15.75" thickTop="1" x14ac:dyDescent="0.25">
      <c r="F8" s="3"/>
    </row>
    <row r="9" spans="1:6" x14ac:dyDescent="0.25">
      <c r="C9" s="21" t="s">
        <v>28</v>
      </c>
      <c r="D9" s="13" t="s">
        <v>210</v>
      </c>
      <c r="E9" s="41"/>
    </row>
    <row r="11" spans="1:6" x14ac:dyDescent="0.25">
      <c r="C11" s="18" t="s">
        <v>27</v>
      </c>
      <c r="D11" s="19">
        <v>1</v>
      </c>
      <c r="E11" s="19"/>
      <c r="F11" s="20" t="s">
        <v>210</v>
      </c>
    </row>
  </sheetData>
  <mergeCells count="1">
    <mergeCell ref="A1:F1"/>
  </mergeCells>
  <pageMargins left="0.51181102362204722" right="0.51181102362204722" top="1.2598425196850394" bottom="0.78740157480314965" header="0.31496062992125984" footer="0.31496062992125984"/>
  <pageSetup paperSize="9" scale="88" orientation="portrait" r:id="rId1"/>
  <headerFooter>
    <oddHeader>&amp;C&amp;G</oddHeader>
    <oddFooter>&amp;L&amp;"-,Negrito"Estimativa em &amp;D&amp;Rn/a = não se aplica</oddFooter>
  </headerFooter>
  <colBreaks count="1" manualBreakCount="1">
    <brk id="7" max="12" man="1"/>
  </col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6</v>
      </c>
      <c r="B1" s="34"/>
      <c r="C1" s="34"/>
      <c r="D1" s="34"/>
      <c r="E1" s="34"/>
      <c r="F1" s="34"/>
      <c r="G1" s="34"/>
      <c r="H1" s="34"/>
      <c r="I1" s="34"/>
    </row>
    <row r="2" spans="1:9" s="4" customFormat="1" ht="36" x14ac:dyDescent="0.25">
      <c r="A2" s="6" t="s">
        <v>0</v>
      </c>
      <c r="B2" s="6" t="s">
        <v>1</v>
      </c>
      <c r="C2" s="6" t="s">
        <v>2</v>
      </c>
      <c r="D2" s="6" t="s">
        <v>3</v>
      </c>
      <c r="E2" s="6" t="s">
        <v>7</v>
      </c>
      <c r="F2" s="6" t="s">
        <v>8</v>
      </c>
      <c r="G2" s="6" t="s">
        <v>9</v>
      </c>
      <c r="H2" s="6" t="s">
        <v>10</v>
      </c>
      <c r="I2" s="6" t="s">
        <v>11</v>
      </c>
    </row>
    <row r="3" spans="1:9" x14ac:dyDescent="0.25">
      <c r="A3" s="39">
        <v>3</v>
      </c>
      <c r="B3" s="35" t="s">
        <v>30</v>
      </c>
      <c r="C3" s="37" t="s">
        <v>5</v>
      </c>
      <c r="D3" s="37">
        <v>6</v>
      </c>
      <c r="E3" s="38">
        <f>IF(C20&lt;=25%,D20,MIN(E20:F20))</f>
        <v>296.49</v>
      </c>
      <c r="F3" s="38">
        <f>MIN(H3:H17)</f>
        <v>171.07</v>
      </c>
      <c r="G3" s="5" t="s">
        <v>58</v>
      </c>
      <c r="H3" s="16">
        <v>235.1</v>
      </c>
      <c r="I3" s="17">
        <f>IF(H3="","",(IF($C$20&lt;25%,"n/a",IF(H3&lt;=($D$20+$A$20),H3,"Descartado"))))</f>
        <v>235.1</v>
      </c>
    </row>
    <row r="4" spans="1:9" x14ac:dyDescent="0.25">
      <c r="A4" s="39"/>
      <c r="B4" s="36"/>
      <c r="C4" s="37"/>
      <c r="D4" s="37"/>
      <c r="E4" s="38"/>
      <c r="F4" s="38"/>
      <c r="G4" s="5" t="s">
        <v>59</v>
      </c>
      <c r="H4" s="16">
        <v>247.6</v>
      </c>
      <c r="I4" s="17">
        <f t="shared" ref="I4:I17" si="0">IF(H4="","",(IF($C$20&lt;25%,"n/a",IF(H4&lt;=($D$20+$A$20),H4,"Descartado"))))</f>
        <v>247.6</v>
      </c>
    </row>
    <row r="5" spans="1:9" x14ac:dyDescent="0.25">
      <c r="A5" s="39"/>
      <c r="B5" s="36"/>
      <c r="C5" s="37"/>
      <c r="D5" s="37"/>
      <c r="E5" s="38"/>
      <c r="F5" s="38"/>
      <c r="G5" s="5" t="s">
        <v>60</v>
      </c>
      <c r="H5" s="16">
        <v>541</v>
      </c>
      <c r="I5" s="17">
        <f t="shared" si="0"/>
        <v>541</v>
      </c>
    </row>
    <row r="6" spans="1:9" x14ac:dyDescent="0.25">
      <c r="A6" s="39"/>
      <c r="B6" s="36"/>
      <c r="C6" s="37"/>
      <c r="D6" s="37"/>
      <c r="E6" s="38"/>
      <c r="F6" s="38"/>
      <c r="G6" s="5" t="s">
        <v>61</v>
      </c>
      <c r="H6" s="16">
        <v>171.07</v>
      </c>
      <c r="I6" s="17">
        <f t="shared" si="0"/>
        <v>171.07</v>
      </c>
    </row>
    <row r="7" spans="1:9" x14ac:dyDescent="0.25">
      <c r="A7" s="39"/>
      <c r="B7" s="36"/>
      <c r="C7" s="37"/>
      <c r="D7" s="37"/>
      <c r="E7" s="38"/>
      <c r="F7" s="38"/>
      <c r="G7" s="5" t="s">
        <v>62</v>
      </c>
      <c r="H7" s="16">
        <v>1000</v>
      </c>
      <c r="I7" s="17" t="str">
        <f t="shared" si="0"/>
        <v>Descartado</v>
      </c>
    </row>
    <row r="8" spans="1:9" x14ac:dyDescent="0.25">
      <c r="A8" s="39"/>
      <c r="B8" s="36"/>
      <c r="C8" s="37"/>
      <c r="D8" s="37"/>
      <c r="E8" s="38"/>
      <c r="F8" s="38"/>
      <c r="G8" s="5" t="s">
        <v>63</v>
      </c>
      <c r="H8" s="16">
        <v>176.78</v>
      </c>
      <c r="I8" s="17">
        <f t="shared" si="0"/>
        <v>176.78</v>
      </c>
    </row>
    <row r="9" spans="1:9" x14ac:dyDescent="0.25">
      <c r="A9" s="39"/>
      <c r="B9" s="36"/>
      <c r="C9" s="37"/>
      <c r="D9" s="37"/>
      <c r="E9" s="38"/>
      <c r="F9" s="38"/>
      <c r="G9" s="5" t="s">
        <v>162</v>
      </c>
      <c r="H9" s="16">
        <v>407.38</v>
      </c>
      <c r="I9" s="17">
        <f t="shared" si="0"/>
        <v>407.38</v>
      </c>
    </row>
    <row r="10" spans="1:9" x14ac:dyDescent="0.25">
      <c r="A10" s="39"/>
      <c r="B10" s="36"/>
      <c r="C10" s="37"/>
      <c r="D10" s="37"/>
      <c r="E10" s="38"/>
      <c r="F10" s="38"/>
      <c r="G10" s="5" t="s">
        <v>160</v>
      </c>
      <c r="H10" s="16">
        <v>884</v>
      </c>
      <c r="I10" s="17" t="str">
        <f t="shared" si="0"/>
        <v>Descartado</v>
      </c>
    </row>
    <row r="11" spans="1:9" x14ac:dyDescent="0.25">
      <c r="A11" s="39"/>
      <c r="B11" s="36"/>
      <c r="C11" s="37"/>
      <c r="D11" s="37"/>
      <c r="E11" s="38"/>
      <c r="F11" s="38"/>
      <c r="G11" s="5"/>
      <c r="H11" s="16"/>
      <c r="I11" s="17" t="str">
        <f t="shared" si="0"/>
        <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6" t="s">
        <v>12</v>
      </c>
      <c r="B19" s="6" t="s">
        <v>13</v>
      </c>
      <c r="C19" s="6" t="s">
        <v>23</v>
      </c>
      <c r="D19" s="6" t="s">
        <v>14</v>
      </c>
      <c r="E19" s="6" t="s">
        <v>15</v>
      </c>
      <c r="F19" s="6" t="s">
        <v>16</v>
      </c>
      <c r="G19" s="33" t="s">
        <v>17</v>
      </c>
      <c r="H19" s="33"/>
    </row>
    <row r="20" spans="1:9" x14ac:dyDescent="0.25">
      <c r="A20" s="8">
        <f>IF(B20&lt;2,"n/a",(_xlfn.STDEV.S(H3:H17)))</f>
        <v>325.1499268661633</v>
      </c>
      <c r="B20" s="8">
        <f>COUNT(H3:H17)</f>
        <v>8</v>
      </c>
      <c r="C20" s="9">
        <f>IF(B20&lt;2,"n/a",(A20/D20))</f>
        <v>0.71013590509568936</v>
      </c>
      <c r="D20" s="10">
        <f>IFERROR(ROUND(AVERAGE(H3:H17),2),"")</f>
        <v>457.87</v>
      </c>
      <c r="E20" s="15">
        <f>IFERROR(ROUND(IF(B20&lt;2,"n/a",(IF(C20&lt;=25%,"n/a",AVERAGE(I3:I17)))),2),"n/a")</f>
        <v>296.49</v>
      </c>
      <c r="F20" s="10">
        <f>IFERROR(ROUND(MEDIAN(H3:H17),2),"")</f>
        <v>327.49</v>
      </c>
      <c r="G20" s="11" t="str">
        <f>IFERROR(INDEX(G3:G17,MATCH(H20,H3:H17,0)),"")</f>
        <v>A C A DOS SANTOS COMERCIO E SERVICOS DE AUTOMACAO</v>
      </c>
      <c r="H20" s="12">
        <f>F3</f>
        <v>171.07</v>
      </c>
    </row>
    <row r="22" spans="1:9" x14ac:dyDescent="0.25">
      <c r="G22" s="13" t="s">
        <v>18</v>
      </c>
      <c r="H22" s="14">
        <f>IF(C20&lt;=25%,D20,MIN(E20:F20))</f>
        <v>296.49</v>
      </c>
    </row>
    <row r="23" spans="1:9" x14ac:dyDescent="0.25">
      <c r="G23" s="13" t="s">
        <v>4</v>
      </c>
      <c r="H23" s="14">
        <f>ROUND(H22,2)*D3</f>
        <v>1778.94</v>
      </c>
    </row>
    <row r="25" spans="1:9" x14ac:dyDescent="0.25">
      <c r="A25" s="2" t="s">
        <v>26</v>
      </c>
    </row>
    <row r="26" spans="1:9" x14ac:dyDescent="0.25">
      <c r="A26" s="2" t="s">
        <v>24</v>
      </c>
    </row>
    <row r="27" spans="1:9" x14ac:dyDescent="0.25">
      <c r="A27" s="2" t="s">
        <v>19</v>
      </c>
    </row>
    <row r="28" spans="1:9" x14ac:dyDescent="0.25">
      <c r="A28" s="2" t="s">
        <v>20</v>
      </c>
    </row>
    <row r="29" spans="1:9" x14ac:dyDescent="0.25">
      <c r="A29" s="2" t="s">
        <v>21</v>
      </c>
    </row>
    <row r="30" spans="1:9" x14ac:dyDescent="0.25">
      <c r="A30" s="2" t="s">
        <v>22</v>
      </c>
    </row>
    <row r="31" spans="1:9" x14ac:dyDescent="0.25">
      <c r="A31" s="2" t="s">
        <v>25</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6</v>
      </c>
      <c r="B1" s="34"/>
      <c r="C1" s="34"/>
      <c r="D1" s="34"/>
      <c r="E1" s="34"/>
      <c r="F1" s="34"/>
      <c r="G1" s="34"/>
      <c r="H1" s="34"/>
      <c r="I1" s="34"/>
    </row>
    <row r="2" spans="1:9" s="4" customFormat="1" ht="36" x14ac:dyDescent="0.25">
      <c r="A2" s="6" t="s">
        <v>0</v>
      </c>
      <c r="B2" s="6" t="s">
        <v>1</v>
      </c>
      <c r="C2" s="6" t="s">
        <v>2</v>
      </c>
      <c r="D2" s="6" t="s">
        <v>3</v>
      </c>
      <c r="E2" s="6" t="s">
        <v>7</v>
      </c>
      <c r="F2" s="6" t="s">
        <v>8</v>
      </c>
      <c r="G2" s="6" t="s">
        <v>9</v>
      </c>
      <c r="H2" s="6" t="s">
        <v>10</v>
      </c>
      <c r="I2" s="6" t="s">
        <v>11</v>
      </c>
    </row>
    <row r="3" spans="1:9" x14ac:dyDescent="0.25">
      <c r="A3" s="39">
        <v>4</v>
      </c>
      <c r="B3" s="35" t="s">
        <v>31</v>
      </c>
      <c r="C3" s="37" t="s">
        <v>5</v>
      </c>
      <c r="D3" s="37">
        <v>2</v>
      </c>
      <c r="E3" s="38">
        <f>IF(C20&lt;=25%,D20,MIN(E20:F20))</f>
        <v>1386.39</v>
      </c>
      <c r="F3" s="38">
        <f>MIN(H3:H17)</f>
        <v>800</v>
      </c>
      <c r="G3" s="5" t="s">
        <v>64</v>
      </c>
      <c r="H3" s="16">
        <v>940</v>
      </c>
      <c r="I3" s="17">
        <f>IF(H3="","",(IF($C$20&lt;25%,"n/a",IF(H3&lt;=($D$20+$A$20),H3,"Descartado"))))</f>
        <v>940</v>
      </c>
    </row>
    <row r="4" spans="1:9" x14ac:dyDescent="0.25">
      <c r="A4" s="39"/>
      <c r="B4" s="36"/>
      <c r="C4" s="37"/>
      <c r="D4" s="37"/>
      <c r="E4" s="38"/>
      <c r="F4" s="38"/>
      <c r="G4" s="5" t="s">
        <v>65</v>
      </c>
      <c r="H4" s="16">
        <v>2144.34</v>
      </c>
      <c r="I4" s="17">
        <f t="shared" ref="I4:I17" si="0">IF(H4="","",(IF($C$20&lt;25%,"n/a",IF(H4&lt;=($D$20+$A$20),H4,"Descartado"))))</f>
        <v>2144.34</v>
      </c>
    </row>
    <row r="5" spans="1:9" x14ac:dyDescent="0.25">
      <c r="A5" s="39"/>
      <c r="B5" s="36"/>
      <c r="C5" s="37"/>
      <c r="D5" s="37"/>
      <c r="E5" s="38"/>
      <c r="F5" s="38"/>
      <c r="G5" s="5" t="s">
        <v>66</v>
      </c>
      <c r="H5" s="16">
        <v>925</v>
      </c>
      <c r="I5" s="17">
        <f t="shared" si="0"/>
        <v>925</v>
      </c>
    </row>
    <row r="6" spans="1:9" x14ac:dyDescent="0.25">
      <c r="A6" s="39"/>
      <c r="B6" s="36"/>
      <c r="C6" s="37"/>
      <c r="D6" s="37"/>
      <c r="E6" s="38"/>
      <c r="F6" s="38"/>
      <c r="G6" s="5" t="s">
        <v>67</v>
      </c>
      <c r="H6" s="16">
        <v>4280.84</v>
      </c>
      <c r="I6" s="17" t="str">
        <f t="shared" si="0"/>
        <v>Descartado</v>
      </c>
    </row>
    <row r="7" spans="1:9" x14ac:dyDescent="0.25">
      <c r="A7" s="39"/>
      <c r="B7" s="36"/>
      <c r="C7" s="37"/>
      <c r="D7" s="37"/>
      <c r="E7" s="38"/>
      <c r="F7" s="38"/>
      <c r="G7" s="5" t="s">
        <v>58</v>
      </c>
      <c r="H7" s="16">
        <v>1402</v>
      </c>
      <c r="I7" s="17">
        <f t="shared" si="0"/>
        <v>1402</v>
      </c>
    </row>
    <row r="8" spans="1:9" x14ac:dyDescent="0.25">
      <c r="A8" s="39"/>
      <c r="B8" s="36"/>
      <c r="C8" s="37"/>
      <c r="D8" s="37"/>
      <c r="E8" s="38"/>
      <c r="F8" s="38"/>
      <c r="G8" s="5" t="s">
        <v>68</v>
      </c>
      <c r="H8" s="16">
        <v>2100</v>
      </c>
      <c r="I8" s="17">
        <f t="shared" si="0"/>
        <v>2100</v>
      </c>
    </row>
    <row r="9" spans="1:9" x14ac:dyDescent="0.25">
      <c r="A9" s="39"/>
      <c r="B9" s="36"/>
      <c r="C9" s="37"/>
      <c r="D9" s="37"/>
      <c r="E9" s="38"/>
      <c r="F9" s="38"/>
      <c r="G9" s="5" t="s">
        <v>69</v>
      </c>
      <c r="H9" s="16">
        <v>3777</v>
      </c>
      <c r="I9" s="17" t="str">
        <f t="shared" si="0"/>
        <v>Descartado</v>
      </c>
    </row>
    <row r="10" spans="1:9" x14ac:dyDescent="0.25">
      <c r="A10" s="39"/>
      <c r="B10" s="36"/>
      <c r="C10" s="37"/>
      <c r="D10" s="37"/>
      <c r="E10" s="38"/>
      <c r="F10" s="38"/>
      <c r="G10" s="5" t="s">
        <v>55</v>
      </c>
      <c r="H10" s="16">
        <v>1375</v>
      </c>
      <c r="I10" s="17">
        <f t="shared" si="0"/>
        <v>1375</v>
      </c>
    </row>
    <row r="11" spans="1:9" x14ac:dyDescent="0.25">
      <c r="A11" s="39"/>
      <c r="B11" s="36"/>
      <c r="C11" s="37"/>
      <c r="D11" s="37"/>
      <c r="E11" s="38"/>
      <c r="F11" s="38"/>
      <c r="G11" s="5" t="s">
        <v>70</v>
      </c>
      <c r="H11" s="16">
        <v>1999</v>
      </c>
      <c r="I11" s="17">
        <f t="shared" si="0"/>
        <v>1999</v>
      </c>
    </row>
    <row r="12" spans="1:9" x14ac:dyDescent="0.25">
      <c r="A12" s="39"/>
      <c r="B12" s="36"/>
      <c r="C12" s="37"/>
      <c r="D12" s="37"/>
      <c r="E12" s="38"/>
      <c r="F12" s="38"/>
      <c r="G12" s="5" t="s">
        <v>71</v>
      </c>
      <c r="H12" s="16">
        <v>877.55</v>
      </c>
      <c r="I12" s="17">
        <f t="shared" si="0"/>
        <v>877.55</v>
      </c>
    </row>
    <row r="13" spans="1:9" x14ac:dyDescent="0.25">
      <c r="A13" s="39"/>
      <c r="B13" s="36"/>
      <c r="C13" s="37"/>
      <c r="D13" s="37"/>
      <c r="E13" s="38"/>
      <c r="F13" s="38"/>
      <c r="G13" s="5" t="s">
        <v>164</v>
      </c>
      <c r="H13" s="16">
        <v>1301.05</v>
      </c>
      <c r="I13" s="17">
        <f t="shared" si="0"/>
        <v>1301.05</v>
      </c>
    </row>
    <row r="14" spans="1:9" x14ac:dyDescent="0.25">
      <c r="A14" s="39"/>
      <c r="B14" s="36"/>
      <c r="C14" s="37"/>
      <c r="D14" s="37"/>
      <c r="E14" s="38"/>
      <c r="F14" s="38"/>
      <c r="G14" s="5" t="s">
        <v>161</v>
      </c>
      <c r="H14" s="16">
        <v>800</v>
      </c>
      <c r="I14" s="17">
        <f t="shared" si="0"/>
        <v>800</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6" t="s">
        <v>12</v>
      </c>
      <c r="B19" s="6" t="s">
        <v>13</v>
      </c>
      <c r="C19" s="6" t="s">
        <v>23</v>
      </c>
      <c r="D19" s="6" t="s">
        <v>14</v>
      </c>
      <c r="E19" s="6" t="s">
        <v>15</v>
      </c>
      <c r="F19" s="6" t="s">
        <v>16</v>
      </c>
      <c r="G19" s="33" t="s">
        <v>17</v>
      </c>
      <c r="H19" s="33"/>
    </row>
    <row r="20" spans="1:9" x14ac:dyDescent="0.25">
      <c r="A20" s="8">
        <f>IF(B20&lt;2,"n/a",(_xlfn.STDEV.S(H3:H17)))</f>
        <v>1138.0508742223178</v>
      </c>
      <c r="B20" s="8">
        <f>COUNT(H3:H17)</f>
        <v>12</v>
      </c>
      <c r="C20" s="9">
        <f>IF(B20&lt;2,"n/a",(A20/D20))</f>
        <v>0.62296825862554484</v>
      </c>
      <c r="D20" s="10">
        <f>IFERROR(ROUND(AVERAGE(H3:H17),2),"")</f>
        <v>1826.82</v>
      </c>
      <c r="E20" s="15">
        <f>IFERROR(ROUND(IF(B20&lt;2,"n/a",(IF(C20&lt;=25%,"n/a",AVERAGE(I3:I17)))),2),"n/a")</f>
        <v>1386.39</v>
      </c>
      <c r="F20" s="10">
        <f>IFERROR(ROUND(MEDIAN(H3:H17),2),"")</f>
        <v>1388.5</v>
      </c>
      <c r="G20" s="11" t="str">
        <f>IFERROR(INDEX(G3:G17,MATCH(H20,H3:H17,0)),"")</f>
        <v>LOJA CANON</v>
      </c>
      <c r="H20" s="12">
        <f>F3</f>
        <v>800</v>
      </c>
    </row>
    <row r="22" spans="1:9" x14ac:dyDescent="0.25">
      <c r="G22" s="13" t="s">
        <v>18</v>
      </c>
      <c r="H22" s="14">
        <f>IF(C20&lt;=25%,D20,MIN(E20:F20))</f>
        <v>1386.39</v>
      </c>
    </row>
    <row r="23" spans="1:9" x14ac:dyDescent="0.25">
      <c r="G23" s="13" t="s">
        <v>4</v>
      </c>
      <c r="H23" s="14">
        <f>ROUND(H22,2)*D3</f>
        <v>2772.78</v>
      </c>
    </row>
    <row r="25" spans="1:9" x14ac:dyDescent="0.25">
      <c r="A25" s="2" t="s">
        <v>26</v>
      </c>
    </row>
    <row r="26" spans="1:9" x14ac:dyDescent="0.25">
      <c r="A26" s="2" t="s">
        <v>24</v>
      </c>
    </row>
    <row r="27" spans="1:9" x14ac:dyDescent="0.25">
      <c r="A27" s="2" t="s">
        <v>19</v>
      </c>
    </row>
    <row r="28" spans="1:9" x14ac:dyDescent="0.25">
      <c r="A28" s="2" t="s">
        <v>20</v>
      </c>
    </row>
    <row r="29" spans="1:9" x14ac:dyDescent="0.25">
      <c r="A29" s="2" t="s">
        <v>21</v>
      </c>
    </row>
    <row r="30" spans="1:9" x14ac:dyDescent="0.25">
      <c r="A30" s="2" t="s">
        <v>22</v>
      </c>
    </row>
    <row r="31" spans="1:9" x14ac:dyDescent="0.25">
      <c r="A31" s="2" t="s">
        <v>25</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6</v>
      </c>
      <c r="B1" s="34"/>
      <c r="C1" s="34"/>
      <c r="D1" s="34"/>
      <c r="E1" s="34"/>
      <c r="F1" s="34"/>
      <c r="G1" s="34"/>
      <c r="H1" s="34"/>
      <c r="I1" s="34"/>
    </row>
    <row r="2" spans="1:9" s="4" customFormat="1" ht="36" x14ac:dyDescent="0.25">
      <c r="A2" s="6" t="s">
        <v>0</v>
      </c>
      <c r="B2" s="6" t="s">
        <v>1</v>
      </c>
      <c r="C2" s="6" t="s">
        <v>2</v>
      </c>
      <c r="D2" s="6" t="s">
        <v>3</v>
      </c>
      <c r="E2" s="6" t="s">
        <v>7</v>
      </c>
      <c r="F2" s="6" t="s">
        <v>8</v>
      </c>
      <c r="G2" s="6" t="s">
        <v>9</v>
      </c>
      <c r="H2" s="6" t="s">
        <v>10</v>
      </c>
      <c r="I2" s="6" t="s">
        <v>11</v>
      </c>
    </row>
    <row r="3" spans="1:9" x14ac:dyDescent="0.25">
      <c r="A3" s="39">
        <v>5</v>
      </c>
      <c r="B3" s="35" t="s">
        <v>32</v>
      </c>
      <c r="C3" s="37" t="s">
        <v>5</v>
      </c>
      <c r="D3" s="37">
        <v>1</v>
      </c>
      <c r="E3" s="38">
        <f>IF(C20&lt;=25%,D20,MIN(E20:F20))</f>
        <v>7540.83</v>
      </c>
      <c r="F3" s="38">
        <f>MIN(H3:H17)</f>
        <v>1172.6600000000001</v>
      </c>
      <c r="G3" s="5" t="s">
        <v>72</v>
      </c>
      <c r="H3" s="16">
        <v>9050</v>
      </c>
      <c r="I3" s="17">
        <f>IF(H3="","",(IF($C$20&lt;25%,"n/a",IF(H3&lt;=($D$20+$A$20),H3,"Descartado"))))</f>
        <v>9050</v>
      </c>
    </row>
    <row r="4" spans="1:9" x14ac:dyDescent="0.25">
      <c r="A4" s="39"/>
      <c r="B4" s="36"/>
      <c r="C4" s="37"/>
      <c r="D4" s="37"/>
      <c r="E4" s="38"/>
      <c r="F4" s="38"/>
      <c r="G4" s="5" t="s">
        <v>58</v>
      </c>
      <c r="H4" s="16">
        <v>5737.44</v>
      </c>
      <c r="I4" s="17">
        <f t="shared" ref="I4:I17" si="0">IF(H4="","",(IF($C$20&lt;25%,"n/a",IF(H4&lt;=($D$20+$A$20),H4,"Descartado"))))</f>
        <v>5737.44</v>
      </c>
    </row>
    <row r="5" spans="1:9" x14ac:dyDescent="0.25">
      <c r="A5" s="39"/>
      <c r="B5" s="36"/>
      <c r="C5" s="37"/>
      <c r="D5" s="37"/>
      <c r="E5" s="38"/>
      <c r="F5" s="38"/>
      <c r="G5" s="5" t="s">
        <v>73</v>
      </c>
      <c r="H5" s="16">
        <v>1172.6600000000001</v>
      </c>
      <c r="I5" s="17">
        <f t="shared" si="0"/>
        <v>1172.6600000000001</v>
      </c>
    </row>
    <row r="6" spans="1:9" x14ac:dyDescent="0.25">
      <c r="A6" s="39"/>
      <c r="B6" s="36"/>
      <c r="C6" s="37"/>
      <c r="D6" s="37"/>
      <c r="E6" s="38"/>
      <c r="F6" s="38"/>
      <c r="G6" s="5" t="s">
        <v>66</v>
      </c>
      <c r="H6" s="16">
        <v>3900</v>
      </c>
      <c r="I6" s="17">
        <f t="shared" si="0"/>
        <v>3900</v>
      </c>
    </row>
    <row r="7" spans="1:9" x14ac:dyDescent="0.25">
      <c r="A7" s="39"/>
      <c r="B7" s="36"/>
      <c r="C7" s="37"/>
      <c r="D7" s="37"/>
      <c r="E7" s="38"/>
      <c r="F7" s="38"/>
      <c r="G7" s="5" t="s">
        <v>60</v>
      </c>
      <c r="H7" s="16">
        <v>7969</v>
      </c>
      <c r="I7" s="17">
        <f t="shared" si="0"/>
        <v>7969</v>
      </c>
    </row>
    <row r="8" spans="1:9" x14ac:dyDescent="0.25">
      <c r="A8" s="39"/>
      <c r="B8" s="36"/>
      <c r="C8" s="37"/>
      <c r="D8" s="37"/>
      <c r="E8" s="38"/>
      <c r="F8" s="38"/>
      <c r="G8" s="5" t="s">
        <v>74</v>
      </c>
      <c r="H8" s="16">
        <v>7680</v>
      </c>
      <c r="I8" s="17">
        <f t="shared" si="0"/>
        <v>7680</v>
      </c>
    </row>
    <row r="9" spans="1:9" x14ac:dyDescent="0.25">
      <c r="A9" s="39"/>
      <c r="B9" s="36"/>
      <c r="C9" s="37"/>
      <c r="D9" s="37"/>
      <c r="E9" s="38"/>
      <c r="F9" s="38"/>
      <c r="G9" s="5" t="s">
        <v>75</v>
      </c>
      <c r="H9" s="16">
        <v>10150</v>
      </c>
      <c r="I9" s="17">
        <f t="shared" si="0"/>
        <v>10150</v>
      </c>
    </row>
    <row r="10" spans="1:9" x14ac:dyDescent="0.25">
      <c r="A10" s="39"/>
      <c r="B10" s="36"/>
      <c r="C10" s="37"/>
      <c r="D10" s="37"/>
      <c r="E10" s="38"/>
      <c r="F10" s="38"/>
      <c r="G10" s="5" t="s">
        <v>76</v>
      </c>
      <c r="H10" s="16">
        <v>10040</v>
      </c>
      <c r="I10" s="17">
        <f t="shared" si="0"/>
        <v>10040</v>
      </c>
    </row>
    <row r="11" spans="1:9" x14ac:dyDescent="0.25">
      <c r="A11" s="39"/>
      <c r="B11" s="36"/>
      <c r="C11" s="37"/>
      <c r="D11" s="37"/>
      <c r="E11" s="38"/>
      <c r="F11" s="38"/>
      <c r="G11" s="5" t="s">
        <v>57</v>
      </c>
      <c r="H11" s="16">
        <v>10600</v>
      </c>
      <c r="I11" s="17">
        <f t="shared" si="0"/>
        <v>10600</v>
      </c>
    </row>
    <row r="12" spans="1:9" x14ac:dyDescent="0.25">
      <c r="A12" s="39"/>
      <c r="B12" s="36"/>
      <c r="C12" s="37"/>
      <c r="D12" s="37"/>
      <c r="E12" s="38"/>
      <c r="F12" s="38"/>
      <c r="G12" s="5" t="s">
        <v>56</v>
      </c>
      <c r="H12" s="16">
        <v>8000</v>
      </c>
      <c r="I12" s="17">
        <f t="shared" si="0"/>
        <v>8000</v>
      </c>
    </row>
    <row r="13" spans="1:9" x14ac:dyDescent="0.25">
      <c r="A13" s="39"/>
      <c r="B13" s="36"/>
      <c r="C13" s="37"/>
      <c r="D13" s="37"/>
      <c r="E13" s="38"/>
      <c r="F13" s="38"/>
      <c r="G13" s="5" t="s">
        <v>77</v>
      </c>
      <c r="H13" s="16">
        <v>14086.4</v>
      </c>
      <c r="I13" s="17" t="str">
        <f t="shared" si="0"/>
        <v>Descartado</v>
      </c>
    </row>
    <row r="14" spans="1:9" x14ac:dyDescent="0.25">
      <c r="A14" s="39"/>
      <c r="B14" s="36"/>
      <c r="C14" s="37"/>
      <c r="D14" s="37"/>
      <c r="E14" s="38"/>
      <c r="F14" s="38"/>
      <c r="G14" s="5" t="s">
        <v>78</v>
      </c>
      <c r="H14" s="16">
        <v>8650</v>
      </c>
      <c r="I14" s="17">
        <f t="shared" si="0"/>
        <v>8650</v>
      </c>
    </row>
    <row r="15" spans="1:9" x14ac:dyDescent="0.25">
      <c r="A15" s="39"/>
      <c r="B15" s="36"/>
      <c r="C15" s="37"/>
      <c r="D15" s="37"/>
      <c r="E15" s="38"/>
      <c r="F15" s="38"/>
      <c r="G15" s="5" t="s">
        <v>160</v>
      </c>
      <c r="H15" s="16">
        <v>12399</v>
      </c>
      <c r="I15" s="17" t="str">
        <f t="shared" si="0"/>
        <v>Descartado</v>
      </c>
    </row>
    <row r="16" spans="1:9" x14ac:dyDescent="0.25">
      <c r="A16" s="39"/>
      <c r="B16" s="36"/>
      <c r="C16" s="37"/>
      <c r="D16" s="37"/>
      <c r="E16" s="38"/>
      <c r="F16" s="38"/>
      <c r="G16" s="5" t="s">
        <v>165</v>
      </c>
      <c r="H16" s="16">
        <v>12624</v>
      </c>
      <c r="I16" s="17" t="str">
        <f t="shared" si="0"/>
        <v>Descartado</v>
      </c>
    </row>
    <row r="17" spans="1:9" x14ac:dyDescent="0.25">
      <c r="A17" s="39"/>
      <c r="B17" s="36"/>
      <c r="C17" s="37"/>
      <c r="D17" s="37"/>
      <c r="E17" s="38"/>
      <c r="F17" s="38"/>
      <c r="G17" s="5"/>
      <c r="H17" s="16"/>
      <c r="I17" s="17" t="str">
        <f t="shared" si="0"/>
        <v/>
      </c>
    </row>
    <row r="19" spans="1:9" s="4" customFormat="1" ht="24" x14ac:dyDescent="0.25">
      <c r="A19" s="6" t="s">
        <v>12</v>
      </c>
      <c r="B19" s="6" t="s">
        <v>13</v>
      </c>
      <c r="C19" s="6" t="s">
        <v>23</v>
      </c>
      <c r="D19" s="6" t="s">
        <v>14</v>
      </c>
      <c r="E19" s="6" t="s">
        <v>15</v>
      </c>
      <c r="F19" s="6" t="s">
        <v>16</v>
      </c>
      <c r="G19" s="33" t="s">
        <v>17</v>
      </c>
      <c r="H19" s="33"/>
    </row>
    <row r="20" spans="1:9" x14ac:dyDescent="0.25">
      <c r="A20" s="8">
        <f>IF(B20&lt;2,"n/a",(_xlfn.STDEV.S(H3:H17)))</f>
        <v>3467.035745321074</v>
      </c>
      <c r="B20" s="8">
        <f>COUNT(H3:H17)</f>
        <v>14</v>
      </c>
      <c r="C20" s="9">
        <f>IF(B20&lt;2,"n/a",(A20/D20))</f>
        <v>0.39766607237070245</v>
      </c>
      <c r="D20" s="10">
        <f>IFERROR(ROUND(AVERAGE(H3:H17),2),"")</f>
        <v>8718.4599999999991</v>
      </c>
      <c r="E20" s="15">
        <f>IFERROR(ROUND(IF(B20&lt;2,"n/a",(IF(C20&lt;=25%,"n/a",AVERAGE(I3:I17)))),2),"n/a")</f>
        <v>7540.83</v>
      </c>
      <c r="F20" s="10">
        <f>IFERROR(ROUND(MEDIAN(H3:H17),2),"")</f>
        <v>8850</v>
      </c>
      <c r="G20" s="11" t="str">
        <f>IFERROR(INDEX(G3:G17,MATCH(H20,H3:H17,0)),"")</f>
        <v>INSUMATEK TECNOLOGIA LTDA</v>
      </c>
      <c r="H20" s="12">
        <f>F3</f>
        <v>1172.6600000000001</v>
      </c>
    </row>
    <row r="22" spans="1:9" x14ac:dyDescent="0.25">
      <c r="G22" s="13" t="s">
        <v>18</v>
      </c>
      <c r="H22" s="14">
        <f>IF(C20&lt;=25%,D20,MIN(E20:F20))</f>
        <v>7540.83</v>
      </c>
    </row>
    <row r="23" spans="1:9" x14ac:dyDescent="0.25">
      <c r="G23" s="13" t="s">
        <v>4</v>
      </c>
      <c r="H23" s="14">
        <f>ROUND(H22,2)*D3</f>
        <v>7540.83</v>
      </c>
    </row>
    <row r="25" spans="1:9" x14ac:dyDescent="0.25">
      <c r="A25" s="2" t="s">
        <v>26</v>
      </c>
    </row>
    <row r="26" spans="1:9" x14ac:dyDescent="0.25">
      <c r="A26" s="2" t="s">
        <v>24</v>
      </c>
    </row>
    <row r="27" spans="1:9" x14ac:dyDescent="0.25">
      <c r="A27" s="2" t="s">
        <v>19</v>
      </c>
    </row>
    <row r="28" spans="1:9" x14ac:dyDescent="0.25">
      <c r="A28" s="2" t="s">
        <v>20</v>
      </c>
    </row>
    <row r="29" spans="1:9" x14ac:dyDescent="0.25">
      <c r="A29" s="2" t="s">
        <v>21</v>
      </c>
    </row>
    <row r="30" spans="1:9" x14ac:dyDescent="0.25">
      <c r="A30" s="2" t="s">
        <v>22</v>
      </c>
    </row>
    <row r="31" spans="1:9" x14ac:dyDescent="0.25">
      <c r="A31" s="2" t="s">
        <v>25</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6</v>
      </c>
      <c r="B1" s="34"/>
      <c r="C1" s="34"/>
      <c r="D1" s="34"/>
      <c r="E1" s="34"/>
      <c r="F1" s="34"/>
      <c r="G1" s="34"/>
      <c r="H1" s="34"/>
      <c r="I1" s="34"/>
    </row>
    <row r="2" spans="1:9" s="4" customFormat="1" ht="36" x14ac:dyDescent="0.25">
      <c r="A2" s="6" t="s">
        <v>0</v>
      </c>
      <c r="B2" s="6" t="s">
        <v>1</v>
      </c>
      <c r="C2" s="6" t="s">
        <v>2</v>
      </c>
      <c r="D2" s="6" t="s">
        <v>3</v>
      </c>
      <c r="E2" s="6" t="s">
        <v>7</v>
      </c>
      <c r="F2" s="6" t="s">
        <v>8</v>
      </c>
      <c r="G2" s="6" t="s">
        <v>9</v>
      </c>
      <c r="H2" s="6" t="s">
        <v>10</v>
      </c>
      <c r="I2" s="6" t="s">
        <v>11</v>
      </c>
    </row>
    <row r="3" spans="1:9" x14ac:dyDescent="0.25">
      <c r="A3" s="39">
        <v>6</v>
      </c>
      <c r="B3" s="35" t="s">
        <v>33</v>
      </c>
      <c r="C3" s="37" t="s">
        <v>5</v>
      </c>
      <c r="D3" s="37">
        <v>2</v>
      </c>
      <c r="E3" s="38">
        <f>IF(C20&lt;=25%,D20,MIN(E20:F20))</f>
        <v>1062.4100000000001</v>
      </c>
      <c r="F3" s="38">
        <f>MIN(H3:H17)</f>
        <v>749</v>
      </c>
      <c r="G3" s="5" t="s">
        <v>70</v>
      </c>
      <c r="H3" s="16">
        <v>749</v>
      </c>
      <c r="I3" s="17">
        <f>IF(H3="","",(IF($C$20&lt;25%,"n/a",IF(H3&lt;=($D$20+$A$20),H3,"Descartado"))))</f>
        <v>749</v>
      </c>
    </row>
    <row r="4" spans="1:9" x14ac:dyDescent="0.25">
      <c r="A4" s="39"/>
      <c r="B4" s="36"/>
      <c r="C4" s="37"/>
      <c r="D4" s="37"/>
      <c r="E4" s="38"/>
      <c r="F4" s="38"/>
      <c r="G4" s="5" t="s">
        <v>162</v>
      </c>
      <c r="H4" s="16">
        <v>1539.22</v>
      </c>
      <c r="I4" s="17">
        <f t="shared" ref="I4:I17" si="0">IF(H4="","",(IF($C$20&lt;25%,"n/a",IF(H4&lt;=($D$20+$A$20),H4,"Descartado"))))</f>
        <v>1539.22</v>
      </c>
    </row>
    <row r="5" spans="1:9" x14ac:dyDescent="0.25">
      <c r="A5" s="39"/>
      <c r="B5" s="36"/>
      <c r="C5" s="37"/>
      <c r="D5" s="37"/>
      <c r="E5" s="38"/>
      <c r="F5" s="38"/>
      <c r="G5" s="5" t="s">
        <v>160</v>
      </c>
      <c r="H5" s="16">
        <v>899</v>
      </c>
      <c r="I5" s="17">
        <f t="shared" si="0"/>
        <v>899</v>
      </c>
    </row>
    <row r="6" spans="1:9" x14ac:dyDescent="0.25">
      <c r="A6" s="39"/>
      <c r="B6" s="36"/>
      <c r="C6" s="37"/>
      <c r="D6" s="37"/>
      <c r="E6" s="38"/>
      <c r="F6" s="38"/>
      <c r="G6" s="5" t="s">
        <v>163</v>
      </c>
      <c r="H6" s="16">
        <v>2178.21</v>
      </c>
      <c r="I6" s="17" t="str">
        <f t="shared" si="0"/>
        <v>Descartado</v>
      </c>
    </row>
    <row r="7" spans="1:9" x14ac:dyDescent="0.25">
      <c r="A7" s="39"/>
      <c r="B7" s="36"/>
      <c r="C7" s="37"/>
      <c r="D7" s="37"/>
      <c r="E7" s="38"/>
      <c r="F7" s="38"/>
      <c r="G7" s="5"/>
      <c r="H7" s="16"/>
      <c r="I7" s="17" t="str">
        <f t="shared" si="0"/>
        <v/>
      </c>
    </row>
    <row r="8" spans="1:9" x14ac:dyDescent="0.25">
      <c r="A8" s="39"/>
      <c r="B8" s="36"/>
      <c r="C8" s="37"/>
      <c r="D8" s="37"/>
      <c r="E8" s="38"/>
      <c r="F8" s="38"/>
      <c r="G8" s="5"/>
      <c r="H8" s="16"/>
      <c r="I8" s="17" t="str">
        <f t="shared" si="0"/>
        <v/>
      </c>
    </row>
    <row r="9" spans="1:9" x14ac:dyDescent="0.25">
      <c r="A9" s="39"/>
      <c r="B9" s="36"/>
      <c r="C9" s="37"/>
      <c r="D9" s="37"/>
      <c r="E9" s="38"/>
      <c r="F9" s="38"/>
      <c r="G9" s="5"/>
      <c r="H9" s="16"/>
      <c r="I9" s="17" t="str">
        <f t="shared" si="0"/>
        <v/>
      </c>
    </row>
    <row r="10" spans="1:9" x14ac:dyDescent="0.25">
      <c r="A10" s="39"/>
      <c r="B10" s="36"/>
      <c r="C10" s="37"/>
      <c r="D10" s="37"/>
      <c r="E10" s="38"/>
      <c r="F10" s="38"/>
      <c r="G10" s="5"/>
      <c r="H10" s="16"/>
      <c r="I10" s="17" t="str">
        <f t="shared" si="0"/>
        <v/>
      </c>
    </row>
    <row r="11" spans="1:9" x14ac:dyDescent="0.25">
      <c r="A11" s="39"/>
      <c r="B11" s="36"/>
      <c r="C11" s="37"/>
      <c r="D11" s="37"/>
      <c r="E11" s="38"/>
      <c r="F11" s="38"/>
      <c r="G11" s="5"/>
      <c r="H11" s="16"/>
      <c r="I11" s="17" t="str">
        <f t="shared" si="0"/>
        <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6" t="s">
        <v>12</v>
      </c>
      <c r="B19" s="6" t="s">
        <v>13</v>
      </c>
      <c r="C19" s="6" t="s">
        <v>23</v>
      </c>
      <c r="D19" s="6" t="s">
        <v>14</v>
      </c>
      <c r="E19" s="6" t="s">
        <v>15</v>
      </c>
      <c r="F19" s="6" t="s">
        <v>16</v>
      </c>
      <c r="G19" s="33" t="s">
        <v>17</v>
      </c>
      <c r="H19" s="33"/>
    </row>
    <row r="20" spans="1:9" x14ac:dyDescent="0.25">
      <c r="A20" s="8">
        <f>IF(B20&lt;2,"n/a",(_xlfn.STDEV.S(H3:H17)))</f>
        <v>654.73639511765816</v>
      </c>
      <c r="B20" s="8">
        <f>COUNT(H3:H17)</f>
        <v>4</v>
      </c>
      <c r="C20" s="9">
        <f>IF(B20&lt;2,"n/a",(A20/D20))</f>
        <v>0.48811385095549159</v>
      </c>
      <c r="D20" s="10">
        <f>IFERROR(ROUND(AVERAGE(H3:H17),2),"")</f>
        <v>1341.36</v>
      </c>
      <c r="E20" s="15">
        <f>IFERROR(ROUND(IF(B20&lt;2,"n/a",(IF(C20&lt;=25%,"n/a",AVERAGE(I3:I17)))),2),"n/a")</f>
        <v>1062.4100000000001</v>
      </c>
      <c r="F20" s="10">
        <f>IFERROR(ROUND(MEDIAN(H3:H17),2),"")</f>
        <v>1219.1099999999999</v>
      </c>
      <c r="G20" s="11" t="str">
        <f>IFERROR(INDEX(G3:G17,MATCH(H20,H3:H17,0)),"")</f>
        <v>RAUL MUELLER SCHRAMM</v>
      </c>
      <c r="H20" s="12">
        <f>F3</f>
        <v>749</v>
      </c>
    </row>
    <row r="22" spans="1:9" x14ac:dyDescent="0.25">
      <c r="G22" s="13" t="s">
        <v>18</v>
      </c>
      <c r="H22" s="14">
        <f>IF(C20&lt;=25%,D20,MIN(E20:F20))</f>
        <v>1062.4100000000001</v>
      </c>
    </row>
    <row r="23" spans="1:9" x14ac:dyDescent="0.25">
      <c r="G23" s="13" t="s">
        <v>4</v>
      </c>
      <c r="H23" s="14">
        <f>ROUND(H22,2)*D3</f>
        <v>2124.8200000000002</v>
      </c>
    </row>
    <row r="25" spans="1:9" x14ac:dyDescent="0.25">
      <c r="A25" s="2" t="s">
        <v>26</v>
      </c>
    </row>
    <row r="26" spans="1:9" x14ac:dyDescent="0.25">
      <c r="A26" s="2" t="s">
        <v>24</v>
      </c>
    </row>
    <row r="27" spans="1:9" x14ac:dyDescent="0.25">
      <c r="A27" s="2" t="s">
        <v>19</v>
      </c>
    </row>
    <row r="28" spans="1:9" x14ac:dyDescent="0.25">
      <c r="A28" s="2" t="s">
        <v>20</v>
      </c>
    </row>
    <row r="29" spans="1:9" x14ac:dyDescent="0.25">
      <c r="A29" s="2" t="s">
        <v>21</v>
      </c>
    </row>
    <row r="30" spans="1:9" x14ac:dyDescent="0.25">
      <c r="A30" s="2" t="s">
        <v>22</v>
      </c>
    </row>
    <row r="31" spans="1:9" x14ac:dyDescent="0.25">
      <c r="A31" s="2" t="s">
        <v>25</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6</v>
      </c>
      <c r="B1" s="34"/>
      <c r="C1" s="34"/>
      <c r="D1" s="34"/>
      <c r="E1" s="34"/>
      <c r="F1" s="34"/>
      <c r="G1" s="34"/>
      <c r="H1" s="34"/>
      <c r="I1" s="34"/>
    </row>
    <row r="2" spans="1:9" s="4" customFormat="1" ht="36" x14ac:dyDescent="0.25">
      <c r="A2" s="6" t="s">
        <v>0</v>
      </c>
      <c r="B2" s="6" t="s">
        <v>1</v>
      </c>
      <c r="C2" s="6" t="s">
        <v>2</v>
      </c>
      <c r="D2" s="6" t="s">
        <v>3</v>
      </c>
      <c r="E2" s="6" t="s">
        <v>7</v>
      </c>
      <c r="F2" s="6" t="s">
        <v>8</v>
      </c>
      <c r="G2" s="6" t="s">
        <v>9</v>
      </c>
      <c r="H2" s="6" t="s">
        <v>10</v>
      </c>
      <c r="I2" s="6" t="s">
        <v>11</v>
      </c>
    </row>
    <row r="3" spans="1:9" x14ac:dyDescent="0.25">
      <c r="A3" s="39">
        <v>7</v>
      </c>
      <c r="B3" s="35" t="s">
        <v>34</v>
      </c>
      <c r="C3" s="37" t="s">
        <v>5</v>
      </c>
      <c r="D3" s="37">
        <v>2</v>
      </c>
      <c r="E3" s="38">
        <f>IF(C20&lt;=25%,D20,MIN(E20:F20))</f>
        <v>232.66</v>
      </c>
      <c r="F3" s="38">
        <f>MIN(H3:H17)</f>
        <v>188</v>
      </c>
      <c r="G3" s="5" t="s">
        <v>57</v>
      </c>
      <c r="H3" s="16">
        <v>188</v>
      </c>
      <c r="I3" s="17">
        <f>IF(H3="","",(IF($C$20&lt;25%,"n/a",IF(H3&lt;=($D$20+$A$20),H3,"Descartado"))))</f>
        <v>188</v>
      </c>
    </row>
    <row r="4" spans="1:9" x14ac:dyDescent="0.25">
      <c r="A4" s="39"/>
      <c r="B4" s="36"/>
      <c r="C4" s="37"/>
      <c r="D4" s="37"/>
      <c r="E4" s="38"/>
      <c r="F4" s="38"/>
      <c r="G4" s="5" t="s">
        <v>79</v>
      </c>
      <c r="H4" s="16">
        <v>360</v>
      </c>
      <c r="I4" s="17" t="str">
        <f t="shared" ref="I4:I17" si="0">IF(H4="","",(IF($C$20&lt;25%,"n/a",IF(H4&lt;=($D$20+$A$20),H4,"Descartado"))))</f>
        <v>Descartado</v>
      </c>
    </row>
    <row r="5" spans="1:9" x14ac:dyDescent="0.25">
      <c r="A5" s="39"/>
      <c r="B5" s="36"/>
      <c r="C5" s="37"/>
      <c r="D5" s="37"/>
      <c r="E5" s="38"/>
      <c r="F5" s="38"/>
      <c r="G5" s="5" t="s">
        <v>80</v>
      </c>
      <c r="H5" s="16">
        <v>280</v>
      </c>
      <c r="I5" s="17">
        <f t="shared" si="0"/>
        <v>280</v>
      </c>
    </row>
    <row r="6" spans="1:9" x14ac:dyDescent="0.25">
      <c r="A6" s="39"/>
      <c r="B6" s="36"/>
      <c r="C6" s="37"/>
      <c r="D6" s="37"/>
      <c r="E6" s="38"/>
      <c r="F6" s="38"/>
      <c r="G6" s="5" t="s">
        <v>163</v>
      </c>
      <c r="H6" s="16">
        <v>229.99</v>
      </c>
      <c r="I6" s="17">
        <f t="shared" si="0"/>
        <v>229.99</v>
      </c>
    </row>
    <row r="7" spans="1:9" x14ac:dyDescent="0.25">
      <c r="A7" s="39"/>
      <c r="B7" s="36"/>
      <c r="C7" s="37"/>
      <c r="D7" s="37"/>
      <c r="E7" s="38"/>
      <c r="F7" s="38"/>
      <c r="G7" s="5"/>
      <c r="H7" s="16"/>
      <c r="I7" s="17" t="str">
        <f t="shared" si="0"/>
        <v/>
      </c>
    </row>
    <row r="8" spans="1:9" x14ac:dyDescent="0.25">
      <c r="A8" s="39"/>
      <c r="B8" s="36"/>
      <c r="C8" s="37"/>
      <c r="D8" s="37"/>
      <c r="E8" s="38"/>
      <c r="F8" s="38"/>
      <c r="G8" s="5"/>
      <c r="H8" s="16"/>
      <c r="I8" s="17" t="str">
        <f t="shared" si="0"/>
        <v/>
      </c>
    </row>
    <row r="9" spans="1:9" x14ac:dyDescent="0.25">
      <c r="A9" s="39"/>
      <c r="B9" s="36"/>
      <c r="C9" s="37"/>
      <c r="D9" s="37"/>
      <c r="E9" s="38"/>
      <c r="F9" s="38"/>
      <c r="G9" s="5"/>
      <c r="H9" s="16"/>
      <c r="I9" s="17" t="str">
        <f t="shared" si="0"/>
        <v/>
      </c>
    </row>
    <row r="10" spans="1:9" x14ac:dyDescent="0.25">
      <c r="A10" s="39"/>
      <c r="B10" s="36"/>
      <c r="C10" s="37"/>
      <c r="D10" s="37"/>
      <c r="E10" s="38"/>
      <c r="F10" s="38"/>
      <c r="G10" s="5"/>
      <c r="H10" s="16"/>
      <c r="I10" s="17" t="str">
        <f t="shared" si="0"/>
        <v/>
      </c>
    </row>
    <row r="11" spans="1:9" x14ac:dyDescent="0.25">
      <c r="A11" s="39"/>
      <c r="B11" s="36"/>
      <c r="C11" s="37"/>
      <c r="D11" s="37"/>
      <c r="E11" s="38"/>
      <c r="F11" s="38"/>
      <c r="G11" s="5"/>
      <c r="H11" s="16"/>
      <c r="I11" s="17" t="str">
        <f t="shared" si="0"/>
        <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6" t="s">
        <v>12</v>
      </c>
      <c r="B19" s="6" t="s">
        <v>13</v>
      </c>
      <c r="C19" s="6" t="s">
        <v>23</v>
      </c>
      <c r="D19" s="6" t="s">
        <v>14</v>
      </c>
      <c r="E19" s="6" t="s">
        <v>15</v>
      </c>
      <c r="F19" s="6" t="s">
        <v>16</v>
      </c>
      <c r="G19" s="33" t="s">
        <v>17</v>
      </c>
      <c r="H19" s="33"/>
    </row>
    <row r="20" spans="1:9" x14ac:dyDescent="0.25">
      <c r="A20" s="8">
        <f>IF(B20&lt;2,"n/a",(_xlfn.STDEV.S(H3:H17)))</f>
        <v>73.945227646324028</v>
      </c>
      <c r="B20" s="8">
        <f>COUNT(H3:H17)</f>
        <v>4</v>
      </c>
      <c r="C20" s="9">
        <f>IF(B20&lt;2,"n/a",(A20/D20))</f>
        <v>0.27956607805793582</v>
      </c>
      <c r="D20" s="10">
        <f>IFERROR(ROUND(AVERAGE(H3:H17),2),"")</f>
        <v>264.5</v>
      </c>
      <c r="E20" s="15">
        <f>IFERROR(ROUND(IF(B20&lt;2,"n/a",(IF(C20&lt;=25%,"n/a",AVERAGE(I3:I17)))),2),"n/a")</f>
        <v>232.66</v>
      </c>
      <c r="F20" s="10">
        <f>IFERROR(ROUND(MEDIAN(H3:H17),2),"")</f>
        <v>255</v>
      </c>
      <c r="G20" s="11" t="str">
        <f>IFERROR(INDEX(G3:G17,MATCH(H20,H3:H17,0)),"")</f>
        <v>MEP COMERCIO DE ELETRONICOS E SERVICOS LTDA</v>
      </c>
      <c r="H20" s="12">
        <f>F3</f>
        <v>188</v>
      </c>
    </row>
    <row r="22" spans="1:9" x14ac:dyDescent="0.25">
      <c r="G22" s="13" t="s">
        <v>18</v>
      </c>
      <c r="H22" s="14">
        <f>IF(C20&lt;=25%,D20,MIN(E20:F20))</f>
        <v>232.66</v>
      </c>
    </row>
    <row r="23" spans="1:9" x14ac:dyDescent="0.25">
      <c r="G23" s="13" t="s">
        <v>4</v>
      </c>
      <c r="H23" s="14">
        <f>ROUND(H22,2)*D3</f>
        <v>465.32</v>
      </c>
    </row>
    <row r="25" spans="1:9" x14ac:dyDescent="0.25">
      <c r="A25" s="2" t="s">
        <v>26</v>
      </c>
    </row>
    <row r="26" spans="1:9" x14ac:dyDescent="0.25">
      <c r="A26" s="2" t="s">
        <v>24</v>
      </c>
    </row>
    <row r="27" spans="1:9" x14ac:dyDescent="0.25">
      <c r="A27" s="2" t="s">
        <v>19</v>
      </c>
    </row>
    <row r="28" spans="1:9" x14ac:dyDescent="0.25">
      <c r="A28" s="2" t="s">
        <v>20</v>
      </c>
    </row>
    <row r="29" spans="1:9" x14ac:dyDescent="0.25">
      <c r="A29" s="2" t="s">
        <v>21</v>
      </c>
    </row>
    <row r="30" spans="1:9" x14ac:dyDescent="0.25">
      <c r="A30" s="2" t="s">
        <v>22</v>
      </c>
    </row>
    <row r="31" spans="1:9" x14ac:dyDescent="0.25">
      <c r="A31" s="2" t="s">
        <v>25</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6</v>
      </c>
      <c r="B1" s="34"/>
      <c r="C1" s="34"/>
      <c r="D1" s="34"/>
      <c r="E1" s="34"/>
      <c r="F1" s="34"/>
      <c r="G1" s="34"/>
      <c r="H1" s="34"/>
      <c r="I1" s="34"/>
    </row>
    <row r="2" spans="1:9" s="4" customFormat="1" ht="36" x14ac:dyDescent="0.25">
      <c r="A2" s="6" t="s">
        <v>0</v>
      </c>
      <c r="B2" s="6" t="s">
        <v>1</v>
      </c>
      <c r="C2" s="6" t="s">
        <v>2</v>
      </c>
      <c r="D2" s="6" t="s">
        <v>3</v>
      </c>
      <c r="E2" s="6" t="s">
        <v>7</v>
      </c>
      <c r="F2" s="6" t="s">
        <v>8</v>
      </c>
      <c r="G2" s="6" t="s">
        <v>9</v>
      </c>
      <c r="H2" s="6" t="s">
        <v>10</v>
      </c>
      <c r="I2" s="6" t="s">
        <v>11</v>
      </c>
    </row>
    <row r="3" spans="1:9" x14ac:dyDescent="0.25">
      <c r="A3" s="39">
        <v>8</v>
      </c>
      <c r="B3" s="35" t="s">
        <v>35</v>
      </c>
      <c r="C3" s="37" t="s">
        <v>5</v>
      </c>
      <c r="D3" s="37">
        <v>1</v>
      </c>
      <c r="E3" s="38">
        <f>IF(C20&lt;=25%,D20,MIN(E20:F20))</f>
        <v>1797.62</v>
      </c>
      <c r="F3" s="38">
        <f>MIN(H3:H17)</f>
        <v>514</v>
      </c>
      <c r="G3" s="5" t="s">
        <v>81</v>
      </c>
      <c r="H3" s="16">
        <v>1463.54</v>
      </c>
      <c r="I3" s="17">
        <f>IF(H3="","",(IF($C$20&lt;25%,"n/a",IF(H3&lt;=($D$20+$A$20),H3,"Descartado"))))</f>
        <v>1463.54</v>
      </c>
    </row>
    <row r="4" spans="1:9" x14ac:dyDescent="0.25">
      <c r="A4" s="39"/>
      <c r="B4" s="36"/>
      <c r="C4" s="37"/>
      <c r="D4" s="37"/>
      <c r="E4" s="38"/>
      <c r="F4" s="38"/>
      <c r="G4" s="5" t="s">
        <v>82</v>
      </c>
      <c r="H4" s="16">
        <v>514</v>
      </c>
      <c r="I4" s="17">
        <f t="shared" ref="I4:I17" si="0">IF(H4="","",(IF($C$20&lt;25%,"n/a",IF(H4&lt;=($D$20+$A$20),H4,"Descartado"))))</f>
        <v>514</v>
      </c>
    </row>
    <row r="5" spans="1:9" x14ac:dyDescent="0.25">
      <c r="A5" s="39"/>
      <c r="B5" s="36"/>
      <c r="C5" s="37"/>
      <c r="D5" s="37"/>
      <c r="E5" s="38"/>
      <c r="F5" s="38"/>
      <c r="G5" s="5" t="s">
        <v>83</v>
      </c>
      <c r="H5" s="16">
        <v>2565.66</v>
      </c>
      <c r="I5" s="17">
        <f t="shared" si="0"/>
        <v>2565.66</v>
      </c>
    </row>
    <row r="6" spans="1:9" x14ac:dyDescent="0.25">
      <c r="A6" s="39"/>
      <c r="B6" s="36"/>
      <c r="C6" s="37"/>
      <c r="D6" s="37"/>
      <c r="E6" s="38"/>
      <c r="F6" s="38"/>
      <c r="G6" s="5" t="s">
        <v>84</v>
      </c>
      <c r="H6" s="16">
        <v>790</v>
      </c>
      <c r="I6" s="17">
        <f t="shared" si="0"/>
        <v>790</v>
      </c>
    </row>
    <row r="7" spans="1:9" x14ac:dyDescent="0.25">
      <c r="A7" s="39"/>
      <c r="B7" s="36"/>
      <c r="C7" s="37"/>
      <c r="D7" s="37"/>
      <c r="E7" s="38"/>
      <c r="F7" s="38"/>
      <c r="G7" s="5" t="s">
        <v>85</v>
      </c>
      <c r="H7" s="16">
        <v>4858</v>
      </c>
      <c r="I7" s="17" t="str">
        <f t="shared" si="0"/>
        <v>Descartado</v>
      </c>
    </row>
    <row r="8" spans="1:9" x14ac:dyDescent="0.25">
      <c r="A8" s="39"/>
      <c r="B8" s="36"/>
      <c r="C8" s="37"/>
      <c r="D8" s="37"/>
      <c r="E8" s="38"/>
      <c r="F8" s="38"/>
      <c r="G8" s="5" t="s">
        <v>86</v>
      </c>
      <c r="H8" s="16">
        <v>4932</v>
      </c>
      <c r="I8" s="17" t="str">
        <f t="shared" si="0"/>
        <v>Descartado</v>
      </c>
    </row>
    <row r="9" spans="1:9" x14ac:dyDescent="0.25">
      <c r="A9" s="39"/>
      <c r="B9" s="36"/>
      <c r="C9" s="37"/>
      <c r="D9" s="37"/>
      <c r="E9" s="38"/>
      <c r="F9" s="38"/>
      <c r="G9" s="5" t="s">
        <v>87</v>
      </c>
      <c r="H9" s="16">
        <v>1970</v>
      </c>
      <c r="I9" s="17">
        <f t="shared" si="0"/>
        <v>1970</v>
      </c>
    </row>
    <row r="10" spans="1:9" x14ac:dyDescent="0.25">
      <c r="A10" s="39"/>
      <c r="B10" s="36"/>
      <c r="C10" s="37"/>
      <c r="D10" s="37"/>
      <c r="E10" s="38"/>
      <c r="F10" s="38"/>
      <c r="G10" s="5" t="s">
        <v>88</v>
      </c>
      <c r="H10" s="16">
        <v>3137</v>
      </c>
      <c r="I10" s="17">
        <f t="shared" si="0"/>
        <v>3137</v>
      </c>
    </row>
    <row r="11" spans="1:9" x14ac:dyDescent="0.25">
      <c r="A11" s="39"/>
      <c r="B11" s="36"/>
      <c r="C11" s="37"/>
      <c r="D11" s="37"/>
      <c r="E11" s="38"/>
      <c r="F11" s="38"/>
      <c r="G11" s="5" t="s">
        <v>89</v>
      </c>
      <c r="H11" s="16">
        <v>1990</v>
      </c>
      <c r="I11" s="17">
        <f t="shared" si="0"/>
        <v>1990</v>
      </c>
    </row>
    <row r="12" spans="1:9" x14ac:dyDescent="0.25">
      <c r="A12" s="39"/>
      <c r="B12" s="36"/>
      <c r="C12" s="37"/>
      <c r="D12" s="37"/>
      <c r="E12" s="38"/>
      <c r="F12" s="38"/>
      <c r="G12" s="5" t="s">
        <v>163</v>
      </c>
      <c r="H12" s="16">
        <v>1950.72</v>
      </c>
      <c r="I12" s="17">
        <f t="shared" si="0"/>
        <v>1950.72</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6" t="s">
        <v>12</v>
      </c>
      <c r="B19" s="6" t="s">
        <v>13</v>
      </c>
      <c r="C19" s="6" t="s">
        <v>23</v>
      </c>
      <c r="D19" s="6" t="s">
        <v>14</v>
      </c>
      <c r="E19" s="6" t="s">
        <v>15</v>
      </c>
      <c r="F19" s="6" t="s">
        <v>16</v>
      </c>
      <c r="G19" s="33" t="s">
        <v>17</v>
      </c>
      <c r="H19" s="33"/>
    </row>
    <row r="20" spans="1:9" x14ac:dyDescent="0.25">
      <c r="A20" s="8">
        <f>IF(B20&lt;2,"n/a",(_xlfn.STDEV.S(H3:H17)))</f>
        <v>1512.9582766135134</v>
      </c>
      <c r="B20" s="8">
        <f>COUNT(H3:H17)</f>
        <v>10</v>
      </c>
      <c r="C20" s="9">
        <f>IF(B20&lt;2,"n/a",(A20/D20))</f>
        <v>0.62594205288736182</v>
      </c>
      <c r="D20" s="10">
        <f>IFERROR(ROUND(AVERAGE(H3:H17),2),"")</f>
        <v>2417.09</v>
      </c>
      <c r="E20" s="15">
        <f>IFERROR(ROUND(IF(B20&lt;2,"n/a",(IF(C20&lt;=25%,"n/a",AVERAGE(I3:I17)))),2),"n/a")</f>
        <v>1797.62</v>
      </c>
      <c r="F20" s="10">
        <f>IFERROR(ROUND(MEDIAN(H3:H17),2),"")</f>
        <v>1980</v>
      </c>
      <c r="G20" s="11" t="str">
        <f>IFERROR(INDEX(G3:G17,MATCH(H20,H3:H17,0)),"")</f>
        <v>37.356.021 GABRIEL JULIAN FINCK</v>
      </c>
      <c r="H20" s="12">
        <f>F3</f>
        <v>514</v>
      </c>
    </row>
    <row r="22" spans="1:9" x14ac:dyDescent="0.25">
      <c r="G22" s="13" t="s">
        <v>18</v>
      </c>
      <c r="H22" s="14">
        <f>IF(C20&lt;=25%,D20,MIN(E20:F20))</f>
        <v>1797.62</v>
      </c>
    </row>
    <row r="23" spans="1:9" x14ac:dyDescent="0.25">
      <c r="G23" s="13" t="s">
        <v>4</v>
      </c>
      <c r="H23" s="14">
        <f>ROUND(H22,2)*D3</f>
        <v>1797.62</v>
      </c>
    </row>
    <row r="25" spans="1:9" x14ac:dyDescent="0.25">
      <c r="A25" s="2" t="s">
        <v>26</v>
      </c>
    </row>
    <row r="26" spans="1:9" x14ac:dyDescent="0.25">
      <c r="A26" s="2" t="s">
        <v>24</v>
      </c>
    </row>
    <row r="27" spans="1:9" x14ac:dyDescent="0.25">
      <c r="A27" s="2" t="s">
        <v>19</v>
      </c>
    </row>
    <row r="28" spans="1:9" x14ac:dyDescent="0.25">
      <c r="A28" s="2" t="s">
        <v>20</v>
      </c>
    </row>
    <row r="29" spans="1:9" x14ac:dyDescent="0.25">
      <c r="A29" s="2" t="s">
        <v>21</v>
      </c>
    </row>
    <row r="30" spans="1:9" x14ac:dyDescent="0.25">
      <c r="A30" s="2" t="s">
        <v>22</v>
      </c>
    </row>
    <row r="31" spans="1:9" x14ac:dyDescent="0.25">
      <c r="A31" s="2" t="s">
        <v>25</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4" t="s">
        <v>6</v>
      </c>
      <c r="B1" s="34"/>
      <c r="C1" s="34"/>
      <c r="D1" s="34"/>
      <c r="E1" s="34"/>
      <c r="F1" s="34"/>
      <c r="G1" s="34"/>
      <c r="H1" s="34"/>
      <c r="I1" s="34"/>
    </row>
    <row r="2" spans="1:9" s="4" customFormat="1" ht="36" x14ac:dyDescent="0.25">
      <c r="A2" s="6" t="s">
        <v>0</v>
      </c>
      <c r="B2" s="6" t="s">
        <v>1</v>
      </c>
      <c r="C2" s="6" t="s">
        <v>2</v>
      </c>
      <c r="D2" s="6" t="s">
        <v>3</v>
      </c>
      <c r="E2" s="6" t="s">
        <v>7</v>
      </c>
      <c r="F2" s="6" t="s">
        <v>8</v>
      </c>
      <c r="G2" s="6" t="s">
        <v>9</v>
      </c>
      <c r="H2" s="6" t="s">
        <v>10</v>
      </c>
      <c r="I2" s="6" t="s">
        <v>11</v>
      </c>
    </row>
    <row r="3" spans="1:9" x14ac:dyDescent="0.25">
      <c r="A3" s="39">
        <v>9</v>
      </c>
      <c r="B3" s="35" t="s">
        <v>36</v>
      </c>
      <c r="C3" s="37" t="s">
        <v>5</v>
      </c>
      <c r="D3" s="37">
        <v>4</v>
      </c>
      <c r="E3" s="38">
        <f>IF(C20&lt;=25%,D20,MIN(E20:F20))</f>
        <v>684.5</v>
      </c>
      <c r="F3" s="38">
        <f>MIN(H3:H17)</f>
        <v>110</v>
      </c>
      <c r="G3" s="5" t="s">
        <v>90</v>
      </c>
      <c r="H3" s="16">
        <v>699</v>
      </c>
      <c r="I3" s="17">
        <f>IF(H3="","",(IF($C$20&lt;25%,"n/a",IF(H3&lt;=($D$20+$A$20),H3,"Descartado"))))</f>
        <v>699</v>
      </c>
    </row>
    <row r="4" spans="1:9" x14ac:dyDescent="0.25">
      <c r="A4" s="39"/>
      <c r="B4" s="36"/>
      <c r="C4" s="37"/>
      <c r="D4" s="37"/>
      <c r="E4" s="38"/>
      <c r="F4" s="38"/>
      <c r="G4" s="5" t="s">
        <v>91</v>
      </c>
      <c r="H4" s="16">
        <v>238.76</v>
      </c>
      <c r="I4" s="17">
        <f t="shared" ref="I4:I17" si="0">IF(H4="","",(IF($C$20&lt;25%,"n/a",IF(H4&lt;=($D$20+$A$20),H4,"Descartado"))))</f>
        <v>238.76</v>
      </c>
    </row>
    <row r="5" spans="1:9" x14ac:dyDescent="0.25">
      <c r="A5" s="39"/>
      <c r="B5" s="36"/>
      <c r="C5" s="37"/>
      <c r="D5" s="37"/>
      <c r="E5" s="38"/>
      <c r="F5" s="38"/>
      <c r="G5" s="5" t="s">
        <v>92</v>
      </c>
      <c r="H5" s="16">
        <v>595</v>
      </c>
      <c r="I5" s="17">
        <f t="shared" si="0"/>
        <v>595</v>
      </c>
    </row>
    <row r="6" spans="1:9" x14ac:dyDescent="0.25">
      <c r="A6" s="39"/>
      <c r="B6" s="36"/>
      <c r="C6" s="37"/>
      <c r="D6" s="37"/>
      <c r="E6" s="38"/>
      <c r="F6" s="38"/>
      <c r="G6" s="5" t="s">
        <v>93</v>
      </c>
      <c r="H6" s="16">
        <v>110</v>
      </c>
      <c r="I6" s="17">
        <f t="shared" si="0"/>
        <v>110</v>
      </c>
    </row>
    <row r="7" spans="1:9" x14ac:dyDescent="0.25">
      <c r="A7" s="39"/>
      <c r="B7" s="36"/>
      <c r="C7" s="37"/>
      <c r="D7" s="37"/>
      <c r="E7" s="38"/>
      <c r="F7" s="38"/>
      <c r="G7" s="5" t="s">
        <v>94</v>
      </c>
      <c r="H7" s="16">
        <v>1064.26</v>
      </c>
      <c r="I7" s="17">
        <f t="shared" si="0"/>
        <v>1064.26</v>
      </c>
    </row>
    <row r="8" spans="1:9" x14ac:dyDescent="0.25">
      <c r="A8" s="39"/>
      <c r="B8" s="36"/>
      <c r="C8" s="37"/>
      <c r="D8" s="37"/>
      <c r="E8" s="38"/>
      <c r="F8" s="38"/>
      <c r="G8" s="5" t="s">
        <v>166</v>
      </c>
      <c r="H8" s="16">
        <v>1400</v>
      </c>
      <c r="I8" s="17">
        <f t="shared" si="0"/>
        <v>1400</v>
      </c>
    </row>
    <row r="9" spans="1:9" x14ac:dyDescent="0.25">
      <c r="A9" s="39"/>
      <c r="B9" s="36"/>
      <c r="C9" s="37"/>
      <c r="D9" s="37"/>
      <c r="E9" s="38"/>
      <c r="F9" s="38"/>
      <c r="G9" s="5" t="s">
        <v>167</v>
      </c>
      <c r="H9" s="16">
        <v>5751</v>
      </c>
      <c r="I9" s="17" t="str">
        <f t="shared" si="0"/>
        <v>Descartado</v>
      </c>
    </row>
    <row r="10" spans="1:9" x14ac:dyDescent="0.25">
      <c r="A10" s="39"/>
      <c r="B10" s="36"/>
      <c r="C10" s="37"/>
      <c r="D10" s="37"/>
      <c r="E10" s="38"/>
      <c r="F10" s="38"/>
      <c r="G10" s="5"/>
      <c r="H10" s="16"/>
      <c r="I10" s="17" t="str">
        <f t="shared" si="0"/>
        <v/>
      </c>
    </row>
    <row r="11" spans="1:9" x14ac:dyDescent="0.25">
      <c r="A11" s="39"/>
      <c r="B11" s="36"/>
      <c r="C11" s="37"/>
      <c r="D11" s="37"/>
      <c r="E11" s="38"/>
      <c r="F11" s="38"/>
      <c r="G11" s="5"/>
      <c r="H11" s="16"/>
      <c r="I11" s="17" t="str">
        <f t="shared" si="0"/>
        <v/>
      </c>
    </row>
    <row r="12" spans="1:9" x14ac:dyDescent="0.25">
      <c r="A12" s="39"/>
      <c r="B12" s="36"/>
      <c r="C12" s="37"/>
      <c r="D12" s="37"/>
      <c r="E12" s="38"/>
      <c r="F12" s="38"/>
      <c r="G12" s="5"/>
      <c r="H12" s="16"/>
      <c r="I12" s="17" t="str">
        <f t="shared" si="0"/>
        <v/>
      </c>
    </row>
    <row r="13" spans="1:9" x14ac:dyDescent="0.25">
      <c r="A13" s="39"/>
      <c r="B13" s="36"/>
      <c r="C13" s="37"/>
      <c r="D13" s="37"/>
      <c r="E13" s="38"/>
      <c r="F13" s="38"/>
      <c r="G13" s="5"/>
      <c r="H13" s="16"/>
      <c r="I13" s="17" t="str">
        <f t="shared" si="0"/>
        <v/>
      </c>
    </row>
    <row r="14" spans="1:9" x14ac:dyDescent="0.25">
      <c r="A14" s="39"/>
      <c r="B14" s="36"/>
      <c r="C14" s="37"/>
      <c r="D14" s="37"/>
      <c r="E14" s="38"/>
      <c r="F14" s="38"/>
      <c r="G14" s="5"/>
      <c r="H14" s="16"/>
      <c r="I14" s="17" t="str">
        <f t="shared" si="0"/>
        <v/>
      </c>
    </row>
    <row r="15" spans="1:9" x14ac:dyDescent="0.25">
      <c r="A15" s="39"/>
      <c r="B15" s="36"/>
      <c r="C15" s="37"/>
      <c r="D15" s="37"/>
      <c r="E15" s="38"/>
      <c r="F15" s="38"/>
      <c r="G15" s="5"/>
      <c r="H15" s="16"/>
      <c r="I15" s="17" t="str">
        <f t="shared" si="0"/>
        <v/>
      </c>
    </row>
    <row r="16" spans="1:9" x14ac:dyDescent="0.25">
      <c r="A16" s="39"/>
      <c r="B16" s="36"/>
      <c r="C16" s="37"/>
      <c r="D16" s="37"/>
      <c r="E16" s="38"/>
      <c r="F16" s="38"/>
      <c r="G16" s="5"/>
      <c r="H16" s="16"/>
      <c r="I16" s="17" t="str">
        <f t="shared" si="0"/>
        <v/>
      </c>
    </row>
    <row r="17" spans="1:9" x14ac:dyDescent="0.25">
      <c r="A17" s="39"/>
      <c r="B17" s="36"/>
      <c r="C17" s="37"/>
      <c r="D17" s="37"/>
      <c r="E17" s="38"/>
      <c r="F17" s="38"/>
      <c r="G17" s="5"/>
      <c r="H17" s="16"/>
      <c r="I17" s="17" t="str">
        <f t="shared" si="0"/>
        <v/>
      </c>
    </row>
    <row r="19" spans="1:9" s="4" customFormat="1" ht="24" x14ac:dyDescent="0.25">
      <c r="A19" s="6" t="s">
        <v>12</v>
      </c>
      <c r="B19" s="6" t="s">
        <v>13</v>
      </c>
      <c r="C19" s="6" t="s">
        <v>23</v>
      </c>
      <c r="D19" s="6" t="s">
        <v>14</v>
      </c>
      <c r="E19" s="6" t="s">
        <v>15</v>
      </c>
      <c r="F19" s="6" t="s">
        <v>16</v>
      </c>
      <c r="G19" s="33" t="s">
        <v>17</v>
      </c>
      <c r="H19" s="33"/>
    </row>
    <row r="20" spans="1:9" x14ac:dyDescent="0.25">
      <c r="A20" s="8">
        <f>IF(B20&lt;2,"n/a",(_xlfn.STDEV.S(H3:H17)))</f>
        <v>1966.1911479764506</v>
      </c>
      <c r="B20" s="8">
        <f>COUNT(H3:H17)</f>
        <v>7</v>
      </c>
      <c r="C20" s="9">
        <f>IF(B20&lt;2,"n/a",(A20/D20))</f>
        <v>1.3961550163506455</v>
      </c>
      <c r="D20" s="10">
        <f>IFERROR(ROUND(AVERAGE(H3:H17),2),"")</f>
        <v>1408.29</v>
      </c>
      <c r="E20" s="15">
        <f>IFERROR(ROUND(IF(B20&lt;2,"n/a",(IF(C20&lt;=25%,"n/a",AVERAGE(I3:I17)))),2),"n/a")</f>
        <v>684.5</v>
      </c>
      <c r="F20" s="10">
        <f>IFERROR(ROUND(MEDIAN(H3:H17),2),"")</f>
        <v>699</v>
      </c>
      <c r="G20" s="11" t="str">
        <f>IFERROR(INDEX(G3:G17,MATCH(H20,H3:H17,0)),"")</f>
        <v>CR3 COMERCIO ELETRONICO LTDA</v>
      </c>
      <c r="H20" s="12">
        <f>F3</f>
        <v>110</v>
      </c>
    </row>
    <row r="22" spans="1:9" x14ac:dyDescent="0.25">
      <c r="G22" s="13" t="s">
        <v>18</v>
      </c>
      <c r="H22" s="14">
        <f>IF(C20&lt;=25%,D20,MIN(E20:F20))</f>
        <v>684.5</v>
      </c>
    </row>
    <row r="23" spans="1:9" x14ac:dyDescent="0.25">
      <c r="G23" s="13" t="s">
        <v>4</v>
      </c>
      <c r="H23" s="14">
        <f>ROUND(H22,2)*D3</f>
        <v>2738</v>
      </c>
    </row>
    <row r="25" spans="1:9" x14ac:dyDescent="0.25">
      <c r="A25" s="2" t="s">
        <v>26</v>
      </c>
    </row>
    <row r="26" spans="1:9" x14ac:dyDescent="0.25">
      <c r="A26" s="2" t="s">
        <v>24</v>
      </c>
    </row>
    <row r="27" spans="1:9" x14ac:dyDescent="0.25">
      <c r="A27" s="2" t="s">
        <v>19</v>
      </c>
    </row>
    <row r="28" spans="1:9" x14ac:dyDescent="0.25">
      <c r="A28" s="2" t="s">
        <v>20</v>
      </c>
    </row>
    <row r="29" spans="1:9" x14ac:dyDescent="0.25">
      <c r="A29" s="2" t="s">
        <v>21</v>
      </c>
    </row>
    <row r="30" spans="1:9" x14ac:dyDescent="0.25">
      <c r="A30" s="2" t="s">
        <v>22</v>
      </c>
    </row>
    <row r="31" spans="1:9" x14ac:dyDescent="0.25">
      <c r="A31" s="2" t="s">
        <v>25</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28</vt:i4>
      </vt:variant>
      <vt:variant>
        <vt:lpstr>Intervalos nomeados</vt:lpstr>
      </vt:variant>
      <vt:variant>
        <vt:i4>2</vt:i4>
      </vt:variant>
    </vt:vector>
  </HeadingPairs>
  <TitlesOfParts>
    <vt:vector size="30" baseType="lpstr">
      <vt:lpstr>Item1</vt:lpstr>
      <vt:lpstr>Item2</vt:lpstr>
      <vt:lpstr>Item3</vt:lpstr>
      <vt:lpstr>Item4</vt:lpstr>
      <vt:lpstr>Item5</vt:lpstr>
      <vt:lpstr>Item6</vt:lpstr>
      <vt:lpstr>Item7</vt:lpstr>
      <vt:lpstr>Item8</vt:lpstr>
      <vt:lpstr>Item9</vt:lpstr>
      <vt:lpstr>Item10</vt:lpstr>
      <vt:lpstr>Item11</vt:lpstr>
      <vt:lpstr>Item12</vt:lpstr>
      <vt:lpstr>Item13</vt:lpstr>
      <vt:lpstr>Item14</vt:lpstr>
      <vt:lpstr>Item15</vt:lpstr>
      <vt:lpstr>Item16</vt:lpstr>
      <vt:lpstr>Item17</vt:lpstr>
      <vt:lpstr>Item18</vt:lpstr>
      <vt:lpstr>Item19</vt:lpstr>
      <vt:lpstr>Item20</vt:lpstr>
      <vt:lpstr>Item21</vt:lpstr>
      <vt:lpstr>Item22</vt:lpstr>
      <vt:lpstr>Item23</vt:lpstr>
      <vt:lpstr>Item24</vt:lpstr>
      <vt:lpstr>Item25</vt:lpstr>
      <vt:lpstr>Item26</vt:lpstr>
      <vt:lpstr>Item27</vt:lpstr>
      <vt:lpstr>total</vt:lpstr>
      <vt:lpstr>total!Area_de_impressao</vt:lpstr>
      <vt:lpstr>total!Titulos_de_impressao</vt:lpstr>
    </vt:vector>
  </TitlesOfParts>
  <Company>Justiça Eleitoral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Marconni Rodrigues de Alcantara Santos</dc:creator>
  <cp:lastModifiedBy>Carlos Alberto Rocha de Almeida</cp:lastModifiedBy>
  <cp:lastPrinted>2025-05-12T16:04:58Z</cp:lastPrinted>
  <dcterms:created xsi:type="dcterms:W3CDTF">2023-11-07T17:10:34Z</dcterms:created>
  <dcterms:modified xsi:type="dcterms:W3CDTF">2025-05-12T17:02:18Z</dcterms:modified>
</cp:coreProperties>
</file>