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895" windowHeight="10665" activeTab="5"/>
  </bookViews>
  <sheets>
    <sheet name="supervisor" sheetId="46" r:id="rId1"/>
    <sheet name="motorista 25" sheetId="44" r:id="rId2"/>
    <sheet name="motorista rep" sheetId="51" r:id="rId3"/>
    <sheet name="diárias" sheetId="53" r:id="rId4"/>
    <sheet name="AN e HE" sheetId="52" r:id="rId5"/>
    <sheet name="ValorGlobal" sheetId="12" r:id="rId6"/>
  </sheets>
  <definedNames>
    <definedName name="_xlnm.Print_Area" localSheetId="1">'motorista 25'!$A$1:$D$138</definedName>
    <definedName name="_xlnm.Print_Area" localSheetId="2">'motorista rep'!$A$1:$D$138</definedName>
    <definedName name="_xlnm.Print_Area" localSheetId="0">supervisor!$A$1:$D$138</definedName>
    <definedName name="_xlnm.Print_Area" localSheetId="5">ValorGlobal!$A$1:$G$36</definedName>
  </definedNames>
  <calcPr calcId="145621"/>
</workbook>
</file>

<file path=xl/calcChain.xml><?xml version="1.0" encoding="utf-8"?>
<calcChain xmlns="http://schemas.openxmlformats.org/spreadsheetml/2006/main">
  <c r="B13" i="12" l="1"/>
  <c r="B12" i="12"/>
  <c r="D50" i="46" l="1"/>
  <c r="B37" i="53" l="1"/>
  <c r="D37" i="53" s="1"/>
  <c r="B36" i="53"/>
  <c r="B10" i="53"/>
  <c r="D10" i="53" s="1"/>
  <c r="B9" i="53"/>
  <c r="B45" i="53"/>
  <c r="D31" i="53"/>
  <c r="D30" i="53"/>
  <c r="B18" i="53"/>
  <c r="D4" i="53"/>
  <c r="D3" i="53"/>
  <c r="D32" i="53" l="1"/>
  <c r="D5" i="53"/>
  <c r="D36" i="53"/>
  <c r="D38" i="53" s="1"/>
  <c r="D9" i="53"/>
  <c r="D11" i="53" s="1"/>
  <c r="C44" i="52"/>
  <c r="D44" i="52" s="1"/>
  <c r="E44" i="52" s="1"/>
  <c r="C43" i="52"/>
  <c r="D43" i="52" s="1"/>
  <c r="E43" i="52" s="1"/>
  <c r="C28" i="52"/>
  <c r="D28" i="52" s="1"/>
  <c r="E28" i="52" s="1"/>
  <c r="C27" i="52"/>
  <c r="D27" i="52" s="1"/>
  <c r="C38" i="52"/>
  <c r="D38" i="52" s="1"/>
  <c r="E38" i="52" s="1"/>
  <c r="C37" i="52"/>
  <c r="D37" i="52" s="1"/>
  <c r="E37" i="52" s="1"/>
  <c r="C21" i="52"/>
  <c r="D21" i="52" s="1"/>
  <c r="E21" i="52" s="1"/>
  <c r="C22" i="52"/>
  <c r="D22" i="52" s="1"/>
  <c r="E22" i="52" s="1"/>
  <c r="B13" i="52"/>
  <c r="C13" i="52" s="1"/>
  <c r="D13" i="52" s="1"/>
  <c r="B8" i="52"/>
  <c r="C8" i="52" s="1"/>
  <c r="D8" i="52" s="1"/>
  <c r="H42" i="52"/>
  <c r="G42" i="52"/>
  <c r="F42" i="52"/>
  <c r="H36" i="52"/>
  <c r="G36" i="52"/>
  <c r="F36" i="52"/>
  <c r="H26" i="52"/>
  <c r="G26" i="52"/>
  <c r="F26" i="52"/>
  <c r="H20" i="52"/>
  <c r="G20" i="52"/>
  <c r="F20" i="52"/>
  <c r="G12" i="52"/>
  <c r="F12" i="52"/>
  <c r="E12" i="52"/>
  <c r="G7" i="52"/>
  <c r="F7" i="52"/>
  <c r="E7" i="52"/>
  <c r="B6" i="12"/>
  <c r="D35" i="51"/>
  <c r="C121" i="51"/>
  <c r="C120" i="51"/>
  <c r="C126" i="51" s="1"/>
  <c r="C96" i="51"/>
  <c r="C102" i="51" s="1"/>
  <c r="C103" i="51" s="1"/>
  <c r="D103" i="51" s="1"/>
  <c r="C90" i="51"/>
  <c r="C87" i="51"/>
  <c r="C81" i="51"/>
  <c r="C72" i="51"/>
  <c r="C74" i="51" s="1"/>
  <c r="C75" i="51" s="1"/>
  <c r="D75" i="51" s="1"/>
  <c r="C65" i="51"/>
  <c r="D50" i="51"/>
  <c r="D134" i="51" s="1"/>
  <c r="D23" i="51"/>
  <c r="D30" i="51" s="1"/>
  <c r="D103" i="44"/>
  <c r="D101" i="44"/>
  <c r="D100" i="44"/>
  <c r="D99" i="44"/>
  <c r="D98" i="44"/>
  <c r="D97" i="44"/>
  <c r="D96" i="44"/>
  <c r="D102" i="44" s="1"/>
  <c r="D104" i="44" s="1"/>
  <c r="D112" i="44" s="1"/>
  <c r="D91" i="44"/>
  <c r="D90" i="44"/>
  <c r="D89" i="44"/>
  <c r="D88" i="44"/>
  <c r="D92" i="44" s="1"/>
  <c r="D111" i="44" s="1"/>
  <c r="D87" i="44"/>
  <c r="D86" i="44"/>
  <c r="D81" i="44"/>
  <c r="D80" i="44"/>
  <c r="D82" i="44" s="1"/>
  <c r="D110" i="44" s="1"/>
  <c r="D75" i="44"/>
  <c r="D74" i="44"/>
  <c r="D76" i="44" s="1"/>
  <c r="D109" i="44" s="1"/>
  <c r="D73" i="44"/>
  <c r="D72" i="44"/>
  <c r="D64" i="44"/>
  <c r="D63" i="44"/>
  <c r="D62" i="44"/>
  <c r="D61" i="44"/>
  <c r="D60" i="44"/>
  <c r="D59" i="44"/>
  <c r="D58" i="44"/>
  <c r="D57" i="44"/>
  <c r="D65" i="44" s="1"/>
  <c r="D108" i="44" s="1"/>
  <c r="D41" i="44"/>
  <c r="D35" i="44"/>
  <c r="D34" i="44"/>
  <c r="D75" i="46"/>
  <c r="D74" i="46"/>
  <c r="D76" i="46" s="1"/>
  <c r="D73" i="46"/>
  <c r="D72" i="46"/>
  <c r="D64" i="46"/>
  <c r="D63" i="46"/>
  <c r="D62" i="46"/>
  <c r="D61" i="46"/>
  <c r="D60" i="46"/>
  <c r="D59" i="46"/>
  <c r="D58" i="46"/>
  <c r="D57" i="46"/>
  <c r="D65" i="46" s="1"/>
  <c r="D40" i="53" l="1"/>
  <c r="D51" i="53" s="1"/>
  <c r="D13" i="53"/>
  <c r="E27" i="52"/>
  <c r="F27" i="52" s="1"/>
  <c r="G27" i="52" s="1"/>
  <c r="F21" i="52"/>
  <c r="G21" i="52" s="1"/>
  <c r="E13" i="52"/>
  <c r="F13" i="52" s="1"/>
  <c r="G13" i="52" s="1"/>
  <c r="F28" i="52"/>
  <c r="G28" i="52" s="1"/>
  <c r="H28" i="52" s="1"/>
  <c r="F22" i="52"/>
  <c r="G22" i="52" s="1"/>
  <c r="D114" i="44"/>
  <c r="D98" i="51"/>
  <c r="D89" i="51"/>
  <c r="D86" i="51"/>
  <c r="D80" i="51"/>
  <c r="D63" i="51"/>
  <c r="D59" i="51"/>
  <c r="D132" i="51"/>
  <c r="D101" i="51"/>
  <c r="D97" i="51"/>
  <c r="D91" i="51"/>
  <c r="D88" i="51"/>
  <c r="D62" i="51"/>
  <c r="D58" i="51"/>
  <c r="D100" i="51"/>
  <c r="D90" i="51"/>
  <c r="D87" i="51"/>
  <c r="D73" i="51"/>
  <c r="D61" i="51"/>
  <c r="D57" i="51"/>
  <c r="D99" i="51"/>
  <c r="D72" i="51"/>
  <c r="D74" i="51" s="1"/>
  <c r="D76" i="51" s="1"/>
  <c r="D109" i="51" s="1"/>
  <c r="D64" i="51"/>
  <c r="D60" i="51"/>
  <c r="D81" i="51"/>
  <c r="F38" i="52"/>
  <c r="F43" i="52"/>
  <c r="G43" i="52" s="1"/>
  <c r="H43" i="52" s="1"/>
  <c r="F44" i="52"/>
  <c r="G44" i="52" s="1"/>
  <c r="H44" i="52" s="1"/>
  <c r="D96" i="51"/>
  <c r="D34" i="51"/>
  <c r="D41" i="51" s="1"/>
  <c r="D133" i="51" s="1"/>
  <c r="F37" i="52"/>
  <c r="E8" i="52"/>
  <c r="F8" i="52"/>
  <c r="D133" i="44"/>
  <c r="D91" i="46"/>
  <c r="D90" i="46"/>
  <c r="D89" i="46"/>
  <c r="D88" i="46"/>
  <c r="D87" i="46"/>
  <c r="D86" i="46"/>
  <c r="D92" i="46" s="1"/>
  <c r="D82" i="46"/>
  <c r="D81" i="46"/>
  <c r="D80" i="46"/>
  <c r="C43" i="53" l="1"/>
  <c r="C44" i="53" s="1"/>
  <c r="D24" i="53"/>
  <c r="C16" i="53"/>
  <c r="G8" i="52"/>
  <c r="H8" i="52"/>
  <c r="G21" i="12" s="1"/>
  <c r="I44" i="52"/>
  <c r="H27" i="52"/>
  <c r="I27" i="52" s="1"/>
  <c r="I43" i="52"/>
  <c r="G38" i="52"/>
  <c r="H38" i="52" s="1"/>
  <c r="I38" i="52" s="1"/>
  <c r="H22" i="52"/>
  <c r="I22" i="52" s="1"/>
  <c r="I28" i="52"/>
  <c r="H13" i="52"/>
  <c r="G30" i="12" s="1"/>
  <c r="G37" i="52"/>
  <c r="D102" i="51"/>
  <c r="D104" i="51" s="1"/>
  <c r="D112" i="51" s="1"/>
  <c r="D82" i="51"/>
  <c r="D110" i="51" s="1"/>
  <c r="H37" i="52"/>
  <c r="D65" i="51"/>
  <c r="D108" i="51" s="1"/>
  <c r="D92" i="51"/>
  <c r="D111" i="51" s="1"/>
  <c r="H21" i="52"/>
  <c r="I21" i="52" s="1"/>
  <c r="D23" i="44"/>
  <c r="D35" i="46"/>
  <c r="D23" i="46"/>
  <c r="D34" i="46" s="1"/>
  <c r="D41" i="46" s="1"/>
  <c r="D133" i="46" s="1"/>
  <c r="B4" i="12"/>
  <c r="B5" i="12"/>
  <c r="C72" i="44"/>
  <c r="C121" i="46"/>
  <c r="C120" i="46"/>
  <c r="C126" i="46"/>
  <c r="C102" i="46"/>
  <c r="C103" i="46"/>
  <c r="C96" i="46"/>
  <c r="C87" i="46"/>
  <c r="C74" i="46"/>
  <c r="C75" i="46"/>
  <c r="C65" i="46"/>
  <c r="C90" i="46"/>
  <c r="D134" i="46"/>
  <c r="C120" i="44"/>
  <c r="C121" i="44"/>
  <c r="C96" i="44"/>
  <c r="C102" i="44"/>
  <c r="C103" i="44"/>
  <c r="C81" i="44"/>
  <c r="C74" i="44"/>
  <c r="C75" i="44"/>
  <c r="C90" i="44"/>
  <c r="C87" i="44"/>
  <c r="D50" i="44"/>
  <c r="D134" i="44" s="1"/>
  <c r="C65" i="44"/>
  <c r="C126" i="44"/>
  <c r="C81" i="46"/>
  <c r="I29" i="52" l="1"/>
  <c r="I23" i="52"/>
  <c r="I31" i="52" s="1"/>
  <c r="G22" i="12" s="1"/>
  <c r="I45" i="52"/>
  <c r="C17" i="53"/>
  <c r="C20" i="53" s="1"/>
  <c r="I37" i="52"/>
  <c r="I39" i="52" s="1"/>
  <c r="D114" i="51"/>
  <c r="D135" i="51" s="1"/>
  <c r="D136" i="51" s="1"/>
  <c r="D30" i="46"/>
  <c r="D30" i="44"/>
  <c r="I47" i="52" l="1"/>
  <c r="G31" i="12" s="1"/>
  <c r="C19" i="53"/>
  <c r="C48" i="53"/>
  <c r="C46" i="53"/>
  <c r="C21" i="53"/>
  <c r="C47" i="53"/>
  <c r="D118" i="51"/>
  <c r="D109" i="46"/>
  <c r="D132" i="46"/>
  <c r="D96" i="46"/>
  <c r="D100" i="46"/>
  <c r="D110" i="46"/>
  <c r="D101" i="46"/>
  <c r="D98" i="46"/>
  <c r="D97" i="46"/>
  <c r="D99" i="46"/>
  <c r="D103" i="46"/>
  <c r="D132" i="44"/>
  <c r="C45" i="53" l="1"/>
  <c r="C49" i="53" s="1"/>
  <c r="D52" i="53" s="1"/>
  <c r="D53" i="53" s="1"/>
  <c r="G29" i="12" s="1"/>
  <c r="C18" i="53"/>
  <c r="C22" i="53" s="1"/>
  <c r="D25" i="53" s="1"/>
  <c r="D26" i="53" s="1"/>
  <c r="G20" i="12" s="1"/>
  <c r="D119" i="51"/>
  <c r="D102" i="46"/>
  <c r="D104" i="46" s="1"/>
  <c r="D112" i="46" s="1"/>
  <c r="D108" i="46"/>
  <c r="D111" i="46"/>
  <c r="D123" i="51" l="1"/>
  <c r="D121" i="51"/>
  <c r="D125" i="51"/>
  <c r="D124" i="51"/>
  <c r="D122" i="51"/>
  <c r="D114" i="46"/>
  <c r="D135" i="46" s="1"/>
  <c r="D136" i="46" s="1"/>
  <c r="D135" i="44"/>
  <c r="D136" i="44" s="1"/>
  <c r="D118" i="46" l="1"/>
  <c r="D120" i="51"/>
  <c r="D126" i="51" s="1"/>
  <c r="D137" i="51" s="1"/>
  <c r="D138" i="51" s="1"/>
  <c r="C6" i="12" s="1"/>
  <c r="E6" i="12" s="1"/>
  <c r="G6" i="12" s="1"/>
  <c r="D118" i="44"/>
  <c r="D119" i="44" s="1"/>
  <c r="D125" i="44" s="1"/>
  <c r="D121" i="44" l="1"/>
  <c r="D123" i="44"/>
  <c r="D122" i="46"/>
  <c r="D122" i="44"/>
  <c r="D120" i="44" s="1"/>
  <c r="D126" i="44" s="1"/>
  <c r="D137" i="44" s="1"/>
  <c r="D138" i="44" s="1"/>
  <c r="D124" i="44"/>
  <c r="D119" i="46"/>
  <c r="D125" i="46"/>
  <c r="C5" i="12" l="1"/>
  <c r="E5" i="12" s="1"/>
  <c r="C13" i="12"/>
  <c r="E13" i="12" s="1"/>
  <c r="G13" i="12" s="1"/>
  <c r="G5" i="12"/>
  <c r="D123" i="46"/>
  <c r="D124" i="46"/>
  <c r="D121" i="46"/>
  <c r="D120" i="46" l="1"/>
  <c r="D126" i="46" s="1"/>
  <c r="D137" i="46" s="1"/>
  <c r="D138" i="46"/>
  <c r="C4" i="12" l="1"/>
  <c r="E4" i="12" s="1"/>
  <c r="G4" i="12" s="1"/>
  <c r="G7" i="12" s="1"/>
  <c r="F28" i="12" s="1"/>
  <c r="G28" i="12" s="1"/>
  <c r="G32" i="12" s="1"/>
  <c r="C12" i="12"/>
  <c r="E12" i="12" s="1"/>
  <c r="G12" i="12" s="1"/>
  <c r="G14" i="12" s="1"/>
  <c r="F33" i="12" s="1"/>
  <c r="G33" i="12" s="1"/>
  <c r="F19" i="12" l="1"/>
  <c r="G19" i="12" s="1"/>
  <c r="G23" i="12" s="1"/>
  <c r="G36" i="12" s="1"/>
  <c r="G34" i="12"/>
</calcChain>
</file>

<file path=xl/sharedStrings.xml><?xml version="1.0" encoding="utf-8"?>
<sst xmlns="http://schemas.openxmlformats.org/spreadsheetml/2006/main" count="804" uniqueCount="213">
  <si>
    <t>Valor (R$)</t>
  </si>
  <si>
    <t>A</t>
  </si>
  <si>
    <t>B</t>
  </si>
  <si>
    <t>Adicional  de periculosidade</t>
  </si>
  <si>
    <t>C</t>
  </si>
  <si>
    <t xml:space="preserve">Adicional  de insalubridade </t>
  </si>
  <si>
    <t>D</t>
  </si>
  <si>
    <t>Adicional noturno</t>
  </si>
  <si>
    <t>E</t>
  </si>
  <si>
    <t>Hora noturna adicional</t>
  </si>
  <si>
    <t>F</t>
  </si>
  <si>
    <t>Adicional de Hora Extra</t>
  </si>
  <si>
    <t>G</t>
  </si>
  <si>
    <t>H</t>
  </si>
  <si>
    <t>Outros (especificar)</t>
  </si>
  <si>
    <t>Total da Remuneração</t>
  </si>
  <si>
    <t>Transporte</t>
  </si>
  <si>
    <t>Auxílio alimentação (Vales, Cesta Básica etc.)</t>
  </si>
  <si>
    <t>Assistência médica e familiar</t>
  </si>
  <si>
    <t>Auxílio creche</t>
  </si>
  <si>
    <t>Total  Benefícios Mensais e Diários</t>
  </si>
  <si>
    <t>INSS</t>
  </si>
  <si>
    <t>SESI OU SESC</t>
  </si>
  <si>
    <t>SENAI OU SENAC</t>
  </si>
  <si>
    <t>INCRA</t>
  </si>
  <si>
    <t>FGTS</t>
  </si>
  <si>
    <t>SEBRAE</t>
  </si>
  <si>
    <t>Uniformes</t>
  </si>
  <si>
    <t>TOTAL</t>
  </si>
  <si>
    <t>Afastamento Maternidade</t>
  </si>
  <si>
    <t>Equipamentos</t>
  </si>
  <si>
    <t>Tributos</t>
  </si>
  <si>
    <t>Discriminação dos Serviços (dados referentes à contratação)</t>
  </si>
  <si>
    <t>Data da apresentação da proposta (dia/mês/ano)</t>
  </si>
  <si>
    <t>Município/UF</t>
  </si>
  <si>
    <t>Ano Acordo, Convenção ou Sentença Normativa em Dissídio Coletivo</t>
  </si>
  <si>
    <t>Nº de meses de execução contratual</t>
  </si>
  <si>
    <t>Tipo de Serviço</t>
  </si>
  <si>
    <t>Percentual (%)</t>
  </si>
  <si>
    <t>Nota: Deverá ser elaborado um quadro para cada tipo de serviço</t>
  </si>
  <si>
    <t xml:space="preserve">Salário Base </t>
  </si>
  <si>
    <t>4.2</t>
  </si>
  <si>
    <t>4.3</t>
  </si>
  <si>
    <t>4.4</t>
  </si>
  <si>
    <t>Provisão para Rescisão</t>
  </si>
  <si>
    <t>4.1</t>
  </si>
  <si>
    <t>Salário Educação</t>
  </si>
  <si>
    <t>Seguro acidente do trabalho</t>
  </si>
  <si>
    <t>Aviso prévio indenizado</t>
  </si>
  <si>
    <t>4.5</t>
  </si>
  <si>
    <t>Descrição</t>
  </si>
  <si>
    <t>Subtotal</t>
  </si>
  <si>
    <t>13º Salário</t>
  </si>
  <si>
    <t>Aviso prévio  trabalhado</t>
  </si>
  <si>
    <t>Custo de Reposição Profissional Ausente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</si>
  <si>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</si>
  <si>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</si>
  <si>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</si>
  <si>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</si>
  <si>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</si>
  <si>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</si>
  <si>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</si>
  <si>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MÓDULO 2: BENEFÍCIOS MENSAIS E DIÁRIOS</t>
  </si>
  <si>
    <t>Benefícios Mensais e Diários</t>
  </si>
  <si>
    <t>Nota: o valor informado deverá ser o custo real do insumo (descontado o valor eventualmente pago pelo empregado)</t>
  </si>
  <si>
    <t>MÓDULO 3: INSUMOS DIVERSOS</t>
  </si>
  <si>
    <t>Insumos Diversos</t>
  </si>
  <si>
    <t>Materiais</t>
  </si>
  <si>
    <t>Total de Insumos diversos</t>
  </si>
  <si>
    <t>Submódulo 4.1 - Encargos previdenciários e FGTS:</t>
  </si>
  <si>
    <t>Encargos previdenciários e FGTS</t>
  </si>
  <si>
    <t>Nota (1) - Os percentuais dos encargos previdenciários e FGTS são aqueles estabelecidos pela legislação vigente.</t>
  </si>
  <si>
    <t>Nota (2) - Percentuais incidentes sobre a remuneração.</t>
  </si>
  <si>
    <t>Incidência dos encargos previstos no Submódulo 4.1 sobre 13º Salário</t>
  </si>
  <si>
    <t>Submódulo 4.3 - Afastamento Maternidade</t>
  </si>
  <si>
    <t>Afastamento maternidade</t>
  </si>
  <si>
    <t>Incidência dos encargos previstos no Submódulo 4.1 sobre afastamento maternidade</t>
  </si>
  <si>
    <t>Submódulo 4.4 - Provisão para Rescisão</t>
  </si>
  <si>
    <t>Incidência do FGTS e contribuições sociais sobre o aviso prévio indenizado</t>
  </si>
  <si>
    <t>Multa do FGTS do aviso prévio indenizado</t>
  </si>
  <si>
    <t>Incidência do Submódulo 4.1 sobre o aviso prévio trabalhado</t>
  </si>
  <si>
    <t>Multa do FGTS e contribuições sociais sobre o aviso prévio trabalhado</t>
  </si>
  <si>
    <t>Submódulo 4.5 - Custo de Reposição do Profissional Ausente</t>
  </si>
  <si>
    <t>Composição do Custo de Reposição do Profissional Ausente</t>
  </si>
  <si>
    <t>Ausência por doença</t>
  </si>
  <si>
    <t>Licença paternidade</t>
  </si>
  <si>
    <t>Ausências legais</t>
  </si>
  <si>
    <t>Ausência por Acidente de trabalho</t>
  </si>
  <si>
    <t>Incidência dos encargos do sudmódulo 4.1 sobre o Custo de reposição do profissional ausente</t>
  </si>
  <si>
    <t>Quadro-resumo - Módulo 4 - Encargos sociais e trabalhistas</t>
  </si>
  <si>
    <t>Módulo 4 - Encargos sociais e trabalhistas</t>
  </si>
  <si>
    <t>4.6</t>
  </si>
  <si>
    <t>Encargos Previdenciários, FGTS e outras contribuições</t>
  </si>
  <si>
    <t>Custo de Rescisão</t>
  </si>
  <si>
    <t>MÓDULO 5 - CUSTOS INDIRETOS, TRIBUTOS E LUCRO</t>
  </si>
  <si>
    <t>Custos Indiretos, Tributos e Lucro</t>
  </si>
  <si>
    <t>Custos Indiretos</t>
  </si>
  <si>
    <t>Lucro</t>
  </si>
  <si>
    <t>C.2. Tributos Estaduais (especificar)</t>
  </si>
  <si>
    <t>Nota (1): Custos Indiretos, Tributos e Lucro por empregado.</t>
  </si>
  <si>
    <t>Nota (2): O valor referente a tributos é obtido aplicando-se o percentual sobre o valor do faturamento.</t>
  </si>
  <si>
    <t>Mão-de-obra vinculada à execução contratual (valor por empregado)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</si>
  <si>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</si>
  <si>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</si>
  <si>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</si>
  <si>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</si>
  <si>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</si>
  <si>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</si>
  <si>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</si>
  <si>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Valor proposto por empregado</t>
  </si>
  <si>
    <t>Qtde de empregados por posto</t>
  </si>
  <si>
    <t>Valor proposto por posto</t>
  </si>
  <si>
    <t>Valor total do serviço</t>
  </si>
  <si>
    <t>(A)</t>
  </si>
  <si>
    <t>(B)</t>
  </si>
  <si>
    <t xml:space="preserve">(C) </t>
  </si>
  <si>
    <t>(D) = (B x C)</t>
  </si>
  <si>
    <t>(E)</t>
  </si>
  <si>
    <t>(F) = (D x E)</t>
  </si>
  <si>
    <t>I</t>
  </si>
  <si>
    <t>II</t>
  </si>
  <si>
    <t>Nota: Valores mensais por empregado.</t>
  </si>
  <si>
    <t>Total</t>
  </si>
  <si>
    <t>MÓDULO 4: ENCARGOS SOCIAIS E TRABALHISTAS</t>
  </si>
  <si>
    <t>Valor Mensal (R$)</t>
  </si>
  <si>
    <t>Valor Total (R$)</t>
  </si>
  <si>
    <t>Assistência odontológica</t>
  </si>
  <si>
    <t>C.3. Tributos Municipais (ISS)</t>
  </si>
  <si>
    <t>não se aplica</t>
  </si>
  <si>
    <t>Salvador BA</t>
  </si>
  <si>
    <t>III</t>
  </si>
  <si>
    <t>Quadro-resumo do Custo por Empregado</t>
  </si>
  <si>
    <t>EPIs</t>
  </si>
  <si>
    <t>Submódulo 4.2 - 13º Salário e Adicional de Férias</t>
  </si>
  <si>
    <t>Adicional de Férias</t>
  </si>
  <si>
    <t>Férias</t>
  </si>
  <si>
    <t>C.1. Tributos Federais:</t>
  </si>
  <si>
    <t>COFINS</t>
  </si>
  <si>
    <t>PIS</t>
  </si>
  <si>
    <t>Condução de veículos</t>
  </si>
  <si>
    <t>Supervisor</t>
  </si>
  <si>
    <t>ITEM</t>
  </si>
  <si>
    <t>QTD. DE DIÁRIAS (A)</t>
  </si>
  <si>
    <t>VALOR UNIT. R$ (B)</t>
  </si>
  <si>
    <t>VALOR TOTAL R$ (A x B)</t>
  </si>
  <si>
    <t xml:space="preserve">SOMA (C) </t>
  </si>
  <si>
    <t>DESCONTOS</t>
  </si>
  <si>
    <t>QTD.</t>
  </si>
  <si>
    <t xml:space="preserve">VALOR UNIT. R$ </t>
  </si>
  <si>
    <t xml:space="preserve">VALOR TOTAL R$ </t>
  </si>
  <si>
    <t>VALE TRANSPORTE</t>
  </si>
  <si>
    <t>VALE ALIMENTAÇÃO</t>
  </si>
  <si>
    <t>SOMA (F)</t>
  </si>
  <si>
    <t>INCIDÊNCIA DO MÓDULO 5 - CUSTOS INDIRETOS, LUCRO E TRIBUTOS</t>
  </si>
  <si>
    <t>TAXA DE ADMINISTRAÇÃO</t>
  </si>
  <si>
    <t>TAXA DE LUCRO</t>
  </si>
  <si>
    <t>TRIBUTOS, sendo:</t>
  </si>
  <si>
    <t>ISS</t>
  </si>
  <si>
    <t>VALOR TOTAL ESTIMADO COM DESLOCAMENTOS (DIÁRIAS)</t>
  </si>
  <si>
    <t>CUSTO ESTIMADO COM DESLOCAMENTO</t>
  </si>
  <si>
    <t>Valor final dos serviços para ano não eleitoral</t>
  </si>
  <si>
    <t>Valor anual dos serviços para ano eleitoral - postos regulares</t>
  </si>
  <si>
    <t>Valor final dos serviços para ano eleitoral</t>
  </si>
  <si>
    <t>Motorista caminhão hidrovácuo 25m³</t>
  </si>
  <si>
    <t>Motorista de representação</t>
  </si>
  <si>
    <t>Qtde de Postos</t>
  </si>
  <si>
    <t>Horas Extras</t>
  </si>
  <si>
    <t>Valor dos postos</t>
  </si>
  <si>
    <t>Deslocamentos (diárias)</t>
  </si>
  <si>
    <t>a. Valor Global Estimado</t>
  </si>
  <si>
    <t>J</t>
  </si>
  <si>
    <t>K</t>
  </si>
  <si>
    <t>Valor Global estimado para contratação</t>
  </si>
  <si>
    <t>Acréscimo temporário</t>
  </si>
  <si>
    <t>Tópico 4.3.1.9 - Estimativas anuais com adicional noturno e serviço extraordinário</t>
  </si>
  <si>
    <t>Ano não eleitoral</t>
  </si>
  <si>
    <t>Em horas</t>
  </si>
  <si>
    <t>Em reais</t>
  </si>
  <si>
    <t>Encargos</t>
  </si>
  <si>
    <t>Ano eleitoral</t>
  </si>
  <si>
    <t>Dom/Feriados</t>
  </si>
  <si>
    <t>Seg. a Sáb.</t>
  </si>
  <si>
    <t>L</t>
  </si>
  <si>
    <t>M</t>
  </si>
  <si>
    <t>( A + B + C + D )</t>
  </si>
  <si>
    <t>( F + G + H + I )</t>
  </si>
  <si>
    <t xml:space="preserve"> ( J + K )</t>
  </si>
  <si>
    <t>( E + L )</t>
  </si>
  <si>
    <t>Sem pernoite</t>
  </si>
  <si>
    <t>Com pernoite</t>
  </si>
  <si>
    <t>TOTAL - ANO NÃO ELEITORAL</t>
  </si>
  <si>
    <t>TOTAL - ANO ELEITORAL</t>
  </si>
  <si>
    <t>CUSTO TOTAL COM DIÁRIAS ( C - F )</t>
  </si>
  <si>
    <t>a) Estimativa de adicional noturno:</t>
  </si>
  <si>
    <t>b) Estimativa de horas extraordinárias:</t>
  </si>
  <si>
    <t>Total de horas extras em ano eleitoral:</t>
  </si>
  <si>
    <t>Total de horas extras em ano não eleitoral:</t>
  </si>
  <si>
    <r>
      <rPr>
        <b/>
        <u/>
        <sz val="10"/>
        <rFont val="Times New Roman"/>
        <family val="1"/>
      </rPr>
      <t>PLANILHA DE CUSTOS E FORMAÇÃO DE PREÇOS</t>
    </r>
    <r>
      <rPr>
        <sz val="10"/>
        <rFont val="Times New Roman"/>
        <family val="1"/>
      </rPr>
      <t xml:space="preserve"> -  (Redação dada pela Instrução Normativa n.º 6, de 23 de dezembro de 2013)</t>
    </r>
  </si>
  <si>
    <r>
      <t xml:space="preserve">Salário Normativo da Categoria Profissional </t>
    </r>
    <r>
      <rPr>
        <sz val="10"/>
        <color indexed="10"/>
        <rFont val="Times New Roman"/>
        <family val="1"/>
      </rPr>
      <t>(SEAC / SINDILIMP-BA)</t>
    </r>
  </si>
  <si>
    <r>
      <t xml:space="preserve">CUSTO ESTIMADO COM DESLOCAMENTOS - </t>
    </r>
    <r>
      <rPr>
        <b/>
        <sz val="10"/>
        <color indexed="10"/>
        <rFont val="Times New Roman"/>
        <family val="1"/>
      </rPr>
      <t>ANO NÃO ELEITORAL</t>
    </r>
  </si>
  <si>
    <r>
      <t xml:space="preserve">CUSTO ESTIMADO COM DESLOCAMENTOS - </t>
    </r>
    <r>
      <rPr>
        <b/>
        <sz val="10"/>
        <color indexed="10"/>
        <rFont val="Times New Roman"/>
        <family val="1"/>
      </rPr>
      <t>ANO ELEITORAL</t>
    </r>
  </si>
  <si>
    <r>
      <rPr>
        <u/>
        <sz val="10"/>
        <rFont val="Times New Roman"/>
        <family val="1"/>
      </rPr>
      <t>Sem</t>
    </r>
    <r>
      <rPr>
        <sz val="10"/>
        <rFont val="Times New Roman"/>
        <family val="1"/>
      </rPr>
      <t xml:space="preserve"> incidência de adicional noturno:</t>
    </r>
  </si>
  <si>
    <r>
      <rPr>
        <u/>
        <sz val="10"/>
        <rFont val="Times New Roman"/>
        <family val="1"/>
      </rPr>
      <t>Com</t>
    </r>
    <r>
      <rPr>
        <sz val="10"/>
        <rFont val="Times New Roman"/>
        <family val="1"/>
      </rPr>
      <t xml:space="preserve"> incidência de adicional noturno:</t>
    </r>
  </si>
  <si>
    <r>
      <t>VALOR GLOBAL (</t>
    </r>
    <r>
      <rPr>
        <b/>
        <u/>
        <sz val="10"/>
        <color indexed="10"/>
        <rFont val="Times New Roman"/>
        <family val="1"/>
      </rPr>
      <t>ano não eleitoral</t>
    </r>
    <r>
      <rPr>
        <b/>
        <sz val="10"/>
        <rFont val="Times New Roman"/>
        <family val="1"/>
      </rPr>
      <t>)</t>
    </r>
  </si>
  <si>
    <r>
      <t>VALOR GLOBAL (</t>
    </r>
    <r>
      <rPr>
        <b/>
        <u/>
        <sz val="10"/>
        <color indexed="10"/>
        <rFont val="Times New Roman"/>
        <family val="1"/>
      </rPr>
      <t>ano eleitoral</t>
    </r>
    <r>
      <rPr>
        <b/>
        <sz val="10"/>
        <rFont val="Times New Roman"/>
        <family val="1"/>
      </rPr>
      <t>)</t>
    </r>
  </si>
  <si>
    <t>VALOR MENSAL DOS SERVIÇOS - postos regulares</t>
  </si>
  <si>
    <t>VALOR MENSAL DOS SERVIÇOS (I + II + III)</t>
  </si>
  <si>
    <t>IV</t>
  </si>
  <si>
    <t>V</t>
  </si>
  <si>
    <t>VALOR MENSAL DOS SERVIÇOS (IV + V)</t>
  </si>
  <si>
    <t>VALOR MENSAL DOS SERVIÇOS - acréscimo temporário por até 5 meses em anos de eleições, plebiscitos ou referendos - Tópico 4.1.1 do TR</t>
  </si>
  <si>
    <t>b. Valor Global Estimado</t>
  </si>
  <si>
    <t>Seguro de Vida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</si>
</sst>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#,##0.00\ ;&quot; (&quot;#,##0.00\);&quot; -&quot;#\ ;@\ "/>
    <numFmt numFmtId="165" formatCode="#,##0\ ;&quot; (&quot;#,##0\);&quot; -&quot;#\ ;@\ "/>
  </numFmts>
  <fonts count="9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u/>
      <sz val="10"/>
      <name val="Times New Roman"/>
      <family val="1"/>
    </font>
    <font>
      <b/>
      <u/>
      <sz val="10"/>
      <color indexed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ill="0" applyBorder="0" applyAlignment="0" applyProtection="0"/>
    <xf numFmtId="44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 applyFill="1" applyBorder="1"/>
    <xf numFmtId="164" fontId="2" fillId="0" borderId="0" xfId="3" applyFont="1" applyFill="1" applyBorder="1" applyAlignment="1" applyProtection="1"/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vertical="top" wrapText="1"/>
    </xf>
    <xf numFmtId="164" fontId="2" fillId="0" borderId="1" xfId="3" applyFont="1" applyBorder="1" applyAlignment="1"/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164" fontId="2" fillId="0" borderId="1" xfId="3" applyFont="1" applyBorder="1"/>
    <xf numFmtId="0" fontId="4" fillId="2" borderId="1" xfId="0" applyFont="1" applyFill="1" applyBorder="1"/>
    <xf numFmtId="164" fontId="2" fillId="2" borderId="1" xfId="3" applyFont="1" applyFill="1" applyBorder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2" fillId="2" borderId="1" xfId="3" applyFont="1" applyFill="1" applyBorder="1" applyProtection="1"/>
    <xf numFmtId="14" fontId="2" fillId="0" borderId="0" xfId="0" applyNumberFormat="1" applyFont="1"/>
    <xf numFmtId="2" fontId="2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10" fontId="2" fillId="0" borderId="1" xfId="2" applyNumberFormat="1" applyFont="1" applyBorder="1" applyAlignment="1"/>
    <xf numFmtId="10" fontId="2" fillId="2" borderId="1" xfId="2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0" fontId="2" fillId="0" borderId="5" xfId="0" applyNumberFormat="1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10" fontId="2" fillId="0" borderId="5" xfId="0" applyNumberFormat="1" applyFont="1" applyBorder="1" applyAlignment="1">
      <alignment vertical="center" wrapText="1"/>
    </xf>
    <xf numFmtId="10" fontId="2" fillId="0" borderId="5" xfId="2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10" fontId="2" fillId="0" borderId="5" xfId="0" applyNumberFormat="1" applyFont="1" applyBorder="1" applyAlignment="1"/>
    <xf numFmtId="164" fontId="2" fillId="0" borderId="1" xfId="3" applyFont="1" applyBorder="1" applyAlignment="1">
      <alignment wrapText="1"/>
    </xf>
    <xf numFmtId="10" fontId="2" fillId="0" borderId="1" xfId="2" applyNumberFormat="1" applyFont="1" applyBorder="1"/>
    <xf numFmtId="0" fontId="2" fillId="2" borderId="1" xfId="0" applyFont="1" applyFill="1" applyBorder="1"/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64" fontId="2" fillId="0" borderId="6" xfId="3" applyFont="1" applyBorder="1"/>
    <xf numFmtId="164" fontId="4" fillId="0" borderId="6" xfId="0" applyNumberFormat="1" applyFont="1" applyBorder="1"/>
    <xf numFmtId="4" fontId="4" fillId="3" borderId="6" xfId="0" applyNumberFormat="1" applyFont="1" applyFill="1" applyBorder="1" applyAlignment="1"/>
    <xf numFmtId="9" fontId="2" fillId="0" borderId="6" xfId="0" applyNumberFormat="1" applyFont="1" applyBorder="1" applyAlignment="1">
      <alignment horizontal="center"/>
    </xf>
    <xf numFmtId="10" fontId="4" fillId="0" borderId="6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164" fontId="4" fillId="0" borderId="10" xfId="0" applyNumberFormat="1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4" fontId="2" fillId="0" borderId="6" xfId="0" applyNumberFormat="1" applyFont="1" applyBorder="1"/>
    <xf numFmtId="4" fontId="4" fillId="0" borderId="6" xfId="0" applyNumberFormat="1" applyFont="1" applyBorder="1"/>
    <xf numFmtId="0" fontId="2" fillId="2" borderId="6" xfId="0" applyFont="1" applyFill="1" applyBorder="1" applyAlignment="1">
      <alignment horizontal="center"/>
    </xf>
    <xf numFmtId="10" fontId="2" fillId="2" borderId="6" xfId="0" applyNumberFormat="1" applyFont="1" applyFill="1" applyBorder="1"/>
    <xf numFmtId="164" fontId="2" fillId="0" borderId="6" xfId="0" applyNumberFormat="1" applyFont="1" applyBorder="1"/>
    <xf numFmtId="44" fontId="4" fillId="0" borderId="0" xfId="4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164" fontId="2" fillId="0" borderId="1" xfId="3" applyFont="1" applyBorder="1" applyAlignment="1">
      <alignment vertical="center" wrapText="1"/>
    </xf>
    <xf numFmtId="165" fontId="2" fillId="0" borderId="1" xfId="3" applyNumberFormat="1" applyFont="1" applyBorder="1" applyAlignment="1">
      <alignment vertical="center" wrapText="1"/>
    </xf>
    <xf numFmtId="164" fontId="2" fillId="2" borderId="1" xfId="3" applyFont="1" applyFill="1" applyBorder="1" applyAlignment="1">
      <alignment wrapText="1"/>
    </xf>
    <xf numFmtId="0" fontId="4" fillId="0" borderId="1" xfId="0" applyFont="1" applyBorder="1"/>
    <xf numFmtId="164" fontId="2" fillId="0" borderId="5" xfId="3" applyFont="1" applyBorder="1"/>
    <xf numFmtId="0" fontId="4" fillId="0" borderId="1" xfId="0" applyFont="1" applyBorder="1" applyAlignment="1">
      <alignment horizontal="center" vertical="center"/>
    </xf>
    <xf numFmtId="164" fontId="4" fillId="0" borderId="5" xfId="3" applyFont="1" applyBorder="1" applyAlignment="1">
      <alignment horizontal="right" vertical="center"/>
    </xf>
    <xf numFmtId="164" fontId="4" fillId="0" borderId="1" xfId="3" applyFont="1" applyBorder="1"/>
    <xf numFmtId="164" fontId="2" fillId="0" borderId="5" xfId="3" applyFont="1" applyBorder="1" applyAlignment="1">
      <alignment horizontal="right"/>
    </xf>
    <xf numFmtId="164" fontId="4" fillId="0" borderId="5" xfId="3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2" borderId="1" xfId="0" applyFont="1" applyFill="1" applyBorder="1"/>
    <xf numFmtId="0" fontId="2" fillId="0" borderId="1" xfId="0" applyFont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4" fillId="2" borderId="4" xfId="0" applyFont="1" applyFill="1" applyBorder="1"/>
    <xf numFmtId="0" fontId="4" fillId="2" borderId="5" xfId="0" applyFont="1" applyFill="1" applyBorder="1"/>
    <xf numFmtId="0" fontId="2" fillId="0" borderId="12" xfId="0" applyFont="1" applyBorder="1" applyAlignment="1">
      <alignment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5">
    <cellStyle name="Moeda" xfId="4" builtinId="4"/>
    <cellStyle name="Normal" xfId="0" builtinId="0"/>
    <cellStyle name="Normal 2" xfId="1"/>
    <cellStyle name="Porcentagem" xfId="2" builtinId="5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6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view="pageBreakPreview" topLeftCell="A106" zoomScaleNormal="100" zoomScaleSheetLayoutView="100" workbookViewId="0">
      <selection activeCell="C126" sqref="C126"/>
    </sheetView>
  </sheetViews>
  <sheetFormatPr defaultRowHeight="12.75" x14ac:dyDescent="0.2"/>
  <cols>
    <col min="1" max="1" width="3.42578125" style="2" customWidth="1"/>
    <col min="2" max="2" width="39.85546875" style="2" customWidth="1"/>
    <col min="3" max="3" width="15.42578125" style="2" customWidth="1"/>
    <col min="4" max="4" width="23.85546875" style="2" customWidth="1"/>
    <col min="5" max="5" width="12.28515625" style="2" customWidth="1"/>
    <col min="6" max="6" width="6.140625" style="2" customWidth="1"/>
    <col min="7" max="7" width="14.5703125" style="2" customWidth="1"/>
    <col min="8" max="16384" width="9.140625" style="2"/>
  </cols>
  <sheetData>
    <row r="1" spans="1:7" ht="30" customHeight="1" x14ac:dyDescent="0.2">
      <c r="A1" s="80" t="s">
        <v>197</v>
      </c>
      <c r="B1" s="80"/>
      <c r="C1" s="80"/>
      <c r="D1" s="80"/>
      <c r="E1" s="1"/>
      <c r="F1" s="1"/>
      <c r="G1" s="1"/>
    </row>
    <row r="4" spans="1:7" x14ac:dyDescent="0.2">
      <c r="A4" s="3" t="s">
        <v>32</v>
      </c>
      <c r="C4" s="4"/>
      <c r="D4" s="4"/>
      <c r="E4" s="4"/>
    </row>
    <row r="5" spans="1:7" ht="13.5" thickBot="1" x14ac:dyDescent="0.25">
      <c r="A5" s="5"/>
      <c r="B5" s="5"/>
      <c r="C5" s="4"/>
      <c r="D5" s="4"/>
      <c r="E5" s="4"/>
    </row>
    <row r="6" spans="1:7" ht="14.25" thickTop="1" thickBot="1" x14ac:dyDescent="0.25">
      <c r="A6" s="6" t="s">
        <v>1</v>
      </c>
      <c r="B6" s="81" t="s">
        <v>33</v>
      </c>
      <c r="C6" s="82"/>
      <c r="D6" s="7"/>
      <c r="E6" s="8"/>
      <c r="F6" s="8"/>
      <c r="G6" s="5"/>
    </row>
    <row r="7" spans="1:7" ht="14.25" thickTop="1" thickBot="1" x14ac:dyDescent="0.25">
      <c r="A7" s="6" t="s">
        <v>2</v>
      </c>
      <c r="B7" s="81" t="s">
        <v>34</v>
      </c>
      <c r="C7" s="82"/>
      <c r="D7" s="7" t="s">
        <v>129</v>
      </c>
      <c r="E7" s="8"/>
      <c r="F7" s="8"/>
      <c r="G7" s="5"/>
    </row>
    <row r="8" spans="1:7" ht="14.25" thickTop="1" thickBot="1" x14ac:dyDescent="0.25">
      <c r="A8" s="6" t="s">
        <v>4</v>
      </c>
      <c r="B8" s="81" t="s">
        <v>35</v>
      </c>
      <c r="C8" s="82"/>
      <c r="D8" s="7" t="s">
        <v>128</v>
      </c>
      <c r="E8" s="8"/>
      <c r="F8" s="8"/>
      <c r="G8" s="5"/>
    </row>
    <row r="9" spans="1:7" ht="14.25" thickTop="1" thickBot="1" x14ac:dyDescent="0.25">
      <c r="A9" s="6" t="s">
        <v>6</v>
      </c>
      <c r="B9" s="81" t="s">
        <v>36</v>
      </c>
      <c r="C9" s="82"/>
      <c r="D9" s="7">
        <v>24</v>
      </c>
      <c r="E9" s="8"/>
      <c r="F9" s="8"/>
      <c r="G9" s="5"/>
    </row>
    <row r="10" spans="1:7" ht="13.5" thickTop="1" x14ac:dyDescent="0.2"/>
    <row r="11" spans="1:7" x14ac:dyDescent="0.2">
      <c r="A11" s="83" t="s">
        <v>55</v>
      </c>
      <c r="B11" s="83"/>
      <c r="C11" s="83"/>
      <c r="D11" s="83"/>
    </row>
    <row r="12" spans="1:7" ht="13.5" thickBot="1" x14ac:dyDescent="0.25"/>
    <row r="13" spans="1:7" ht="14.25" thickTop="1" thickBot="1" x14ac:dyDescent="0.25">
      <c r="A13" s="84" t="s">
        <v>56</v>
      </c>
      <c r="B13" s="84"/>
      <c r="C13" s="84"/>
      <c r="D13" s="84"/>
    </row>
    <row r="14" spans="1:7" ht="14.25" thickTop="1" thickBot="1" x14ac:dyDescent="0.25">
      <c r="A14" s="7">
        <v>1</v>
      </c>
      <c r="B14" s="85" t="s">
        <v>57</v>
      </c>
      <c r="C14" s="85"/>
      <c r="D14" s="9" t="s">
        <v>139</v>
      </c>
    </row>
    <row r="15" spans="1:7" ht="14.25" thickTop="1" thickBot="1" x14ac:dyDescent="0.25">
      <c r="A15" s="7">
        <v>2</v>
      </c>
      <c r="B15" s="85" t="s">
        <v>198</v>
      </c>
      <c r="C15" s="85"/>
      <c r="D15" s="10">
        <v>1609.74</v>
      </c>
    </row>
    <row r="16" spans="1:7" ht="14.25" thickTop="1" thickBot="1" x14ac:dyDescent="0.25">
      <c r="A16" s="7">
        <v>3</v>
      </c>
      <c r="B16" s="85" t="s">
        <v>58</v>
      </c>
      <c r="C16" s="85"/>
      <c r="D16" s="11" t="s">
        <v>140</v>
      </c>
    </row>
    <row r="17" spans="1:4" ht="14.25" thickTop="1" thickBot="1" x14ac:dyDescent="0.25">
      <c r="A17" s="7">
        <v>4</v>
      </c>
      <c r="B17" s="85" t="s">
        <v>59</v>
      </c>
      <c r="C17" s="85"/>
      <c r="D17" s="12">
        <v>43101</v>
      </c>
    </row>
    <row r="18" spans="1:4" ht="13.5" thickTop="1" x14ac:dyDescent="0.2">
      <c r="A18" s="2" t="s">
        <v>39</v>
      </c>
    </row>
    <row r="21" spans="1:4" ht="13.5" thickBot="1" x14ac:dyDescent="0.25">
      <c r="A21" s="13" t="s">
        <v>60</v>
      </c>
    </row>
    <row r="22" spans="1:4" ht="14.25" thickTop="1" thickBot="1" x14ac:dyDescent="0.25">
      <c r="A22" s="14">
        <v>1</v>
      </c>
      <c r="B22" s="86" t="s">
        <v>61</v>
      </c>
      <c r="C22" s="87"/>
      <c r="D22" s="14" t="s">
        <v>0</v>
      </c>
    </row>
    <row r="23" spans="1:4" ht="14.25" thickTop="1" thickBot="1" x14ac:dyDescent="0.25">
      <c r="A23" s="6" t="s">
        <v>1</v>
      </c>
      <c r="B23" s="81" t="s">
        <v>40</v>
      </c>
      <c r="C23" s="82"/>
      <c r="D23" s="10">
        <f>D15</f>
        <v>1609.74</v>
      </c>
    </row>
    <row r="24" spans="1:4" ht="14.25" thickTop="1" thickBot="1" x14ac:dyDescent="0.25">
      <c r="A24" s="6" t="s">
        <v>2</v>
      </c>
      <c r="B24" s="81" t="s">
        <v>3</v>
      </c>
      <c r="C24" s="82"/>
      <c r="D24" s="10"/>
    </row>
    <row r="25" spans="1:4" ht="14.25" thickTop="1" thickBot="1" x14ac:dyDescent="0.25">
      <c r="A25" s="6" t="s">
        <v>4</v>
      </c>
      <c r="B25" s="81" t="s">
        <v>5</v>
      </c>
      <c r="C25" s="82"/>
      <c r="D25" s="10"/>
    </row>
    <row r="26" spans="1:4" ht="14.25" thickTop="1" thickBot="1" x14ac:dyDescent="0.25">
      <c r="A26" s="6" t="s">
        <v>6</v>
      </c>
      <c r="B26" s="81" t="s">
        <v>7</v>
      </c>
      <c r="C26" s="82"/>
      <c r="D26" s="10"/>
    </row>
    <row r="27" spans="1:4" ht="14.25" thickTop="1" thickBot="1" x14ac:dyDescent="0.25">
      <c r="A27" s="6" t="s">
        <v>8</v>
      </c>
      <c r="B27" s="81" t="s">
        <v>9</v>
      </c>
      <c r="C27" s="82"/>
      <c r="D27" s="10"/>
    </row>
    <row r="28" spans="1:4" ht="14.25" thickTop="1" thickBot="1" x14ac:dyDescent="0.25">
      <c r="A28" s="6" t="s">
        <v>10</v>
      </c>
      <c r="B28" s="81" t="s">
        <v>11</v>
      </c>
      <c r="C28" s="82"/>
      <c r="D28" s="10"/>
    </row>
    <row r="29" spans="1:4" ht="14.25" thickTop="1" thickBot="1" x14ac:dyDescent="0.25">
      <c r="A29" s="6" t="s">
        <v>12</v>
      </c>
      <c r="B29" s="81" t="s">
        <v>14</v>
      </c>
      <c r="C29" s="82"/>
      <c r="D29" s="15"/>
    </row>
    <row r="30" spans="1:4" ht="14.25" thickTop="1" thickBot="1" x14ac:dyDescent="0.25">
      <c r="A30" s="16"/>
      <c r="B30" s="88" t="s">
        <v>15</v>
      </c>
      <c r="C30" s="89"/>
      <c r="D30" s="17">
        <f>SUM(D23:D29)</f>
        <v>1609.74</v>
      </c>
    </row>
    <row r="31" spans="1:4" ht="13.5" thickTop="1" x14ac:dyDescent="0.2"/>
    <row r="32" spans="1:4" ht="13.5" thickBot="1" x14ac:dyDescent="0.25">
      <c r="A32" s="13" t="s">
        <v>62</v>
      </c>
    </row>
    <row r="33" spans="1:7" ht="14.25" thickTop="1" thickBot="1" x14ac:dyDescent="0.25">
      <c r="A33" s="14">
        <v>2</v>
      </c>
      <c r="B33" s="86" t="s">
        <v>63</v>
      </c>
      <c r="C33" s="87"/>
      <c r="D33" s="14" t="s">
        <v>0</v>
      </c>
    </row>
    <row r="34" spans="1:7" ht="14.25" thickTop="1" thickBot="1" x14ac:dyDescent="0.25">
      <c r="A34" s="6" t="s">
        <v>1</v>
      </c>
      <c r="B34" s="81" t="s">
        <v>16</v>
      </c>
      <c r="C34" s="82"/>
      <c r="D34" s="10">
        <f>(3.7*2*22)-(D23*0.06)</f>
        <v>66.215600000000009</v>
      </c>
    </row>
    <row r="35" spans="1:7" ht="14.25" thickTop="1" thickBot="1" x14ac:dyDescent="0.25">
      <c r="A35" s="6" t="s">
        <v>2</v>
      </c>
      <c r="B35" s="81" t="s">
        <v>17</v>
      </c>
      <c r="C35" s="82"/>
      <c r="D35" s="10">
        <f>13.1*0.8*22</f>
        <v>230.56</v>
      </c>
    </row>
    <row r="36" spans="1:7" ht="14.25" thickTop="1" thickBot="1" x14ac:dyDescent="0.25">
      <c r="A36" s="6" t="s">
        <v>4</v>
      </c>
      <c r="B36" s="81" t="s">
        <v>18</v>
      </c>
      <c r="C36" s="82"/>
      <c r="D36" s="10">
        <v>110</v>
      </c>
    </row>
    <row r="37" spans="1:7" ht="14.25" thickTop="1" thickBot="1" x14ac:dyDescent="0.25">
      <c r="A37" s="6" t="s">
        <v>6</v>
      </c>
      <c r="B37" s="81" t="s">
        <v>19</v>
      </c>
      <c r="C37" s="82"/>
      <c r="D37" s="10"/>
    </row>
    <row r="38" spans="1:7" ht="14.25" thickTop="1" thickBot="1" x14ac:dyDescent="0.25">
      <c r="A38" s="6" t="s">
        <v>8</v>
      </c>
      <c r="B38" s="81" t="s">
        <v>212</v>
      </c>
      <c r="C38" s="82"/>
      <c r="D38" s="10">
        <v>3.16</v>
      </c>
    </row>
    <row r="39" spans="1:7" ht="14.25" thickTop="1" thickBot="1" x14ac:dyDescent="0.25">
      <c r="A39" s="6" t="s">
        <v>10</v>
      </c>
      <c r="B39" s="81" t="s">
        <v>126</v>
      </c>
      <c r="C39" s="82"/>
      <c r="D39" s="10">
        <v>10</v>
      </c>
    </row>
    <row r="40" spans="1:7" ht="14.25" thickTop="1" thickBot="1" x14ac:dyDescent="0.25">
      <c r="A40" s="6" t="s">
        <v>12</v>
      </c>
      <c r="B40" s="18" t="s">
        <v>14</v>
      </c>
      <c r="C40" s="19"/>
      <c r="D40" s="10">
        <v>0</v>
      </c>
    </row>
    <row r="41" spans="1:7" ht="14.25" thickTop="1" thickBot="1" x14ac:dyDescent="0.25">
      <c r="A41" s="16"/>
      <c r="B41" s="88" t="s">
        <v>20</v>
      </c>
      <c r="C41" s="89"/>
      <c r="D41" s="20">
        <f>SUM(D34:D40)</f>
        <v>419.93560000000002</v>
      </c>
    </row>
    <row r="42" spans="1:7" ht="13.5" thickTop="1" x14ac:dyDescent="0.2">
      <c r="A42" s="90" t="s">
        <v>64</v>
      </c>
      <c r="B42" s="90"/>
      <c r="C42" s="90"/>
      <c r="D42" s="90"/>
    </row>
    <row r="44" spans="1:7" ht="13.5" thickBot="1" x14ac:dyDescent="0.25">
      <c r="A44" s="13" t="s">
        <v>65</v>
      </c>
    </row>
    <row r="45" spans="1:7" ht="14.25" thickTop="1" thickBot="1" x14ac:dyDescent="0.25">
      <c r="A45" s="14">
        <v>3</v>
      </c>
      <c r="B45" s="86" t="s">
        <v>66</v>
      </c>
      <c r="C45" s="87"/>
      <c r="D45" s="14" t="s">
        <v>0</v>
      </c>
      <c r="E45" s="21"/>
      <c r="G45" s="21"/>
    </row>
    <row r="46" spans="1:7" ht="14.25" thickTop="1" thickBot="1" x14ac:dyDescent="0.25">
      <c r="A46" s="6" t="s">
        <v>1</v>
      </c>
      <c r="B46" s="81" t="s">
        <v>27</v>
      </c>
      <c r="C46" s="82"/>
      <c r="D46" s="10">
        <v>62.18</v>
      </c>
      <c r="G46" s="22"/>
    </row>
    <row r="47" spans="1:7" ht="14.25" thickTop="1" thickBot="1" x14ac:dyDescent="0.25">
      <c r="A47" s="6" t="s">
        <v>2</v>
      </c>
      <c r="B47" s="81" t="s">
        <v>67</v>
      </c>
      <c r="C47" s="82"/>
      <c r="D47" s="10"/>
      <c r="G47" s="22"/>
    </row>
    <row r="48" spans="1:7" ht="14.25" thickTop="1" thickBot="1" x14ac:dyDescent="0.25">
      <c r="A48" s="6" t="s">
        <v>4</v>
      </c>
      <c r="B48" s="81" t="s">
        <v>30</v>
      </c>
      <c r="C48" s="82"/>
      <c r="D48" s="10"/>
      <c r="G48" s="22"/>
    </row>
    <row r="49" spans="1:4" ht="14.25" thickTop="1" thickBot="1" x14ac:dyDescent="0.25">
      <c r="A49" s="6" t="s">
        <v>6</v>
      </c>
      <c r="B49" s="81" t="s">
        <v>132</v>
      </c>
      <c r="C49" s="82"/>
      <c r="D49" s="10"/>
    </row>
    <row r="50" spans="1:4" ht="14.25" thickTop="1" thickBot="1" x14ac:dyDescent="0.25">
      <c r="A50" s="16"/>
      <c r="B50" s="88" t="s">
        <v>68</v>
      </c>
      <c r="C50" s="89"/>
      <c r="D50" s="17">
        <f>SUM(D46:D49)</f>
        <v>62.18</v>
      </c>
    </row>
    <row r="51" spans="1:4" ht="13.5" thickTop="1" x14ac:dyDescent="0.2">
      <c r="A51" s="2" t="s">
        <v>121</v>
      </c>
    </row>
    <row r="53" spans="1:4" x14ac:dyDescent="0.2">
      <c r="A53" s="13" t="s">
        <v>123</v>
      </c>
    </row>
    <row r="55" spans="1:4" ht="13.5" thickBot="1" x14ac:dyDescent="0.25">
      <c r="A55" s="13" t="s">
        <v>69</v>
      </c>
    </row>
    <row r="56" spans="1:4" ht="14.25" thickTop="1" thickBot="1" x14ac:dyDescent="0.25">
      <c r="A56" s="23" t="s">
        <v>45</v>
      </c>
      <c r="B56" s="23" t="s">
        <v>70</v>
      </c>
      <c r="C56" s="23" t="s">
        <v>38</v>
      </c>
      <c r="D56" s="23" t="s">
        <v>0</v>
      </c>
    </row>
    <row r="57" spans="1:4" ht="14.25" thickTop="1" thickBot="1" x14ac:dyDescent="0.25">
      <c r="A57" s="7" t="s">
        <v>1</v>
      </c>
      <c r="B57" s="24" t="s">
        <v>21</v>
      </c>
      <c r="C57" s="25">
        <v>0.2</v>
      </c>
      <c r="D57" s="15">
        <f t="shared" ref="D57:D64" si="0">$D$30*C57</f>
        <v>321.94800000000004</v>
      </c>
    </row>
    <row r="58" spans="1:4" ht="14.25" thickTop="1" thickBot="1" x14ac:dyDescent="0.25">
      <c r="A58" s="7" t="s">
        <v>2</v>
      </c>
      <c r="B58" s="24" t="s">
        <v>22</v>
      </c>
      <c r="C58" s="25">
        <v>1.4999999999999999E-2</v>
      </c>
      <c r="D58" s="15">
        <f t="shared" si="0"/>
        <v>24.146100000000001</v>
      </c>
    </row>
    <row r="59" spans="1:4" ht="14.25" thickTop="1" thickBot="1" x14ac:dyDescent="0.25">
      <c r="A59" s="7" t="s">
        <v>4</v>
      </c>
      <c r="B59" s="24" t="s">
        <v>23</v>
      </c>
      <c r="C59" s="25">
        <v>0.01</v>
      </c>
      <c r="D59" s="15">
        <f t="shared" si="0"/>
        <v>16.0974</v>
      </c>
    </row>
    <row r="60" spans="1:4" ht="14.25" thickTop="1" thickBot="1" x14ac:dyDescent="0.25">
      <c r="A60" s="7" t="s">
        <v>6</v>
      </c>
      <c r="B60" s="24" t="s">
        <v>24</v>
      </c>
      <c r="C60" s="25">
        <v>2E-3</v>
      </c>
      <c r="D60" s="15">
        <f t="shared" si="0"/>
        <v>3.2194799999999999</v>
      </c>
    </row>
    <row r="61" spans="1:4" ht="14.25" thickTop="1" thickBot="1" x14ac:dyDescent="0.25">
      <c r="A61" s="7" t="s">
        <v>8</v>
      </c>
      <c r="B61" s="24" t="s">
        <v>46</v>
      </c>
      <c r="C61" s="25">
        <v>2.5000000000000001E-2</v>
      </c>
      <c r="D61" s="15">
        <f t="shared" si="0"/>
        <v>40.243500000000004</v>
      </c>
    </row>
    <row r="62" spans="1:4" ht="14.25" thickTop="1" thickBot="1" x14ac:dyDescent="0.25">
      <c r="A62" s="7" t="s">
        <v>10</v>
      </c>
      <c r="B62" s="24" t="s">
        <v>25</v>
      </c>
      <c r="C62" s="25">
        <v>0.08</v>
      </c>
      <c r="D62" s="15">
        <f t="shared" si="0"/>
        <v>128.7792</v>
      </c>
    </row>
    <row r="63" spans="1:4" ht="14.25" thickTop="1" thickBot="1" x14ac:dyDescent="0.25">
      <c r="A63" s="7" t="s">
        <v>12</v>
      </c>
      <c r="B63" s="24" t="s">
        <v>47</v>
      </c>
      <c r="C63" s="25">
        <v>0.03</v>
      </c>
      <c r="D63" s="15">
        <f t="shared" si="0"/>
        <v>48.292200000000001</v>
      </c>
    </row>
    <row r="64" spans="1:4" ht="14.25" thickTop="1" thickBot="1" x14ac:dyDescent="0.25">
      <c r="A64" s="7" t="s">
        <v>13</v>
      </c>
      <c r="B64" s="24" t="s">
        <v>26</v>
      </c>
      <c r="C64" s="25">
        <v>6.0000000000000001E-3</v>
      </c>
      <c r="D64" s="15">
        <f t="shared" si="0"/>
        <v>9.6584400000000006</v>
      </c>
    </row>
    <row r="65" spans="1:4" ht="14.25" thickTop="1" thickBot="1" x14ac:dyDescent="0.25">
      <c r="A65" s="91" t="s">
        <v>28</v>
      </c>
      <c r="B65" s="92"/>
      <c r="C65" s="26">
        <f>SUM(C57:C64)</f>
        <v>0.3680000000000001</v>
      </c>
      <c r="D65" s="17">
        <f>SUM(D57:D64)</f>
        <v>592.38432</v>
      </c>
    </row>
    <row r="66" spans="1:4" ht="13.5" thickTop="1" x14ac:dyDescent="0.2">
      <c r="A66" s="93" t="s">
        <v>71</v>
      </c>
      <c r="B66" s="93"/>
      <c r="C66" s="93"/>
      <c r="D66" s="93"/>
    </row>
    <row r="67" spans="1:4" x14ac:dyDescent="0.2">
      <c r="A67" s="2" t="s">
        <v>72</v>
      </c>
    </row>
    <row r="70" spans="1:4" ht="13.5" thickBot="1" x14ac:dyDescent="0.25">
      <c r="A70" s="13" t="s">
        <v>133</v>
      </c>
    </row>
    <row r="71" spans="1:4" ht="14.25" thickTop="1" thickBot="1" x14ac:dyDescent="0.25">
      <c r="A71" s="27" t="s">
        <v>41</v>
      </c>
      <c r="B71" s="94" t="s">
        <v>52</v>
      </c>
      <c r="C71" s="95"/>
      <c r="D71" s="27" t="s">
        <v>0</v>
      </c>
    </row>
    <row r="72" spans="1:4" ht="14.25" thickTop="1" thickBot="1" x14ac:dyDescent="0.25">
      <c r="A72" s="28" t="s">
        <v>1</v>
      </c>
      <c r="B72" s="29" t="s">
        <v>52</v>
      </c>
      <c r="C72" s="30">
        <v>8.3299999999999999E-2</v>
      </c>
      <c r="D72" s="15">
        <f>C72*$D$30</f>
        <v>134.091342</v>
      </c>
    </row>
    <row r="73" spans="1:4" ht="14.25" thickTop="1" thickBot="1" x14ac:dyDescent="0.25">
      <c r="A73" s="31" t="s">
        <v>2</v>
      </c>
      <c r="B73" s="29" t="s">
        <v>134</v>
      </c>
      <c r="C73" s="30">
        <v>2.7799999999999998E-2</v>
      </c>
      <c r="D73" s="15">
        <f>C73*$D$30</f>
        <v>44.750771999999998</v>
      </c>
    </row>
    <row r="74" spans="1:4" ht="14.25" thickTop="1" thickBot="1" x14ac:dyDescent="0.25">
      <c r="A74" s="96" t="s">
        <v>51</v>
      </c>
      <c r="B74" s="97"/>
      <c r="C74" s="32">
        <f>SUM(C72:C73)</f>
        <v>0.1111</v>
      </c>
      <c r="D74" s="15">
        <f>SUM(D72:D73)</f>
        <v>178.84211399999998</v>
      </c>
    </row>
    <row r="75" spans="1:4" ht="26.25" customHeight="1" thickTop="1" thickBot="1" x14ac:dyDescent="0.25">
      <c r="A75" s="28" t="s">
        <v>2</v>
      </c>
      <c r="B75" s="33" t="s">
        <v>73</v>
      </c>
      <c r="C75" s="34">
        <f>C74*C65</f>
        <v>4.0884800000000013E-2</v>
      </c>
      <c r="D75" s="15">
        <f>C75*D30</f>
        <v>65.813897952000019</v>
      </c>
    </row>
    <row r="76" spans="1:4" ht="14.25" thickTop="1" thickBot="1" x14ac:dyDescent="0.25">
      <c r="A76" s="86" t="s">
        <v>28</v>
      </c>
      <c r="B76" s="98"/>
      <c r="C76" s="87"/>
      <c r="D76" s="17">
        <f>SUM(D74:D75)</f>
        <v>244.656011952</v>
      </c>
    </row>
    <row r="77" spans="1:4" ht="13.5" thickTop="1" x14ac:dyDescent="0.2"/>
    <row r="78" spans="1:4" ht="13.5" thickBot="1" x14ac:dyDescent="0.25">
      <c r="A78" s="13" t="s">
        <v>74</v>
      </c>
    </row>
    <row r="79" spans="1:4" ht="14.25" thickTop="1" thickBot="1" x14ac:dyDescent="0.25">
      <c r="A79" s="27" t="s">
        <v>42</v>
      </c>
      <c r="B79" s="94" t="s">
        <v>75</v>
      </c>
      <c r="C79" s="95"/>
      <c r="D79" s="27" t="s">
        <v>0</v>
      </c>
    </row>
    <row r="80" spans="1:4" ht="14.25" thickTop="1" thickBot="1" x14ac:dyDescent="0.25">
      <c r="A80" s="28" t="s">
        <v>1</v>
      </c>
      <c r="B80" s="29" t="s">
        <v>75</v>
      </c>
      <c r="C80" s="30">
        <v>6.9999999999999999E-4</v>
      </c>
      <c r="D80" s="15">
        <f>C80*$D$30</f>
        <v>1.1268180000000001</v>
      </c>
    </row>
    <row r="81" spans="1:4" ht="27" customHeight="1" thickTop="1" thickBot="1" x14ac:dyDescent="0.25">
      <c r="A81" s="28" t="s">
        <v>2</v>
      </c>
      <c r="B81" s="33" t="s">
        <v>76</v>
      </c>
      <c r="C81" s="34">
        <f>C80*C65</f>
        <v>2.5760000000000008E-4</v>
      </c>
      <c r="D81" s="15">
        <f>C81*$D$30</f>
        <v>0.41466902400000011</v>
      </c>
    </row>
    <row r="82" spans="1:4" ht="14.25" thickTop="1" thickBot="1" x14ac:dyDescent="0.25">
      <c r="A82" s="86" t="s">
        <v>28</v>
      </c>
      <c r="B82" s="98"/>
      <c r="C82" s="87"/>
      <c r="D82" s="17">
        <f>SUM(D80:D81)</f>
        <v>1.5414870240000003</v>
      </c>
    </row>
    <row r="83" spans="1:4" ht="13.5" thickTop="1" x14ac:dyDescent="0.2"/>
    <row r="84" spans="1:4" ht="13.5" thickBot="1" x14ac:dyDescent="0.25">
      <c r="A84" s="13" t="s">
        <v>77</v>
      </c>
    </row>
    <row r="85" spans="1:4" ht="14.25" thickTop="1" thickBot="1" x14ac:dyDescent="0.25">
      <c r="A85" s="27" t="s">
        <v>43</v>
      </c>
      <c r="B85" s="94" t="s">
        <v>44</v>
      </c>
      <c r="C85" s="95"/>
      <c r="D85" s="27" t="s">
        <v>0</v>
      </c>
    </row>
    <row r="86" spans="1:4" ht="14.25" thickTop="1" thickBot="1" x14ac:dyDescent="0.25">
      <c r="A86" s="28" t="s">
        <v>1</v>
      </c>
      <c r="B86" s="29" t="s">
        <v>48</v>
      </c>
      <c r="C86" s="32">
        <v>4.6600000000000003E-2</v>
      </c>
      <c r="D86" s="15">
        <f t="shared" ref="D86:D91" si="1">$D$30*C86</f>
        <v>75.013884000000004</v>
      </c>
    </row>
    <row r="87" spans="1:4" ht="24.75" customHeight="1" thickTop="1" thickBot="1" x14ac:dyDescent="0.25">
      <c r="A87" s="28" t="s">
        <v>2</v>
      </c>
      <c r="B87" s="33" t="s">
        <v>78</v>
      </c>
      <c r="C87" s="35">
        <f>C86*0.08</f>
        <v>3.7280000000000004E-3</v>
      </c>
      <c r="D87" s="15">
        <f t="shared" si="1"/>
        <v>6.0011107200000007</v>
      </c>
    </row>
    <row r="88" spans="1:4" ht="14.25" thickTop="1" thickBot="1" x14ac:dyDescent="0.25">
      <c r="A88" s="36" t="s">
        <v>4</v>
      </c>
      <c r="B88" s="33" t="s">
        <v>79</v>
      </c>
      <c r="C88" s="34">
        <v>2E-3</v>
      </c>
      <c r="D88" s="15">
        <f t="shared" si="1"/>
        <v>3.2194799999999999</v>
      </c>
    </row>
    <row r="89" spans="1:4" ht="14.25" thickTop="1" thickBot="1" x14ac:dyDescent="0.25">
      <c r="A89" s="36" t="s">
        <v>6</v>
      </c>
      <c r="B89" s="33" t="s">
        <v>53</v>
      </c>
      <c r="C89" s="34">
        <v>1.17E-2</v>
      </c>
      <c r="D89" s="15">
        <f t="shared" si="1"/>
        <v>18.833957999999999</v>
      </c>
    </row>
    <row r="90" spans="1:4" ht="27" thickTop="1" thickBot="1" x14ac:dyDescent="0.25">
      <c r="A90" s="36" t="s">
        <v>8</v>
      </c>
      <c r="B90" s="33" t="s">
        <v>80</v>
      </c>
      <c r="C90" s="34">
        <f>C89*C65</f>
        <v>4.3056000000000014E-3</v>
      </c>
      <c r="D90" s="15">
        <f t="shared" si="1"/>
        <v>6.9308965440000021</v>
      </c>
    </row>
    <row r="91" spans="1:4" ht="24" customHeight="1" thickTop="1" thickBot="1" x14ac:dyDescent="0.25">
      <c r="A91" s="36" t="s">
        <v>10</v>
      </c>
      <c r="B91" s="33" t="s">
        <v>81</v>
      </c>
      <c r="C91" s="34">
        <v>0.01</v>
      </c>
      <c r="D91" s="15">
        <f t="shared" si="1"/>
        <v>16.0974</v>
      </c>
    </row>
    <row r="92" spans="1:4" ht="14.25" thickTop="1" thickBot="1" x14ac:dyDescent="0.25">
      <c r="A92" s="86" t="s">
        <v>28</v>
      </c>
      <c r="B92" s="98"/>
      <c r="C92" s="87"/>
      <c r="D92" s="17">
        <f>SUM(D86:D91)</f>
        <v>126.096729264</v>
      </c>
    </row>
    <row r="93" spans="1:4" ht="13.5" thickTop="1" x14ac:dyDescent="0.2"/>
    <row r="94" spans="1:4" ht="13.5" thickBot="1" x14ac:dyDescent="0.25">
      <c r="A94" s="13" t="s">
        <v>82</v>
      </c>
    </row>
    <row r="95" spans="1:4" ht="14.25" thickTop="1" thickBot="1" x14ac:dyDescent="0.25">
      <c r="A95" s="27" t="s">
        <v>49</v>
      </c>
      <c r="B95" s="94" t="s">
        <v>83</v>
      </c>
      <c r="C95" s="95"/>
      <c r="D95" s="27" t="s">
        <v>0</v>
      </c>
    </row>
    <row r="96" spans="1:4" ht="14.25" thickTop="1" thickBot="1" x14ac:dyDescent="0.25">
      <c r="A96" s="28" t="s">
        <v>1</v>
      </c>
      <c r="B96" s="29" t="s">
        <v>135</v>
      </c>
      <c r="C96" s="30">
        <f>1/12</f>
        <v>8.3333333333333329E-2</v>
      </c>
      <c r="D96" s="15">
        <f>C96*$D$30</f>
        <v>134.14499999999998</v>
      </c>
    </row>
    <row r="97" spans="1:4" ht="14.25" thickTop="1" thickBot="1" x14ac:dyDescent="0.25">
      <c r="A97" s="28" t="s">
        <v>2</v>
      </c>
      <c r="B97" s="33" t="s">
        <v>84</v>
      </c>
      <c r="C97" s="34">
        <v>6.0000000000000001E-3</v>
      </c>
      <c r="D97" s="15">
        <f t="shared" ref="D97:D103" si="2">C97*$D$30</f>
        <v>9.6584400000000006</v>
      </c>
    </row>
    <row r="98" spans="1:4" ht="14.25" thickTop="1" thickBot="1" x14ac:dyDescent="0.25">
      <c r="A98" s="36" t="s">
        <v>4</v>
      </c>
      <c r="B98" s="33" t="s">
        <v>85</v>
      </c>
      <c r="C98" s="34">
        <v>2.0000000000000001E-4</v>
      </c>
      <c r="D98" s="15">
        <f t="shared" si="2"/>
        <v>0.32194800000000001</v>
      </c>
    </row>
    <row r="99" spans="1:4" ht="14.25" thickTop="1" thickBot="1" x14ac:dyDescent="0.25">
      <c r="A99" s="36" t="s">
        <v>6</v>
      </c>
      <c r="B99" s="33" t="s">
        <v>86</v>
      </c>
      <c r="C99" s="34">
        <v>2.8E-3</v>
      </c>
      <c r="D99" s="15">
        <f t="shared" si="2"/>
        <v>4.5072720000000004</v>
      </c>
    </row>
    <row r="100" spans="1:4" ht="14.25" thickTop="1" thickBot="1" x14ac:dyDescent="0.25">
      <c r="A100" s="36" t="s">
        <v>8</v>
      </c>
      <c r="B100" s="33" t="s">
        <v>87</v>
      </c>
      <c r="C100" s="34">
        <v>2.9999999999999997E-4</v>
      </c>
      <c r="D100" s="15">
        <f t="shared" si="2"/>
        <v>0.48292199999999996</v>
      </c>
    </row>
    <row r="101" spans="1:4" ht="14.25" thickTop="1" thickBot="1" x14ac:dyDescent="0.25">
      <c r="A101" s="36" t="s">
        <v>10</v>
      </c>
      <c r="B101" s="33" t="s">
        <v>14</v>
      </c>
      <c r="C101" s="37"/>
      <c r="D101" s="15">
        <f t="shared" si="2"/>
        <v>0</v>
      </c>
    </row>
    <row r="102" spans="1:4" ht="14.25" thickTop="1" thickBot="1" x14ac:dyDescent="0.25">
      <c r="B102" s="38" t="s">
        <v>51</v>
      </c>
      <c r="C102" s="39">
        <f>SUM(C96:C101)</f>
        <v>9.2633333333333331E-2</v>
      </c>
      <c r="D102" s="15">
        <f>SUM(D96:D101)</f>
        <v>149.11558199999999</v>
      </c>
    </row>
    <row r="103" spans="1:4" ht="27.75" customHeight="1" thickTop="1" thickBot="1" x14ac:dyDescent="0.25">
      <c r="A103" s="36" t="s">
        <v>12</v>
      </c>
      <c r="B103" s="33" t="s">
        <v>88</v>
      </c>
      <c r="C103" s="34">
        <f>C102*C65</f>
        <v>3.4089066666666674E-2</v>
      </c>
      <c r="D103" s="15">
        <f t="shared" si="2"/>
        <v>54.874534176000012</v>
      </c>
    </row>
    <row r="104" spans="1:4" ht="14.25" thickTop="1" thickBot="1" x14ac:dyDescent="0.25">
      <c r="A104" s="86" t="s">
        <v>28</v>
      </c>
      <c r="B104" s="98"/>
      <c r="C104" s="87"/>
      <c r="D104" s="17">
        <f>SUM(D102:D103)</f>
        <v>203.99011617600002</v>
      </c>
    </row>
    <row r="105" spans="1:4" ht="13.5" thickTop="1" x14ac:dyDescent="0.2"/>
    <row r="106" spans="1:4" ht="13.5" thickBot="1" x14ac:dyDescent="0.25">
      <c r="A106" s="83" t="s">
        <v>89</v>
      </c>
      <c r="B106" s="83"/>
      <c r="C106" s="83"/>
      <c r="D106" s="83"/>
    </row>
    <row r="107" spans="1:4" ht="14.25" thickTop="1" thickBot="1" x14ac:dyDescent="0.25">
      <c r="A107" s="27">
        <v>4</v>
      </c>
      <c r="B107" s="94" t="s">
        <v>90</v>
      </c>
      <c r="C107" s="95"/>
      <c r="D107" s="27" t="s">
        <v>0</v>
      </c>
    </row>
    <row r="108" spans="1:4" ht="14.25" thickTop="1" thickBot="1" x14ac:dyDescent="0.25">
      <c r="A108" s="28" t="s">
        <v>45</v>
      </c>
      <c r="B108" s="99" t="s">
        <v>92</v>
      </c>
      <c r="C108" s="100"/>
      <c r="D108" s="15">
        <f>D65</f>
        <v>592.38432</v>
      </c>
    </row>
    <row r="109" spans="1:4" ht="14.25" thickTop="1" thickBot="1" x14ac:dyDescent="0.25">
      <c r="A109" s="28" t="s">
        <v>41</v>
      </c>
      <c r="B109" s="101" t="s">
        <v>52</v>
      </c>
      <c r="C109" s="102"/>
      <c r="D109" s="15">
        <f>D76</f>
        <v>244.656011952</v>
      </c>
    </row>
    <row r="110" spans="1:4" ht="14.25" thickTop="1" thickBot="1" x14ac:dyDescent="0.25">
      <c r="A110" s="36" t="s">
        <v>42</v>
      </c>
      <c r="B110" s="101" t="s">
        <v>29</v>
      </c>
      <c r="C110" s="102"/>
      <c r="D110" s="40">
        <f>D82</f>
        <v>1.5414870240000003</v>
      </c>
    </row>
    <row r="111" spans="1:4" ht="14.25" thickTop="1" thickBot="1" x14ac:dyDescent="0.25">
      <c r="A111" s="36" t="s">
        <v>43</v>
      </c>
      <c r="B111" s="101" t="s">
        <v>93</v>
      </c>
      <c r="C111" s="102"/>
      <c r="D111" s="40">
        <f>D92</f>
        <v>126.096729264</v>
      </c>
    </row>
    <row r="112" spans="1:4" ht="14.25" thickTop="1" thickBot="1" x14ac:dyDescent="0.25">
      <c r="A112" s="36" t="s">
        <v>49</v>
      </c>
      <c r="B112" s="101" t="s">
        <v>54</v>
      </c>
      <c r="C112" s="102"/>
      <c r="D112" s="40">
        <f>D104</f>
        <v>203.99011617600002</v>
      </c>
    </row>
    <row r="113" spans="1:4" ht="14.25" thickTop="1" thickBot="1" x14ac:dyDescent="0.25">
      <c r="A113" s="36" t="s">
        <v>91</v>
      </c>
      <c r="B113" s="101" t="s">
        <v>14</v>
      </c>
      <c r="C113" s="102"/>
      <c r="D113" s="40"/>
    </row>
    <row r="114" spans="1:4" ht="14.25" thickTop="1" thickBot="1" x14ac:dyDescent="0.25">
      <c r="A114" s="88" t="s">
        <v>28</v>
      </c>
      <c r="B114" s="106"/>
      <c r="C114" s="89"/>
      <c r="D114" s="17">
        <f>SUM(D108:D113)</f>
        <v>1168.668664416</v>
      </c>
    </row>
    <row r="115" spans="1:4" ht="13.5" thickTop="1" x14ac:dyDescent="0.2"/>
    <row r="116" spans="1:4" ht="13.5" thickBot="1" x14ac:dyDescent="0.25">
      <c r="A116" s="13" t="s">
        <v>94</v>
      </c>
    </row>
    <row r="117" spans="1:4" ht="14.25" thickTop="1" thickBot="1" x14ac:dyDescent="0.25">
      <c r="A117" s="23">
        <v>5</v>
      </c>
      <c r="B117" s="23" t="s">
        <v>95</v>
      </c>
      <c r="C117" s="23" t="s">
        <v>38</v>
      </c>
      <c r="D117" s="23" t="s">
        <v>0</v>
      </c>
    </row>
    <row r="118" spans="1:4" ht="14.25" thickTop="1" thickBot="1" x14ac:dyDescent="0.25">
      <c r="A118" s="28" t="s">
        <v>1</v>
      </c>
      <c r="B118" s="7" t="s">
        <v>96</v>
      </c>
      <c r="C118" s="41">
        <v>0.03</v>
      </c>
      <c r="D118" s="15">
        <f>$D$136*C118</f>
        <v>97.815727932479987</v>
      </c>
    </row>
    <row r="119" spans="1:4" ht="14.25" thickTop="1" thickBot="1" x14ac:dyDescent="0.25">
      <c r="A119" s="28" t="s">
        <v>2</v>
      </c>
      <c r="B119" s="7" t="s">
        <v>97</v>
      </c>
      <c r="C119" s="41">
        <v>0.03</v>
      </c>
      <c r="D119" s="15">
        <f>($D$136+D118)*C119</f>
        <v>100.75019977045439</v>
      </c>
    </row>
    <row r="120" spans="1:4" ht="14.25" thickTop="1" thickBot="1" x14ac:dyDescent="0.25">
      <c r="A120" s="28" t="s">
        <v>4</v>
      </c>
      <c r="B120" s="7" t="s">
        <v>31</v>
      </c>
      <c r="C120" s="41">
        <f>SUM(C122:C125)</f>
        <v>8.6499999999999994E-2</v>
      </c>
      <c r="D120" s="15">
        <f>SUM(D122:D125)</f>
        <v>327.54384413605675</v>
      </c>
    </row>
    <row r="121" spans="1:4" ht="14.25" thickTop="1" thickBot="1" x14ac:dyDescent="0.25">
      <c r="A121" s="7"/>
      <c r="B121" s="7" t="s">
        <v>136</v>
      </c>
      <c r="C121" s="41">
        <f>SUM(C122:C123)</f>
        <v>3.6499999999999998E-2</v>
      </c>
      <c r="D121" s="15">
        <f>(($D$136+$D$118+$D$119)/(1-$C$120))*C121</f>
        <v>138.21214232330718</v>
      </c>
    </row>
    <row r="122" spans="1:4" ht="14.25" thickTop="1" thickBot="1" x14ac:dyDescent="0.25">
      <c r="A122" s="7"/>
      <c r="B122" s="7" t="s">
        <v>137</v>
      </c>
      <c r="C122" s="41">
        <v>0.03</v>
      </c>
      <c r="D122" s="15">
        <f>(($D$136+$D$118+$D$119)/(1-$C$120))*C122</f>
        <v>113.59902108764973</v>
      </c>
    </row>
    <row r="123" spans="1:4" ht="14.25" thickTop="1" thickBot="1" x14ac:dyDescent="0.25">
      <c r="A123" s="7"/>
      <c r="B123" s="7" t="s">
        <v>138</v>
      </c>
      <c r="C123" s="41">
        <v>6.4999999999999997E-3</v>
      </c>
      <c r="D123" s="15">
        <f>(($D$136+$D$118+$D$119)/(1-$C$120))*C123</f>
        <v>24.613121235657442</v>
      </c>
    </row>
    <row r="124" spans="1:4" ht="14.25" thickTop="1" thickBot="1" x14ac:dyDescent="0.25">
      <c r="A124" s="7"/>
      <c r="B124" s="7" t="s">
        <v>98</v>
      </c>
      <c r="C124" s="41"/>
      <c r="D124" s="15">
        <f>(($D$136+$D$118+$D$119)/(1-$C$120))*C124</f>
        <v>0</v>
      </c>
    </row>
    <row r="125" spans="1:4" ht="14.25" thickTop="1" thickBot="1" x14ac:dyDescent="0.25">
      <c r="A125" s="7"/>
      <c r="B125" s="7" t="s">
        <v>127</v>
      </c>
      <c r="C125" s="41">
        <v>0.05</v>
      </c>
      <c r="D125" s="15">
        <f>(($D$136+$D$118+$D$119)/(1-$C$120))*C125</f>
        <v>189.33170181274957</v>
      </c>
    </row>
    <row r="126" spans="1:4" ht="14.25" thickTop="1" thickBot="1" x14ac:dyDescent="0.25">
      <c r="A126" s="42"/>
      <c r="B126" s="16" t="s">
        <v>122</v>
      </c>
      <c r="C126" s="26">
        <f>SUM(C118:C120)</f>
        <v>0.14649999999999999</v>
      </c>
      <c r="D126" s="17">
        <f>SUM(D118:D120)</f>
        <v>526.10977183899115</v>
      </c>
    </row>
    <row r="127" spans="1:4" ht="13.5" thickTop="1" x14ac:dyDescent="0.2">
      <c r="A127" s="2" t="s">
        <v>99</v>
      </c>
    </row>
    <row r="128" spans="1:4" x14ac:dyDescent="0.2">
      <c r="A128" s="2" t="s">
        <v>100</v>
      </c>
    </row>
    <row r="130" spans="1:4" ht="13.5" thickBot="1" x14ac:dyDescent="0.25">
      <c r="A130" s="83" t="s">
        <v>131</v>
      </c>
      <c r="B130" s="83"/>
      <c r="C130" s="83"/>
      <c r="D130" s="83"/>
    </row>
    <row r="131" spans="1:4" ht="24" customHeight="1" thickTop="1" thickBot="1" x14ac:dyDescent="0.25">
      <c r="A131" s="16"/>
      <c r="B131" s="107" t="s">
        <v>101</v>
      </c>
      <c r="C131" s="108"/>
      <c r="D131" s="27"/>
    </row>
    <row r="132" spans="1:4" ht="14.25" thickTop="1" thickBot="1" x14ac:dyDescent="0.25">
      <c r="A132" s="28" t="s">
        <v>1</v>
      </c>
      <c r="B132" s="103" t="s">
        <v>102</v>
      </c>
      <c r="C132" s="103"/>
      <c r="D132" s="15">
        <f>D30</f>
        <v>1609.74</v>
      </c>
    </row>
    <row r="133" spans="1:4" ht="14.25" thickTop="1" thickBot="1" x14ac:dyDescent="0.25">
      <c r="A133" s="28" t="s">
        <v>2</v>
      </c>
      <c r="B133" s="103" t="s">
        <v>103</v>
      </c>
      <c r="C133" s="103"/>
      <c r="D133" s="15">
        <f>D41</f>
        <v>419.93560000000002</v>
      </c>
    </row>
    <row r="134" spans="1:4" ht="26.25" customHeight="1" thickTop="1" thickBot="1" x14ac:dyDescent="0.25">
      <c r="A134" s="28" t="s">
        <v>4</v>
      </c>
      <c r="B134" s="101" t="s">
        <v>104</v>
      </c>
      <c r="C134" s="102"/>
      <c r="D134" s="15">
        <f>D50</f>
        <v>62.18</v>
      </c>
    </row>
    <row r="135" spans="1:4" ht="14.25" thickTop="1" thickBot="1" x14ac:dyDescent="0.25">
      <c r="A135" s="28" t="s">
        <v>6</v>
      </c>
      <c r="B135" s="103" t="s">
        <v>105</v>
      </c>
      <c r="C135" s="103"/>
      <c r="D135" s="15">
        <f>D114</f>
        <v>1168.668664416</v>
      </c>
    </row>
    <row r="136" spans="1:4" ht="14.25" thickTop="1" thickBot="1" x14ac:dyDescent="0.25">
      <c r="A136" s="104" t="s">
        <v>106</v>
      </c>
      <c r="B136" s="104"/>
      <c r="C136" s="104"/>
      <c r="D136" s="15">
        <f>SUM(D132:D135)</f>
        <v>3260.5242644159998</v>
      </c>
    </row>
    <row r="137" spans="1:4" ht="14.25" thickTop="1" thickBot="1" x14ac:dyDescent="0.25">
      <c r="A137" s="28" t="s">
        <v>8</v>
      </c>
      <c r="B137" s="103" t="s">
        <v>107</v>
      </c>
      <c r="C137" s="103"/>
      <c r="D137" s="15">
        <f>D126</f>
        <v>526.10977183899115</v>
      </c>
    </row>
    <row r="138" spans="1:4" ht="14.25" thickTop="1" thickBot="1" x14ac:dyDescent="0.25">
      <c r="A138" s="105" t="s">
        <v>108</v>
      </c>
      <c r="B138" s="105"/>
      <c r="C138" s="105"/>
      <c r="D138" s="17">
        <f>SUM(D136:D137)</f>
        <v>3786.6340362549909</v>
      </c>
    </row>
    <row r="139" spans="1:4" ht="13.5" thickTop="1" x14ac:dyDescent="0.2"/>
  </sheetData>
  <mergeCells count="64">
    <mergeCell ref="A136:C136"/>
    <mergeCell ref="B137:C137"/>
    <mergeCell ref="A138:C138"/>
    <mergeCell ref="A114:C114"/>
    <mergeCell ref="A130:D130"/>
    <mergeCell ref="B131:C131"/>
    <mergeCell ref="B132:C132"/>
    <mergeCell ref="B133:C133"/>
    <mergeCell ref="B134:C134"/>
    <mergeCell ref="B110:C110"/>
    <mergeCell ref="B111:C111"/>
    <mergeCell ref="B112:C112"/>
    <mergeCell ref="B113:C113"/>
    <mergeCell ref="B135:C135"/>
    <mergeCell ref="A104:C104"/>
    <mergeCell ref="A106:D106"/>
    <mergeCell ref="B107:C107"/>
    <mergeCell ref="B108:C108"/>
    <mergeCell ref="B109:C109"/>
    <mergeCell ref="B79:C79"/>
    <mergeCell ref="A82:C82"/>
    <mergeCell ref="B85:C85"/>
    <mergeCell ref="A92:C92"/>
    <mergeCell ref="B95:C95"/>
    <mergeCell ref="A65:B65"/>
    <mergeCell ref="A66:D66"/>
    <mergeCell ref="B71:C71"/>
    <mergeCell ref="A74:B74"/>
    <mergeCell ref="A76:C76"/>
    <mergeCell ref="B46:C46"/>
    <mergeCell ref="B47:C47"/>
    <mergeCell ref="B48:C48"/>
    <mergeCell ref="B49:C49"/>
    <mergeCell ref="B50:C50"/>
    <mergeCell ref="B38:C38"/>
    <mergeCell ref="B39:C39"/>
    <mergeCell ref="B41:C41"/>
    <mergeCell ref="A42:D42"/>
    <mergeCell ref="B45:C45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17:C17"/>
    <mergeCell ref="B22:C22"/>
    <mergeCell ref="B23:C23"/>
    <mergeCell ref="B24:C24"/>
    <mergeCell ref="B25:C25"/>
    <mergeCell ref="A11:D11"/>
    <mergeCell ref="A13:D13"/>
    <mergeCell ref="B14:C14"/>
    <mergeCell ref="B15:C15"/>
    <mergeCell ref="B16:C16"/>
    <mergeCell ref="A1:D1"/>
    <mergeCell ref="B6:C6"/>
    <mergeCell ref="B7:C7"/>
    <mergeCell ref="B8:C8"/>
    <mergeCell ref="B9:C9"/>
  </mergeCells>
  <pageMargins left="0.511811024" right="0.511811024" top="0.78740157499999996" bottom="0.78740157499999996" header="0.31496062000000002" footer="0.31496062000000002"/>
  <pageSetup paperSize="9" scale="95" orientation="portrait" r:id="rId1"/>
  <rowBreaks count="2" manualBreakCount="2">
    <brk id="42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view="pageBreakPreview" topLeftCell="A22" zoomScaleNormal="100" zoomScaleSheetLayoutView="100" workbookViewId="0">
      <selection activeCell="D47" sqref="D47"/>
    </sheetView>
  </sheetViews>
  <sheetFormatPr defaultRowHeight="12.75" x14ac:dyDescent="0.2"/>
  <cols>
    <col min="1" max="1" width="3.42578125" style="2" customWidth="1"/>
    <col min="2" max="2" width="39.85546875" style="2" customWidth="1"/>
    <col min="3" max="3" width="15.42578125" style="2" customWidth="1"/>
    <col min="4" max="4" width="23.85546875" style="2" customWidth="1"/>
    <col min="5" max="5" width="12.28515625" style="2" customWidth="1"/>
    <col min="6" max="6" width="6.140625" style="2" customWidth="1"/>
    <col min="7" max="7" width="14.5703125" style="2" customWidth="1"/>
    <col min="8" max="16384" width="9.140625" style="2"/>
  </cols>
  <sheetData>
    <row r="1" spans="1:7" ht="30" customHeight="1" x14ac:dyDescent="0.2">
      <c r="A1" s="80" t="s">
        <v>197</v>
      </c>
      <c r="B1" s="80"/>
      <c r="C1" s="80"/>
      <c r="D1" s="80"/>
      <c r="E1" s="1"/>
      <c r="F1" s="1"/>
      <c r="G1" s="1"/>
    </row>
    <row r="4" spans="1:7" x14ac:dyDescent="0.2">
      <c r="A4" s="3" t="s">
        <v>32</v>
      </c>
      <c r="C4" s="4"/>
      <c r="D4" s="4"/>
      <c r="E4" s="4"/>
    </row>
    <row r="5" spans="1:7" ht="13.5" thickBot="1" x14ac:dyDescent="0.25">
      <c r="A5" s="5"/>
      <c r="B5" s="5"/>
      <c r="C5" s="4"/>
      <c r="D5" s="4"/>
      <c r="E5" s="4"/>
    </row>
    <row r="6" spans="1:7" ht="14.25" thickTop="1" thickBot="1" x14ac:dyDescent="0.25">
      <c r="A6" s="6" t="s">
        <v>1</v>
      </c>
      <c r="B6" s="81" t="s">
        <v>33</v>
      </c>
      <c r="C6" s="82"/>
      <c r="D6" s="7"/>
      <c r="E6" s="8"/>
      <c r="F6" s="8"/>
      <c r="G6" s="5"/>
    </row>
    <row r="7" spans="1:7" ht="14.25" thickTop="1" thickBot="1" x14ac:dyDescent="0.25">
      <c r="A7" s="6" t="s">
        <v>2</v>
      </c>
      <c r="B7" s="81" t="s">
        <v>34</v>
      </c>
      <c r="C7" s="82"/>
      <c r="D7" s="7" t="s">
        <v>129</v>
      </c>
      <c r="E7" s="8"/>
      <c r="F7" s="8"/>
      <c r="G7" s="5"/>
    </row>
    <row r="8" spans="1:7" ht="14.25" thickTop="1" thickBot="1" x14ac:dyDescent="0.25">
      <c r="A8" s="6" t="s">
        <v>4</v>
      </c>
      <c r="B8" s="81" t="s">
        <v>35</v>
      </c>
      <c r="C8" s="82"/>
      <c r="D8" s="7" t="s">
        <v>128</v>
      </c>
      <c r="E8" s="8"/>
      <c r="F8" s="8"/>
      <c r="G8" s="5"/>
    </row>
    <row r="9" spans="1:7" ht="14.25" thickTop="1" thickBot="1" x14ac:dyDescent="0.25">
      <c r="A9" s="6" t="s">
        <v>6</v>
      </c>
      <c r="B9" s="81" t="s">
        <v>36</v>
      </c>
      <c r="C9" s="82"/>
      <c r="D9" s="7">
        <v>24</v>
      </c>
      <c r="E9" s="8"/>
      <c r="F9" s="8"/>
      <c r="G9" s="5"/>
    </row>
    <row r="10" spans="1:7" ht="13.5" thickTop="1" x14ac:dyDescent="0.2"/>
    <row r="11" spans="1:7" x14ac:dyDescent="0.2">
      <c r="A11" s="83" t="s">
        <v>55</v>
      </c>
      <c r="B11" s="83"/>
      <c r="C11" s="83"/>
      <c r="D11" s="83"/>
    </row>
    <row r="12" spans="1:7" ht="13.5" thickBot="1" x14ac:dyDescent="0.25"/>
    <row r="13" spans="1:7" ht="14.25" thickTop="1" thickBot="1" x14ac:dyDescent="0.25">
      <c r="A13" s="84" t="s">
        <v>56</v>
      </c>
      <c r="B13" s="84"/>
      <c r="C13" s="84"/>
      <c r="D13" s="84"/>
    </row>
    <row r="14" spans="1:7" ht="14.25" thickTop="1" thickBot="1" x14ac:dyDescent="0.25">
      <c r="A14" s="7">
        <v>1</v>
      </c>
      <c r="B14" s="85" t="s">
        <v>57</v>
      </c>
      <c r="C14" s="85"/>
      <c r="D14" s="9" t="s">
        <v>139</v>
      </c>
    </row>
    <row r="15" spans="1:7" ht="14.25" thickTop="1" thickBot="1" x14ac:dyDescent="0.25">
      <c r="A15" s="7">
        <v>2</v>
      </c>
      <c r="B15" s="85" t="s">
        <v>198</v>
      </c>
      <c r="C15" s="85"/>
      <c r="D15" s="10">
        <v>1774.94</v>
      </c>
    </row>
    <row r="16" spans="1:7" ht="27" thickTop="1" thickBot="1" x14ac:dyDescent="0.25">
      <c r="A16" s="7">
        <v>3</v>
      </c>
      <c r="B16" s="85" t="s">
        <v>58</v>
      </c>
      <c r="C16" s="85"/>
      <c r="D16" s="11" t="s">
        <v>163</v>
      </c>
    </row>
    <row r="17" spans="1:4" ht="14.25" thickTop="1" thickBot="1" x14ac:dyDescent="0.25">
      <c r="A17" s="7">
        <v>4</v>
      </c>
      <c r="B17" s="85" t="s">
        <v>59</v>
      </c>
      <c r="C17" s="85"/>
      <c r="D17" s="12">
        <v>43101</v>
      </c>
    </row>
    <row r="18" spans="1:4" ht="13.5" thickTop="1" x14ac:dyDescent="0.2">
      <c r="A18" s="2" t="s">
        <v>39</v>
      </c>
    </row>
    <row r="21" spans="1:4" ht="13.5" thickBot="1" x14ac:dyDescent="0.25">
      <c r="A21" s="13" t="s">
        <v>60</v>
      </c>
    </row>
    <row r="22" spans="1:4" ht="14.25" thickTop="1" thickBot="1" x14ac:dyDescent="0.25">
      <c r="A22" s="14">
        <v>1</v>
      </c>
      <c r="B22" s="86" t="s">
        <v>61</v>
      </c>
      <c r="C22" s="87"/>
      <c r="D22" s="14" t="s">
        <v>0</v>
      </c>
    </row>
    <row r="23" spans="1:4" ht="14.25" thickTop="1" thickBot="1" x14ac:dyDescent="0.25">
      <c r="A23" s="6" t="s">
        <v>1</v>
      </c>
      <c r="B23" s="81" t="s">
        <v>40</v>
      </c>
      <c r="C23" s="82"/>
      <c r="D23" s="10">
        <f>D15</f>
        <v>1774.94</v>
      </c>
    </row>
    <row r="24" spans="1:4" ht="14.25" thickTop="1" thickBot="1" x14ac:dyDescent="0.25">
      <c r="A24" s="6" t="s">
        <v>2</v>
      </c>
      <c r="B24" s="81" t="s">
        <v>3</v>
      </c>
      <c r="C24" s="82"/>
      <c r="D24" s="10"/>
    </row>
    <row r="25" spans="1:4" ht="14.25" thickTop="1" thickBot="1" x14ac:dyDescent="0.25">
      <c r="A25" s="6" t="s">
        <v>4</v>
      </c>
      <c r="B25" s="81" t="s">
        <v>5</v>
      </c>
      <c r="C25" s="82"/>
      <c r="D25" s="10"/>
    </row>
    <row r="26" spans="1:4" ht="14.25" thickTop="1" thickBot="1" x14ac:dyDescent="0.25">
      <c r="A26" s="6" t="s">
        <v>6</v>
      </c>
      <c r="B26" s="81" t="s">
        <v>7</v>
      </c>
      <c r="C26" s="82"/>
      <c r="D26" s="10"/>
    </row>
    <row r="27" spans="1:4" ht="14.25" thickTop="1" thickBot="1" x14ac:dyDescent="0.25">
      <c r="A27" s="6" t="s">
        <v>8</v>
      </c>
      <c r="B27" s="81" t="s">
        <v>9</v>
      </c>
      <c r="C27" s="82"/>
      <c r="D27" s="10"/>
    </row>
    <row r="28" spans="1:4" ht="14.25" thickTop="1" thickBot="1" x14ac:dyDescent="0.25">
      <c r="A28" s="6" t="s">
        <v>10</v>
      </c>
      <c r="B28" s="81" t="s">
        <v>11</v>
      </c>
      <c r="C28" s="82"/>
      <c r="D28" s="10"/>
    </row>
    <row r="29" spans="1:4" ht="14.25" thickTop="1" thickBot="1" x14ac:dyDescent="0.25">
      <c r="A29" s="6" t="s">
        <v>12</v>
      </c>
      <c r="B29" s="81" t="s">
        <v>14</v>
      </c>
      <c r="C29" s="82"/>
      <c r="D29" s="15"/>
    </row>
    <row r="30" spans="1:4" ht="14.25" thickTop="1" thickBot="1" x14ac:dyDescent="0.25">
      <c r="A30" s="16"/>
      <c r="B30" s="88" t="s">
        <v>15</v>
      </c>
      <c r="C30" s="89"/>
      <c r="D30" s="17">
        <f>SUM(D23:D29)</f>
        <v>1774.94</v>
      </c>
    </row>
    <row r="31" spans="1:4" ht="13.5" thickTop="1" x14ac:dyDescent="0.2"/>
    <row r="32" spans="1:4" ht="13.5" thickBot="1" x14ac:dyDescent="0.25">
      <c r="A32" s="13" t="s">
        <v>62</v>
      </c>
    </row>
    <row r="33" spans="1:7" ht="14.25" thickTop="1" thickBot="1" x14ac:dyDescent="0.25">
      <c r="A33" s="14">
        <v>2</v>
      </c>
      <c r="B33" s="86" t="s">
        <v>63</v>
      </c>
      <c r="C33" s="87"/>
      <c r="D33" s="14" t="s">
        <v>0</v>
      </c>
    </row>
    <row r="34" spans="1:7" ht="14.25" thickTop="1" thickBot="1" x14ac:dyDescent="0.25">
      <c r="A34" s="6" t="s">
        <v>1</v>
      </c>
      <c r="B34" s="81" t="s">
        <v>16</v>
      </c>
      <c r="C34" s="82"/>
      <c r="D34" s="10">
        <f>(3.7*2*22)-(D23*0.06)</f>
        <v>56.303600000000017</v>
      </c>
    </row>
    <row r="35" spans="1:7" ht="14.25" thickTop="1" thickBot="1" x14ac:dyDescent="0.25">
      <c r="A35" s="6" t="s">
        <v>2</v>
      </c>
      <c r="B35" s="81" t="s">
        <v>17</v>
      </c>
      <c r="C35" s="82"/>
      <c r="D35" s="10">
        <f>13.1*0.8*22</f>
        <v>230.56</v>
      </c>
    </row>
    <row r="36" spans="1:7" ht="14.25" thickTop="1" thickBot="1" x14ac:dyDescent="0.25">
      <c r="A36" s="6" t="s">
        <v>4</v>
      </c>
      <c r="B36" s="81" t="s">
        <v>18</v>
      </c>
      <c r="C36" s="82"/>
      <c r="D36" s="10">
        <v>110</v>
      </c>
    </row>
    <row r="37" spans="1:7" ht="14.25" thickTop="1" thickBot="1" x14ac:dyDescent="0.25">
      <c r="A37" s="6" t="s">
        <v>6</v>
      </c>
      <c r="B37" s="81" t="s">
        <v>19</v>
      </c>
      <c r="C37" s="82"/>
      <c r="D37" s="10"/>
    </row>
    <row r="38" spans="1:7" ht="14.25" thickTop="1" thickBot="1" x14ac:dyDescent="0.25">
      <c r="A38" s="6" t="s">
        <v>8</v>
      </c>
      <c r="B38" s="81" t="s">
        <v>212</v>
      </c>
      <c r="C38" s="82"/>
      <c r="D38" s="10">
        <v>3.16</v>
      </c>
    </row>
    <row r="39" spans="1:7" ht="14.25" thickTop="1" thickBot="1" x14ac:dyDescent="0.25">
      <c r="A39" s="6" t="s">
        <v>10</v>
      </c>
      <c r="B39" s="81" t="s">
        <v>126</v>
      </c>
      <c r="C39" s="82"/>
      <c r="D39" s="10">
        <v>10</v>
      </c>
    </row>
    <row r="40" spans="1:7" ht="14.25" thickTop="1" thickBot="1" x14ac:dyDescent="0.25">
      <c r="A40" s="6" t="s">
        <v>12</v>
      </c>
      <c r="B40" s="18" t="s">
        <v>14</v>
      </c>
      <c r="C40" s="19"/>
      <c r="D40" s="10">
        <v>0</v>
      </c>
    </row>
    <row r="41" spans="1:7" ht="14.25" thickTop="1" thickBot="1" x14ac:dyDescent="0.25">
      <c r="A41" s="16"/>
      <c r="B41" s="88" t="s">
        <v>20</v>
      </c>
      <c r="C41" s="89"/>
      <c r="D41" s="20">
        <f>SUM(D34:D40)</f>
        <v>410.02360000000004</v>
      </c>
    </row>
    <row r="42" spans="1:7" ht="13.5" thickTop="1" x14ac:dyDescent="0.2">
      <c r="A42" s="90" t="s">
        <v>64</v>
      </c>
      <c r="B42" s="90"/>
      <c r="C42" s="90"/>
      <c r="D42" s="90"/>
    </row>
    <row r="44" spans="1:7" ht="13.5" thickBot="1" x14ac:dyDescent="0.25">
      <c r="A44" s="13" t="s">
        <v>65</v>
      </c>
    </row>
    <row r="45" spans="1:7" ht="14.25" thickTop="1" thickBot="1" x14ac:dyDescent="0.25">
      <c r="A45" s="14">
        <v>3</v>
      </c>
      <c r="B45" s="86" t="s">
        <v>66</v>
      </c>
      <c r="C45" s="87"/>
      <c r="D45" s="14" t="s">
        <v>0</v>
      </c>
      <c r="E45" s="21"/>
      <c r="G45" s="21"/>
    </row>
    <row r="46" spans="1:7" ht="14.25" thickTop="1" thickBot="1" x14ac:dyDescent="0.25">
      <c r="A46" s="6" t="s">
        <v>1</v>
      </c>
      <c r="B46" s="81" t="s">
        <v>27</v>
      </c>
      <c r="C46" s="82"/>
      <c r="D46" s="10">
        <v>54.51</v>
      </c>
      <c r="G46" s="22"/>
    </row>
    <row r="47" spans="1:7" ht="14.25" thickTop="1" thickBot="1" x14ac:dyDescent="0.25">
      <c r="A47" s="6" t="s">
        <v>2</v>
      </c>
      <c r="B47" s="81" t="s">
        <v>67</v>
      </c>
      <c r="C47" s="82"/>
      <c r="D47" s="10"/>
      <c r="G47" s="22"/>
    </row>
    <row r="48" spans="1:7" ht="14.25" thickTop="1" thickBot="1" x14ac:dyDescent="0.25">
      <c r="A48" s="6" t="s">
        <v>4</v>
      </c>
      <c r="B48" s="81" t="s">
        <v>30</v>
      </c>
      <c r="C48" s="82"/>
      <c r="D48" s="10"/>
      <c r="G48" s="22"/>
    </row>
    <row r="49" spans="1:4" ht="14.25" thickTop="1" thickBot="1" x14ac:dyDescent="0.25">
      <c r="A49" s="6" t="s">
        <v>6</v>
      </c>
      <c r="B49" s="81" t="s">
        <v>132</v>
      </c>
      <c r="C49" s="82"/>
      <c r="D49" s="10"/>
    </row>
    <row r="50" spans="1:4" ht="14.25" thickTop="1" thickBot="1" x14ac:dyDescent="0.25">
      <c r="A50" s="16"/>
      <c r="B50" s="88" t="s">
        <v>68</v>
      </c>
      <c r="C50" s="89"/>
      <c r="D50" s="17">
        <f>SUM(D46:D49)</f>
        <v>54.51</v>
      </c>
    </row>
    <row r="51" spans="1:4" ht="13.5" thickTop="1" x14ac:dyDescent="0.2">
      <c r="A51" s="2" t="s">
        <v>121</v>
      </c>
    </row>
    <row r="53" spans="1:4" x14ac:dyDescent="0.2">
      <c r="A53" s="13" t="s">
        <v>123</v>
      </c>
    </row>
    <row r="55" spans="1:4" ht="13.5" thickBot="1" x14ac:dyDescent="0.25">
      <c r="A55" s="13" t="s">
        <v>69</v>
      </c>
    </row>
    <row r="56" spans="1:4" ht="14.25" thickTop="1" thickBot="1" x14ac:dyDescent="0.25">
      <c r="A56" s="23" t="s">
        <v>45</v>
      </c>
      <c r="B56" s="23" t="s">
        <v>70</v>
      </c>
      <c r="C56" s="23" t="s">
        <v>38</v>
      </c>
      <c r="D56" s="23" t="s">
        <v>0</v>
      </c>
    </row>
    <row r="57" spans="1:4" ht="14.25" thickTop="1" thickBot="1" x14ac:dyDescent="0.25">
      <c r="A57" s="7" t="s">
        <v>1</v>
      </c>
      <c r="B57" s="24" t="s">
        <v>21</v>
      </c>
      <c r="C57" s="25">
        <v>0.2</v>
      </c>
      <c r="D57" s="15">
        <f t="shared" ref="D57:D64" si="0">$D$30*C57</f>
        <v>354.98800000000006</v>
      </c>
    </row>
    <row r="58" spans="1:4" ht="14.25" thickTop="1" thickBot="1" x14ac:dyDescent="0.25">
      <c r="A58" s="7" t="s">
        <v>2</v>
      </c>
      <c r="B58" s="24" t="s">
        <v>22</v>
      </c>
      <c r="C58" s="25">
        <v>1.4999999999999999E-2</v>
      </c>
      <c r="D58" s="15">
        <f t="shared" si="0"/>
        <v>26.624099999999999</v>
      </c>
    </row>
    <row r="59" spans="1:4" ht="14.25" thickTop="1" thickBot="1" x14ac:dyDescent="0.25">
      <c r="A59" s="7" t="s">
        <v>4</v>
      </c>
      <c r="B59" s="24" t="s">
        <v>23</v>
      </c>
      <c r="C59" s="25">
        <v>0.01</v>
      </c>
      <c r="D59" s="15">
        <f t="shared" si="0"/>
        <v>17.749400000000001</v>
      </c>
    </row>
    <row r="60" spans="1:4" ht="14.25" thickTop="1" thickBot="1" x14ac:dyDescent="0.25">
      <c r="A60" s="7" t="s">
        <v>6</v>
      </c>
      <c r="B60" s="24" t="s">
        <v>24</v>
      </c>
      <c r="C60" s="25">
        <v>2E-3</v>
      </c>
      <c r="D60" s="15">
        <f t="shared" si="0"/>
        <v>3.5498800000000004</v>
      </c>
    </row>
    <row r="61" spans="1:4" ht="14.25" thickTop="1" thickBot="1" x14ac:dyDescent="0.25">
      <c r="A61" s="7" t="s">
        <v>8</v>
      </c>
      <c r="B61" s="24" t="s">
        <v>46</v>
      </c>
      <c r="C61" s="25">
        <v>2.5000000000000001E-2</v>
      </c>
      <c r="D61" s="15">
        <f t="shared" si="0"/>
        <v>44.373500000000007</v>
      </c>
    </row>
    <row r="62" spans="1:4" ht="14.25" thickTop="1" thickBot="1" x14ac:dyDescent="0.25">
      <c r="A62" s="7" t="s">
        <v>10</v>
      </c>
      <c r="B62" s="24" t="s">
        <v>25</v>
      </c>
      <c r="C62" s="25">
        <v>0.08</v>
      </c>
      <c r="D62" s="15">
        <f t="shared" si="0"/>
        <v>141.99520000000001</v>
      </c>
    </row>
    <row r="63" spans="1:4" ht="14.25" thickTop="1" thickBot="1" x14ac:dyDescent="0.25">
      <c r="A63" s="7" t="s">
        <v>12</v>
      </c>
      <c r="B63" s="24" t="s">
        <v>47</v>
      </c>
      <c r="C63" s="25">
        <v>0.03</v>
      </c>
      <c r="D63" s="15">
        <f t="shared" si="0"/>
        <v>53.248199999999997</v>
      </c>
    </row>
    <row r="64" spans="1:4" ht="14.25" thickTop="1" thickBot="1" x14ac:dyDescent="0.25">
      <c r="A64" s="7" t="s">
        <v>13</v>
      </c>
      <c r="B64" s="24" t="s">
        <v>26</v>
      </c>
      <c r="C64" s="25">
        <v>6.0000000000000001E-3</v>
      </c>
      <c r="D64" s="15">
        <f t="shared" si="0"/>
        <v>10.64964</v>
      </c>
    </row>
    <row r="65" spans="1:4" ht="14.25" thickTop="1" thickBot="1" x14ac:dyDescent="0.25">
      <c r="A65" s="91" t="s">
        <v>28</v>
      </c>
      <c r="B65" s="92"/>
      <c r="C65" s="26">
        <f>SUM(C57:C64)</f>
        <v>0.3680000000000001</v>
      </c>
      <c r="D65" s="17">
        <f>SUM(D57:D64)</f>
        <v>653.17791999999997</v>
      </c>
    </row>
    <row r="66" spans="1:4" ht="13.5" thickTop="1" x14ac:dyDescent="0.2">
      <c r="A66" s="93" t="s">
        <v>71</v>
      </c>
      <c r="B66" s="93"/>
      <c r="C66" s="93"/>
      <c r="D66" s="93"/>
    </row>
    <row r="67" spans="1:4" x14ac:dyDescent="0.2">
      <c r="A67" s="2" t="s">
        <v>72</v>
      </c>
    </row>
    <row r="70" spans="1:4" ht="13.5" thickBot="1" x14ac:dyDescent="0.25">
      <c r="A70" s="13" t="s">
        <v>133</v>
      </c>
    </row>
    <row r="71" spans="1:4" ht="14.25" thickTop="1" thickBot="1" x14ac:dyDescent="0.25">
      <c r="A71" s="27" t="s">
        <v>41</v>
      </c>
      <c r="B71" s="94" t="s">
        <v>52</v>
      </c>
      <c r="C71" s="95"/>
      <c r="D71" s="27" t="s">
        <v>0</v>
      </c>
    </row>
    <row r="72" spans="1:4" ht="14.25" thickTop="1" thickBot="1" x14ac:dyDescent="0.25">
      <c r="A72" s="28" t="s">
        <v>1</v>
      </c>
      <c r="B72" s="29" t="s">
        <v>52</v>
      </c>
      <c r="C72" s="30">
        <f>1/12</f>
        <v>8.3333333333333329E-2</v>
      </c>
      <c r="D72" s="15">
        <f>C72*$D$30</f>
        <v>147.91166666666666</v>
      </c>
    </row>
    <row r="73" spans="1:4" ht="14.25" thickTop="1" thickBot="1" x14ac:dyDescent="0.25">
      <c r="A73" s="31" t="s">
        <v>2</v>
      </c>
      <c r="B73" s="29" t="s">
        <v>134</v>
      </c>
      <c r="C73" s="30">
        <v>2.7799999999999998E-2</v>
      </c>
      <c r="D73" s="15">
        <f>C73*$D$30</f>
        <v>49.343331999999997</v>
      </c>
    </row>
    <row r="74" spans="1:4" ht="14.25" thickTop="1" thickBot="1" x14ac:dyDescent="0.25">
      <c r="A74" s="96" t="s">
        <v>51</v>
      </c>
      <c r="B74" s="97"/>
      <c r="C74" s="32">
        <f>SUM(C72:C73)</f>
        <v>0.11113333333333333</v>
      </c>
      <c r="D74" s="15">
        <f>SUM(D72:D73)</f>
        <v>197.25499866666667</v>
      </c>
    </row>
    <row r="75" spans="1:4" ht="26.25" customHeight="1" thickTop="1" thickBot="1" x14ac:dyDescent="0.25">
      <c r="A75" s="28" t="s">
        <v>2</v>
      </c>
      <c r="B75" s="33" t="s">
        <v>73</v>
      </c>
      <c r="C75" s="34">
        <f>C74*C65</f>
        <v>4.0897066666666676E-2</v>
      </c>
      <c r="D75" s="15">
        <f>C75*D30</f>
        <v>72.589839509333359</v>
      </c>
    </row>
    <row r="76" spans="1:4" ht="14.25" thickTop="1" thickBot="1" x14ac:dyDescent="0.25">
      <c r="A76" s="86" t="s">
        <v>28</v>
      </c>
      <c r="B76" s="98"/>
      <c r="C76" s="87"/>
      <c r="D76" s="17">
        <f>SUM(D74:D75)</f>
        <v>269.84483817600005</v>
      </c>
    </row>
    <row r="77" spans="1:4" ht="13.5" thickTop="1" x14ac:dyDescent="0.2"/>
    <row r="78" spans="1:4" ht="13.5" thickBot="1" x14ac:dyDescent="0.25">
      <c r="A78" s="13" t="s">
        <v>74</v>
      </c>
    </row>
    <row r="79" spans="1:4" ht="14.25" thickTop="1" thickBot="1" x14ac:dyDescent="0.25">
      <c r="A79" s="27" t="s">
        <v>42</v>
      </c>
      <c r="B79" s="94" t="s">
        <v>75</v>
      </c>
      <c r="C79" s="95"/>
      <c r="D79" s="27" t="s">
        <v>0</v>
      </c>
    </row>
    <row r="80" spans="1:4" ht="14.25" thickTop="1" thickBot="1" x14ac:dyDescent="0.25">
      <c r="A80" s="28" t="s">
        <v>1</v>
      </c>
      <c r="B80" s="29" t="s">
        <v>75</v>
      </c>
      <c r="C80" s="30">
        <v>6.9999999999999999E-4</v>
      </c>
      <c r="D80" s="15">
        <f>C80*$D$30</f>
        <v>1.2424580000000001</v>
      </c>
    </row>
    <row r="81" spans="1:4" ht="27" customHeight="1" thickTop="1" thickBot="1" x14ac:dyDescent="0.25">
      <c r="A81" s="28" t="s">
        <v>2</v>
      </c>
      <c r="B81" s="33" t="s">
        <v>76</v>
      </c>
      <c r="C81" s="34">
        <f>C80*C65</f>
        <v>2.5760000000000008E-4</v>
      </c>
      <c r="D81" s="15">
        <f>C81*$D$30</f>
        <v>0.45722454400000018</v>
      </c>
    </row>
    <row r="82" spans="1:4" ht="14.25" thickTop="1" thickBot="1" x14ac:dyDescent="0.25">
      <c r="A82" s="86" t="s">
        <v>28</v>
      </c>
      <c r="B82" s="98"/>
      <c r="C82" s="87"/>
      <c r="D82" s="17">
        <f>SUM(D80:D81)</f>
        <v>1.6996825440000003</v>
      </c>
    </row>
    <row r="83" spans="1:4" ht="13.5" thickTop="1" x14ac:dyDescent="0.2"/>
    <row r="84" spans="1:4" ht="13.5" thickBot="1" x14ac:dyDescent="0.25">
      <c r="A84" s="13" t="s">
        <v>77</v>
      </c>
    </row>
    <row r="85" spans="1:4" ht="14.25" thickTop="1" thickBot="1" x14ac:dyDescent="0.25">
      <c r="A85" s="27" t="s">
        <v>43</v>
      </c>
      <c r="B85" s="94" t="s">
        <v>44</v>
      </c>
      <c r="C85" s="95"/>
      <c r="D85" s="27" t="s">
        <v>0</v>
      </c>
    </row>
    <row r="86" spans="1:4" ht="14.25" thickTop="1" thickBot="1" x14ac:dyDescent="0.25">
      <c r="A86" s="28" t="s">
        <v>1</v>
      </c>
      <c r="B86" s="29" t="s">
        <v>48</v>
      </c>
      <c r="C86" s="32">
        <v>4.6600000000000003E-2</v>
      </c>
      <c r="D86" s="15">
        <f t="shared" ref="D86:D91" si="1">$D$30*C86</f>
        <v>82.712204000000014</v>
      </c>
    </row>
    <row r="87" spans="1:4" ht="24.75" customHeight="1" thickTop="1" thickBot="1" x14ac:dyDescent="0.25">
      <c r="A87" s="28" t="s">
        <v>2</v>
      </c>
      <c r="B87" s="33" t="s">
        <v>78</v>
      </c>
      <c r="C87" s="35">
        <f>C86*0.08</f>
        <v>3.7280000000000004E-3</v>
      </c>
      <c r="D87" s="15">
        <f t="shared" si="1"/>
        <v>6.6169763200000009</v>
      </c>
    </row>
    <row r="88" spans="1:4" ht="14.25" thickTop="1" thickBot="1" x14ac:dyDescent="0.25">
      <c r="A88" s="36" t="s">
        <v>4</v>
      </c>
      <c r="B88" s="33" t="s">
        <v>79</v>
      </c>
      <c r="C88" s="34">
        <v>2E-3</v>
      </c>
      <c r="D88" s="15">
        <f t="shared" si="1"/>
        <v>3.5498800000000004</v>
      </c>
    </row>
    <row r="89" spans="1:4" ht="14.25" thickTop="1" thickBot="1" x14ac:dyDescent="0.25">
      <c r="A89" s="36" t="s">
        <v>6</v>
      </c>
      <c r="B89" s="33" t="s">
        <v>53</v>
      </c>
      <c r="C89" s="34">
        <v>1.17E-2</v>
      </c>
      <c r="D89" s="15">
        <f t="shared" si="1"/>
        <v>20.766798000000001</v>
      </c>
    </row>
    <row r="90" spans="1:4" ht="27" thickTop="1" thickBot="1" x14ac:dyDescent="0.25">
      <c r="A90" s="36" t="s">
        <v>8</v>
      </c>
      <c r="B90" s="33" t="s">
        <v>80</v>
      </c>
      <c r="C90" s="34">
        <f>C89*C65</f>
        <v>4.3056000000000014E-3</v>
      </c>
      <c r="D90" s="15">
        <f t="shared" si="1"/>
        <v>7.6421816640000024</v>
      </c>
    </row>
    <row r="91" spans="1:4" ht="24" customHeight="1" thickTop="1" thickBot="1" x14ac:dyDescent="0.25">
      <c r="A91" s="36" t="s">
        <v>10</v>
      </c>
      <c r="B91" s="33" t="s">
        <v>81</v>
      </c>
      <c r="C91" s="34">
        <v>0.01</v>
      </c>
      <c r="D91" s="15">
        <f t="shared" si="1"/>
        <v>17.749400000000001</v>
      </c>
    </row>
    <row r="92" spans="1:4" ht="14.25" thickTop="1" thickBot="1" x14ac:dyDescent="0.25">
      <c r="A92" s="86" t="s">
        <v>28</v>
      </c>
      <c r="B92" s="98"/>
      <c r="C92" s="87"/>
      <c r="D92" s="17">
        <f>SUM(D86:D91)</f>
        <v>139.03743998400003</v>
      </c>
    </row>
    <row r="93" spans="1:4" ht="13.5" thickTop="1" x14ac:dyDescent="0.2"/>
    <row r="94" spans="1:4" ht="13.5" thickBot="1" x14ac:dyDescent="0.25">
      <c r="A94" s="13" t="s">
        <v>82</v>
      </c>
    </row>
    <row r="95" spans="1:4" ht="14.25" thickTop="1" thickBot="1" x14ac:dyDescent="0.25">
      <c r="A95" s="27" t="s">
        <v>49</v>
      </c>
      <c r="B95" s="94" t="s">
        <v>83</v>
      </c>
      <c r="C95" s="95"/>
      <c r="D95" s="27" t="s">
        <v>0</v>
      </c>
    </row>
    <row r="96" spans="1:4" ht="14.25" thickTop="1" thickBot="1" x14ac:dyDescent="0.25">
      <c r="A96" s="28" t="s">
        <v>1</v>
      </c>
      <c r="B96" s="29" t="s">
        <v>135</v>
      </c>
      <c r="C96" s="30">
        <f>1/12</f>
        <v>8.3333333333333329E-2</v>
      </c>
      <c r="D96" s="15">
        <f t="shared" ref="D96:D101" si="2">C96*$D$30</f>
        <v>147.91166666666666</v>
      </c>
    </row>
    <row r="97" spans="1:4" ht="14.25" thickTop="1" thickBot="1" x14ac:dyDescent="0.25">
      <c r="A97" s="28" t="s">
        <v>2</v>
      </c>
      <c r="B97" s="33" t="s">
        <v>84</v>
      </c>
      <c r="C97" s="34">
        <v>6.0000000000000001E-3</v>
      </c>
      <c r="D97" s="15">
        <f t="shared" si="2"/>
        <v>10.64964</v>
      </c>
    </row>
    <row r="98" spans="1:4" ht="14.25" thickTop="1" thickBot="1" x14ac:dyDescent="0.25">
      <c r="A98" s="36" t="s">
        <v>4</v>
      </c>
      <c r="B98" s="33" t="s">
        <v>85</v>
      </c>
      <c r="C98" s="34">
        <v>2.0000000000000001E-4</v>
      </c>
      <c r="D98" s="15">
        <f t="shared" si="2"/>
        <v>0.35498800000000003</v>
      </c>
    </row>
    <row r="99" spans="1:4" ht="14.25" thickTop="1" thickBot="1" x14ac:dyDescent="0.25">
      <c r="A99" s="36" t="s">
        <v>6</v>
      </c>
      <c r="B99" s="33" t="s">
        <v>86</v>
      </c>
      <c r="C99" s="34">
        <v>2.8E-3</v>
      </c>
      <c r="D99" s="15">
        <f t="shared" si="2"/>
        <v>4.9698320000000002</v>
      </c>
    </row>
    <row r="100" spans="1:4" ht="14.25" thickTop="1" thickBot="1" x14ac:dyDescent="0.25">
      <c r="A100" s="36" t="s">
        <v>8</v>
      </c>
      <c r="B100" s="33" t="s">
        <v>87</v>
      </c>
      <c r="C100" s="34">
        <v>2.9999999999999997E-4</v>
      </c>
      <c r="D100" s="15">
        <f t="shared" si="2"/>
        <v>0.53248200000000001</v>
      </c>
    </row>
    <row r="101" spans="1:4" ht="14.25" thickTop="1" thickBot="1" x14ac:dyDescent="0.25">
      <c r="A101" s="36" t="s">
        <v>10</v>
      </c>
      <c r="B101" s="33" t="s">
        <v>14</v>
      </c>
      <c r="C101" s="37"/>
      <c r="D101" s="15">
        <f t="shared" si="2"/>
        <v>0</v>
      </c>
    </row>
    <row r="102" spans="1:4" ht="14.25" thickTop="1" thickBot="1" x14ac:dyDescent="0.25">
      <c r="B102" s="38" t="s">
        <v>51</v>
      </c>
      <c r="C102" s="39">
        <f>SUM(C96:C101)</f>
        <v>9.2633333333333331E-2</v>
      </c>
      <c r="D102" s="15">
        <f>SUM(D96:D101)</f>
        <v>164.41860866666664</v>
      </c>
    </row>
    <row r="103" spans="1:4" ht="27.75" customHeight="1" thickTop="1" thickBot="1" x14ac:dyDescent="0.25">
      <c r="A103" s="36" t="s">
        <v>12</v>
      </c>
      <c r="B103" s="33" t="s">
        <v>88</v>
      </c>
      <c r="C103" s="34">
        <f>C102*C65</f>
        <v>3.4089066666666674E-2</v>
      </c>
      <c r="D103" s="15">
        <f>C103*$D$30</f>
        <v>60.506047989333346</v>
      </c>
    </row>
    <row r="104" spans="1:4" ht="14.25" thickTop="1" thickBot="1" x14ac:dyDescent="0.25">
      <c r="A104" s="86" t="s">
        <v>28</v>
      </c>
      <c r="B104" s="98"/>
      <c r="C104" s="87"/>
      <c r="D104" s="17">
        <f>SUM(D102:D103)</f>
        <v>224.924656656</v>
      </c>
    </row>
    <row r="105" spans="1:4" ht="13.5" thickTop="1" x14ac:dyDescent="0.2"/>
    <row r="106" spans="1:4" ht="13.5" thickBot="1" x14ac:dyDescent="0.25">
      <c r="A106" s="83" t="s">
        <v>89</v>
      </c>
      <c r="B106" s="83"/>
      <c r="C106" s="83"/>
      <c r="D106" s="83"/>
    </row>
    <row r="107" spans="1:4" ht="14.25" thickTop="1" thickBot="1" x14ac:dyDescent="0.25">
      <c r="A107" s="27">
        <v>4</v>
      </c>
      <c r="B107" s="94" t="s">
        <v>90</v>
      </c>
      <c r="C107" s="95"/>
      <c r="D107" s="27" t="s">
        <v>0</v>
      </c>
    </row>
    <row r="108" spans="1:4" ht="14.25" thickTop="1" thickBot="1" x14ac:dyDescent="0.25">
      <c r="A108" s="28" t="s">
        <v>45</v>
      </c>
      <c r="B108" s="99" t="s">
        <v>92</v>
      </c>
      <c r="C108" s="100"/>
      <c r="D108" s="15">
        <f>D65</f>
        <v>653.17791999999997</v>
      </c>
    </row>
    <row r="109" spans="1:4" ht="14.25" thickTop="1" thickBot="1" x14ac:dyDescent="0.25">
      <c r="A109" s="28" t="s">
        <v>41</v>
      </c>
      <c r="B109" s="101" t="s">
        <v>52</v>
      </c>
      <c r="C109" s="102"/>
      <c r="D109" s="15">
        <f>D76</f>
        <v>269.84483817600005</v>
      </c>
    </row>
    <row r="110" spans="1:4" ht="14.25" thickTop="1" thickBot="1" x14ac:dyDescent="0.25">
      <c r="A110" s="36" t="s">
        <v>42</v>
      </c>
      <c r="B110" s="101" t="s">
        <v>29</v>
      </c>
      <c r="C110" s="102"/>
      <c r="D110" s="40">
        <f>D82</f>
        <v>1.6996825440000003</v>
      </c>
    </row>
    <row r="111" spans="1:4" ht="14.25" thickTop="1" thickBot="1" x14ac:dyDescent="0.25">
      <c r="A111" s="36" t="s">
        <v>43</v>
      </c>
      <c r="B111" s="101" t="s">
        <v>93</v>
      </c>
      <c r="C111" s="102"/>
      <c r="D111" s="40">
        <f>D92</f>
        <v>139.03743998400003</v>
      </c>
    </row>
    <row r="112" spans="1:4" ht="14.25" thickTop="1" thickBot="1" x14ac:dyDescent="0.25">
      <c r="A112" s="36" t="s">
        <v>49</v>
      </c>
      <c r="B112" s="101" t="s">
        <v>54</v>
      </c>
      <c r="C112" s="102"/>
      <c r="D112" s="40">
        <f>D104</f>
        <v>224.924656656</v>
      </c>
    </row>
    <row r="113" spans="1:4" ht="14.25" thickTop="1" thickBot="1" x14ac:dyDescent="0.25">
      <c r="A113" s="36" t="s">
        <v>91</v>
      </c>
      <c r="B113" s="101" t="s">
        <v>14</v>
      </c>
      <c r="C113" s="102"/>
      <c r="D113" s="40"/>
    </row>
    <row r="114" spans="1:4" ht="14.25" thickTop="1" thickBot="1" x14ac:dyDescent="0.25">
      <c r="A114" s="88" t="s">
        <v>28</v>
      </c>
      <c r="B114" s="106"/>
      <c r="C114" s="89"/>
      <c r="D114" s="17">
        <f>SUM(D108:D113)</f>
        <v>1288.6845373600001</v>
      </c>
    </row>
    <row r="115" spans="1:4" ht="13.5" thickTop="1" x14ac:dyDescent="0.2"/>
    <row r="116" spans="1:4" ht="13.5" thickBot="1" x14ac:dyDescent="0.25">
      <c r="A116" s="13" t="s">
        <v>94</v>
      </c>
    </row>
    <row r="117" spans="1:4" ht="14.25" thickTop="1" thickBot="1" x14ac:dyDescent="0.25">
      <c r="A117" s="23">
        <v>5</v>
      </c>
      <c r="B117" s="23" t="s">
        <v>95</v>
      </c>
      <c r="C117" s="23" t="s">
        <v>38</v>
      </c>
      <c r="D117" s="23" t="s">
        <v>0</v>
      </c>
    </row>
    <row r="118" spans="1:4" ht="14.25" thickTop="1" thickBot="1" x14ac:dyDescent="0.25">
      <c r="A118" s="28" t="s">
        <v>1</v>
      </c>
      <c r="B118" s="7" t="s">
        <v>96</v>
      </c>
      <c r="C118" s="41">
        <v>0.03</v>
      </c>
      <c r="D118" s="15">
        <f>$D$136*C118</f>
        <v>105.8447441208</v>
      </c>
    </row>
    <row r="119" spans="1:4" ht="14.25" thickTop="1" thickBot="1" x14ac:dyDescent="0.25">
      <c r="A119" s="28" t="s">
        <v>2</v>
      </c>
      <c r="B119" s="7" t="s">
        <v>97</v>
      </c>
      <c r="C119" s="41">
        <v>0.03</v>
      </c>
      <c r="D119" s="15">
        <f>($D$136+D118)*C119</f>
        <v>109.020086444424</v>
      </c>
    </row>
    <row r="120" spans="1:4" ht="14.25" thickTop="1" thickBot="1" x14ac:dyDescent="0.25">
      <c r="A120" s="28" t="s">
        <v>4</v>
      </c>
      <c r="B120" s="7" t="s">
        <v>31</v>
      </c>
      <c r="C120" s="41">
        <f>SUM(C122:C125)</f>
        <v>8.6499999999999994E-2</v>
      </c>
      <c r="D120" s="15">
        <f>SUM(D122:D125)</f>
        <v>354.42965158788388</v>
      </c>
    </row>
    <row r="121" spans="1:4" ht="14.25" thickTop="1" thickBot="1" x14ac:dyDescent="0.25">
      <c r="A121" s="7"/>
      <c r="B121" s="7" t="s">
        <v>136</v>
      </c>
      <c r="C121" s="41">
        <f>SUM(C122:C123)</f>
        <v>3.6499999999999998E-2</v>
      </c>
      <c r="D121" s="15">
        <f>(($D$136+$D$118+$D$119)/(1-$C$120))*C121</f>
        <v>149.55702061222846</v>
      </c>
    </row>
    <row r="122" spans="1:4" ht="14.25" thickTop="1" thickBot="1" x14ac:dyDescent="0.25">
      <c r="A122" s="7"/>
      <c r="B122" s="7" t="s">
        <v>137</v>
      </c>
      <c r="C122" s="41">
        <v>0.03</v>
      </c>
      <c r="D122" s="15">
        <f>(($D$136+$D$118+$D$119)/(1-$C$120))*C122</f>
        <v>122.92357858539324</v>
      </c>
    </row>
    <row r="123" spans="1:4" ht="14.25" thickTop="1" thickBot="1" x14ac:dyDescent="0.25">
      <c r="A123" s="7"/>
      <c r="B123" s="7" t="s">
        <v>138</v>
      </c>
      <c r="C123" s="41">
        <v>6.4999999999999997E-3</v>
      </c>
      <c r="D123" s="15">
        <f>(($D$136+$D$118+$D$119)/(1-$C$120))*C123</f>
        <v>26.633442026835205</v>
      </c>
    </row>
    <row r="124" spans="1:4" ht="14.25" thickTop="1" thickBot="1" x14ac:dyDescent="0.25">
      <c r="A124" s="7"/>
      <c r="B124" s="7" t="s">
        <v>98</v>
      </c>
      <c r="C124" s="41"/>
      <c r="D124" s="15">
        <f>(($D$136+$D$118+$D$119)/(1-$C$120))*C124</f>
        <v>0</v>
      </c>
    </row>
    <row r="125" spans="1:4" ht="14.25" thickTop="1" thickBot="1" x14ac:dyDescent="0.25">
      <c r="A125" s="7"/>
      <c r="B125" s="7" t="s">
        <v>127</v>
      </c>
      <c r="C125" s="41">
        <v>0.05</v>
      </c>
      <c r="D125" s="15">
        <f>(($D$136+$D$118+$D$119)/(1-$C$120))*C125</f>
        <v>204.87263097565543</v>
      </c>
    </row>
    <row r="126" spans="1:4" ht="14.25" thickTop="1" thickBot="1" x14ac:dyDescent="0.25">
      <c r="A126" s="42"/>
      <c r="B126" s="16" t="s">
        <v>122</v>
      </c>
      <c r="C126" s="26">
        <f>SUM(C118:C120)</f>
        <v>0.14649999999999999</v>
      </c>
      <c r="D126" s="17">
        <f>SUM(D118:D120)</f>
        <v>569.29448215310788</v>
      </c>
    </row>
    <row r="127" spans="1:4" ht="13.5" thickTop="1" x14ac:dyDescent="0.2">
      <c r="A127" s="2" t="s">
        <v>99</v>
      </c>
    </row>
    <row r="128" spans="1:4" x14ac:dyDescent="0.2">
      <c r="A128" s="2" t="s">
        <v>100</v>
      </c>
    </row>
    <row r="130" spans="1:4" ht="13.5" thickBot="1" x14ac:dyDescent="0.25">
      <c r="A130" s="83" t="s">
        <v>131</v>
      </c>
      <c r="B130" s="83"/>
      <c r="C130" s="83"/>
      <c r="D130" s="83"/>
    </row>
    <row r="131" spans="1:4" ht="24" customHeight="1" thickTop="1" thickBot="1" x14ac:dyDescent="0.25">
      <c r="A131" s="16"/>
      <c r="B131" s="107" t="s">
        <v>101</v>
      </c>
      <c r="C131" s="108"/>
      <c r="D131" s="27"/>
    </row>
    <row r="132" spans="1:4" ht="14.25" thickTop="1" thickBot="1" x14ac:dyDescent="0.25">
      <c r="A132" s="28" t="s">
        <v>1</v>
      </c>
      <c r="B132" s="103" t="s">
        <v>102</v>
      </c>
      <c r="C132" s="103"/>
      <c r="D132" s="15">
        <f>D30</f>
        <v>1774.94</v>
      </c>
    </row>
    <row r="133" spans="1:4" ht="14.25" thickTop="1" thickBot="1" x14ac:dyDescent="0.25">
      <c r="A133" s="28" t="s">
        <v>2</v>
      </c>
      <c r="B133" s="103" t="s">
        <v>103</v>
      </c>
      <c r="C133" s="103"/>
      <c r="D133" s="15">
        <f>D41</f>
        <v>410.02360000000004</v>
      </c>
    </row>
    <row r="134" spans="1:4" ht="26.25" customHeight="1" thickTop="1" thickBot="1" x14ac:dyDescent="0.25">
      <c r="A134" s="28" t="s">
        <v>4</v>
      </c>
      <c r="B134" s="101" t="s">
        <v>104</v>
      </c>
      <c r="C134" s="102"/>
      <c r="D134" s="15">
        <f>D50</f>
        <v>54.51</v>
      </c>
    </row>
    <row r="135" spans="1:4" ht="14.25" thickTop="1" thickBot="1" x14ac:dyDescent="0.25">
      <c r="A135" s="28" t="s">
        <v>6</v>
      </c>
      <c r="B135" s="103" t="s">
        <v>105</v>
      </c>
      <c r="C135" s="103"/>
      <c r="D135" s="15">
        <f>D114</f>
        <v>1288.6845373600001</v>
      </c>
    </row>
    <row r="136" spans="1:4" ht="14.25" thickTop="1" thickBot="1" x14ac:dyDescent="0.25">
      <c r="A136" s="104" t="s">
        <v>106</v>
      </c>
      <c r="B136" s="104"/>
      <c r="C136" s="104"/>
      <c r="D136" s="15">
        <f>SUM(D132:D135)</f>
        <v>3528.1581373600002</v>
      </c>
    </row>
    <row r="137" spans="1:4" ht="14.25" thickTop="1" thickBot="1" x14ac:dyDescent="0.25">
      <c r="A137" s="28" t="s">
        <v>8</v>
      </c>
      <c r="B137" s="103" t="s">
        <v>107</v>
      </c>
      <c r="C137" s="103"/>
      <c r="D137" s="15">
        <f>D126</f>
        <v>569.29448215310788</v>
      </c>
    </row>
    <row r="138" spans="1:4" ht="14.25" thickTop="1" thickBot="1" x14ac:dyDescent="0.25">
      <c r="A138" s="105" t="s">
        <v>108</v>
      </c>
      <c r="B138" s="105"/>
      <c r="C138" s="105"/>
      <c r="D138" s="17">
        <f>SUM(D136:D137)</f>
        <v>4097.4526195131084</v>
      </c>
    </row>
    <row r="139" spans="1:4" ht="13.5" thickTop="1" x14ac:dyDescent="0.2"/>
  </sheetData>
  <mergeCells count="64">
    <mergeCell ref="B22:C22"/>
    <mergeCell ref="A1:D1"/>
    <mergeCell ref="B6:C6"/>
    <mergeCell ref="B7:C7"/>
    <mergeCell ref="B8:C8"/>
    <mergeCell ref="B9:C9"/>
    <mergeCell ref="A11:D11"/>
    <mergeCell ref="A13:D13"/>
    <mergeCell ref="B14:C14"/>
    <mergeCell ref="B15:C15"/>
    <mergeCell ref="B16:C16"/>
    <mergeCell ref="B17:C17"/>
    <mergeCell ref="B36:C36"/>
    <mergeCell ref="B23:C23"/>
    <mergeCell ref="B24:C24"/>
    <mergeCell ref="B25:C25"/>
    <mergeCell ref="B26:C26"/>
    <mergeCell ref="B27:C27"/>
    <mergeCell ref="B28:C28"/>
    <mergeCell ref="B29:C29"/>
    <mergeCell ref="B30:C30"/>
    <mergeCell ref="B33:C33"/>
    <mergeCell ref="B34:C34"/>
    <mergeCell ref="B35:C35"/>
    <mergeCell ref="A65:B65"/>
    <mergeCell ref="B37:C37"/>
    <mergeCell ref="B38:C38"/>
    <mergeCell ref="B39:C39"/>
    <mergeCell ref="B41:C41"/>
    <mergeCell ref="A42:D42"/>
    <mergeCell ref="B45:C45"/>
    <mergeCell ref="B46:C46"/>
    <mergeCell ref="B47:C47"/>
    <mergeCell ref="B48:C48"/>
    <mergeCell ref="B49:C49"/>
    <mergeCell ref="B50:C50"/>
    <mergeCell ref="A66:D66"/>
    <mergeCell ref="B71:C71"/>
    <mergeCell ref="A76:C76"/>
    <mergeCell ref="B79:C79"/>
    <mergeCell ref="A82:C82"/>
    <mergeCell ref="A74:B74"/>
    <mergeCell ref="B113:C113"/>
    <mergeCell ref="B85:C85"/>
    <mergeCell ref="A92:C92"/>
    <mergeCell ref="B95:C95"/>
    <mergeCell ref="A104:C104"/>
    <mergeCell ref="A106:D106"/>
    <mergeCell ref="B107:C107"/>
    <mergeCell ref="B108:C108"/>
    <mergeCell ref="B109:C109"/>
    <mergeCell ref="B110:C110"/>
    <mergeCell ref="B111:C111"/>
    <mergeCell ref="B112:C112"/>
    <mergeCell ref="A114:C114"/>
    <mergeCell ref="A136:C136"/>
    <mergeCell ref="B137:C137"/>
    <mergeCell ref="A138:C138"/>
    <mergeCell ref="A130:D130"/>
    <mergeCell ref="B131:C131"/>
    <mergeCell ref="B132:C132"/>
    <mergeCell ref="B133:C133"/>
    <mergeCell ref="B134:C134"/>
    <mergeCell ref="B135:C135"/>
  </mergeCells>
  <pageMargins left="0.511811024" right="0.511811024" top="0.78740157499999996" bottom="0.78740157499999996" header="0.31496062000000002" footer="0.31496062000000002"/>
  <pageSetup paperSize="9" scale="95" orientation="portrait" r:id="rId1"/>
  <rowBreaks count="2" manualBreakCount="2">
    <brk id="42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view="pageBreakPreview" topLeftCell="A28" zoomScaleNormal="100" zoomScaleSheetLayoutView="100" workbookViewId="0">
      <selection activeCell="D47" sqref="D47"/>
    </sheetView>
  </sheetViews>
  <sheetFormatPr defaultRowHeight="12.75" x14ac:dyDescent="0.2"/>
  <cols>
    <col min="1" max="1" width="3.42578125" style="2" customWidth="1"/>
    <col min="2" max="2" width="39.85546875" style="2" customWidth="1"/>
    <col min="3" max="3" width="15.42578125" style="2" customWidth="1"/>
    <col min="4" max="4" width="23.85546875" style="2" customWidth="1"/>
    <col min="5" max="5" width="12.28515625" style="2" customWidth="1"/>
    <col min="6" max="6" width="6.140625" style="2" customWidth="1"/>
    <col min="7" max="7" width="14.5703125" style="2" customWidth="1"/>
    <col min="8" max="16384" width="9.140625" style="2"/>
  </cols>
  <sheetData>
    <row r="1" spans="1:7" ht="30" customHeight="1" x14ac:dyDescent="0.2">
      <c r="A1" s="80" t="s">
        <v>197</v>
      </c>
      <c r="B1" s="80"/>
      <c r="C1" s="80"/>
      <c r="D1" s="80"/>
      <c r="E1" s="1"/>
      <c r="F1" s="1"/>
      <c r="G1" s="1"/>
    </row>
    <row r="4" spans="1:7" x14ac:dyDescent="0.2">
      <c r="A4" s="3" t="s">
        <v>32</v>
      </c>
      <c r="C4" s="4"/>
      <c r="D4" s="4"/>
      <c r="E4" s="4"/>
    </row>
    <row r="5" spans="1:7" ht="13.5" thickBot="1" x14ac:dyDescent="0.25">
      <c r="A5" s="5"/>
      <c r="B5" s="5"/>
      <c r="C5" s="4"/>
      <c r="D5" s="4"/>
      <c r="E5" s="4"/>
    </row>
    <row r="6" spans="1:7" ht="14.25" thickTop="1" thickBot="1" x14ac:dyDescent="0.25">
      <c r="A6" s="6" t="s">
        <v>1</v>
      </c>
      <c r="B6" s="81" t="s">
        <v>33</v>
      </c>
      <c r="C6" s="82"/>
      <c r="D6" s="7"/>
      <c r="E6" s="8"/>
      <c r="F6" s="8"/>
      <c r="G6" s="5"/>
    </row>
    <row r="7" spans="1:7" ht="14.25" thickTop="1" thickBot="1" x14ac:dyDescent="0.25">
      <c r="A7" s="6" t="s">
        <v>2</v>
      </c>
      <c r="B7" s="81" t="s">
        <v>34</v>
      </c>
      <c r="C7" s="82"/>
      <c r="D7" s="7" t="s">
        <v>129</v>
      </c>
      <c r="E7" s="8"/>
      <c r="F7" s="8"/>
      <c r="G7" s="5"/>
    </row>
    <row r="8" spans="1:7" ht="14.25" thickTop="1" thickBot="1" x14ac:dyDescent="0.25">
      <c r="A8" s="6" t="s">
        <v>4</v>
      </c>
      <c r="B8" s="81" t="s">
        <v>35</v>
      </c>
      <c r="C8" s="82"/>
      <c r="D8" s="7" t="s">
        <v>128</v>
      </c>
      <c r="E8" s="8"/>
      <c r="F8" s="8"/>
      <c r="G8" s="5"/>
    </row>
    <row r="9" spans="1:7" ht="14.25" thickTop="1" thickBot="1" x14ac:dyDescent="0.25">
      <c r="A9" s="6" t="s">
        <v>6</v>
      </c>
      <c r="B9" s="81" t="s">
        <v>36</v>
      </c>
      <c r="C9" s="82"/>
      <c r="D9" s="7">
        <v>24</v>
      </c>
      <c r="E9" s="8"/>
      <c r="F9" s="8"/>
      <c r="G9" s="5"/>
    </row>
    <row r="10" spans="1:7" ht="13.5" thickTop="1" x14ac:dyDescent="0.2"/>
    <row r="11" spans="1:7" x14ac:dyDescent="0.2">
      <c r="A11" s="83" t="s">
        <v>55</v>
      </c>
      <c r="B11" s="83"/>
      <c r="C11" s="83"/>
      <c r="D11" s="83"/>
    </row>
    <row r="12" spans="1:7" ht="13.5" thickBot="1" x14ac:dyDescent="0.25"/>
    <row r="13" spans="1:7" ht="14.25" thickTop="1" thickBot="1" x14ac:dyDescent="0.25">
      <c r="A13" s="84" t="s">
        <v>56</v>
      </c>
      <c r="B13" s="84"/>
      <c r="C13" s="84"/>
      <c r="D13" s="84"/>
    </row>
    <row r="14" spans="1:7" ht="14.25" thickTop="1" thickBot="1" x14ac:dyDescent="0.25">
      <c r="A14" s="7">
        <v>1</v>
      </c>
      <c r="B14" s="85" t="s">
        <v>57</v>
      </c>
      <c r="C14" s="85"/>
      <c r="D14" s="9" t="s">
        <v>139</v>
      </c>
    </row>
    <row r="15" spans="1:7" ht="14.25" thickTop="1" thickBot="1" x14ac:dyDescent="0.25">
      <c r="A15" s="7">
        <v>2</v>
      </c>
      <c r="B15" s="85" t="s">
        <v>198</v>
      </c>
      <c r="C15" s="85"/>
      <c r="D15" s="10">
        <v>1774.94</v>
      </c>
    </row>
    <row r="16" spans="1:7" ht="14.25" thickTop="1" thickBot="1" x14ac:dyDescent="0.25">
      <c r="A16" s="7">
        <v>3</v>
      </c>
      <c r="B16" s="85" t="s">
        <v>58</v>
      </c>
      <c r="C16" s="85"/>
      <c r="D16" s="11" t="s">
        <v>164</v>
      </c>
    </row>
    <row r="17" spans="1:4" ht="14.25" thickTop="1" thickBot="1" x14ac:dyDescent="0.25">
      <c r="A17" s="7">
        <v>4</v>
      </c>
      <c r="B17" s="85" t="s">
        <v>59</v>
      </c>
      <c r="C17" s="85"/>
      <c r="D17" s="12">
        <v>43101</v>
      </c>
    </row>
    <row r="18" spans="1:4" ht="13.5" thickTop="1" x14ac:dyDescent="0.2">
      <c r="A18" s="2" t="s">
        <v>39</v>
      </c>
    </row>
    <row r="21" spans="1:4" ht="13.5" thickBot="1" x14ac:dyDescent="0.25">
      <c r="A21" s="13" t="s">
        <v>60</v>
      </c>
    </row>
    <row r="22" spans="1:4" ht="14.25" thickTop="1" thickBot="1" x14ac:dyDescent="0.25">
      <c r="A22" s="14">
        <v>1</v>
      </c>
      <c r="B22" s="86" t="s">
        <v>61</v>
      </c>
      <c r="C22" s="87"/>
      <c r="D22" s="14" t="s">
        <v>0</v>
      </c>
    </row>
    <row r="23" spans="1:4" ht="14.25" thickTop="1" thickBot="1" x14ac:dyDescent="0.25">
      <c r="A23" s="6" t="s">
        <v>1</v>
      </c>
      <c r="B23" s="81" t="s">
        <v>40</v>
      </c>
      <c r="C23" s="82"/>
      <c r="D23" s="10">
        <f>D15</f>
        <v>1774.94</v>
      </c>
    </row>
    <row r="24" spans="1:4" ht="14.25" thickTop="1" thickBot="1" x14ac:dyDescent="0.25">
      <c r="A24" s="6" t="s">
        <v>2</v>
      </c>
      <c r="B24" s="81" t="s">
        <v>3</v>
      </c>
      <c r="C24" s="82"/>
      <c r="D24" s="10"/>
    </row>
    <row r="25" spans="1:4" ht="14.25" thickTop="1" thickBot="1" x14ac:dyDescent="0.25">
      <c r="A25" s="6" t="s">
        <v>4</v>
      </c>
      <c r="B25" s="81" t="s">
        <v>5</v>
      </c>
      <c r="C25" s="82"/>
      <c r="D25" s="10"/>
    </row>
    <row r="26" spans="1:4" ht="14.25" thickTop="1" thickBot="1" x14ac:dyDescent="0.25">
      <c r="A26" s="6" t="s">
        <v>6</v>
      </c>
      <c r="B26" s="81" t="s">
        <v>7</v>
      </c>
      <c r="C26" s="82"/>
      <c r="D26" s="10"/>
    </row>
    <row r="27" spans="1:4" ht="14.25" thickTop="1" thickBot="1" x14ac:dyDescent="0.25">
      <c r="A27" s="6" t="s">
        <v>8</v>
      </c>
      <c r="B27" s="81" t="s">
        <v>9</v>
      </c>
      <c r="C27" s="82"/>
      <c r="D27" s="10"/>
    </row>
    <row r="28" spans="1:4" ht="14.25" thickTop="1" thickBot="1" x14ac:dyDescent="0.25">
      <c r="A28" s="6" t="s">
        <v>10</v>
      </c>
      <c r="B28" s="81" t="s">
        <v>11</v>
      </c>
      <c r="C28" s="82"/>
      <c r="D28" s="10"/>
    </row>
    <row r="29" spans="1:4" ht="14.25" thickTop="1" thickBot="1" x14ac:dyDescent="0.25">
      <c r="A29" s="6" t="s">
        <v>12</v>
      </c>
      <c r="B29" s="81" t="s">
        <v>14</v>
      </c>
      <c r="C29" s="82"/>
      <c r="D29" s="15"/>
    </row>
    <row r="30" spans="1:4" ht="14.25" thickTop="1" thickBot="1" x14ac:dyDescent="0.25">
      <c r="A30" s="16"/>
      <c r="B30" s="88" t="s">
        <v>15</v>
      </c>
      <c r="C30" s="89"/>
      <c r="D30" s="17">
        <f>SUM(D23:D29)</f>
        <v>1774.94</v>
      </c>
    </row>
    <row r="31" spans="1:4" ht="13.5" thickTop="1" x14ac:dyDescent="0.2"/>
    <row r="32" spans="1:4" ht="13.5" thickBot="1" x14ac:dyDescent="0.25">
      <c r="A32" s="13" t="s">
        <v>62</v>
      </c>
    </row>
    <row r="33" spans="1:7" ht="14.25" thickTop="1" thickBot="1" x14ac:dyDescent="0.25">
      <c r="A33" s="14">
        <v>2</v>
      </c>
      <c r="B33" s="86" t="s">
        <v>63</v>
      </c>
      <c r="C33" s="87"/>
      <c r="D33" s="14" t="s">
        <v>0</v>
      </c>
    </row>
    <row r="34" spans="1:7" ht="14.25" thickTop="1" thickBot="1" x14ac:dyDescent="0.25">
      <c r="A34" s="6" t="s">
        <v>1</v>
      </c>
      <c r="B34" s="81" t="s">
        <v>16</v>
      </c>
      <c r="C34" s="82"/>
      <c r="D34" s="10">
        <f>(3.7*2*22)-(D23*0.06)</f>
        <v>56.303600000000017</v>
      </c>
    </row>
    <row r="35" spans="1:7" ht="14.25" thickTop="1" thickBot="1" x14ac:dyDescent="0.25">
      <c r="A35" s="6" t="s">
        <v>2</v>
      </c>
      <c r="B35" s="81" t="s">
        <v>17</v>
      </c>
      <c r="C35" s="82"/>
      <c r="D35" s="10">
        <f>13.1*0.8*22</f>
        <v>230.56</v>
      </c>
    </row>
    <row r="36" spans="1:7" ht="14.25" thickTop="1" thickBot="1" x14ac:dyDescent="0.25">
      <c r="A36" s="6" t="s">
        <v>4</v>
      </c>
      <c r="B36" s="81" t="s">
        <v>18</v>
      </c>
      <c r="C36" s="82"/>
      <c r="D36" s="10">
        <v>110</v>
      </c>
    </row>
    <row r="37" spans="1:7" ht="14.25" thickTop="1" thickBot="1" x14ac:dyDescent="0.25">
      <c r="A37" s="6" t="s">
        <v>6</v>
      </c>
      <c r="B37" s="81" t="s">
        <v>19</v>
      </c>
      <c r="C37" s="82"/>
      <c r="D37" s="10"/>
    </row>
    <row r="38" spans="1:7" ht="14.25" thickTop="1" thickBot="1" x14ac:dyDescent="0.25">
      <c r="A38" s="6" t="s">
        <v>8</v>
      </c>
      <c r="B38" s="81" t="s">
        <v>212</v>
      </c>
      <c r="C38" s="82"/>
      <c r="D38" s="10">
        <v>3.16</v>
      </c>
    </row>
    <row r="39" spans="1:7" ht="14.25" thickTop="1" thickBot="1" x14ac:dyDescent="0.25">
      <c r="A39" s="6" t="s">
        <v>10</v>
      </c>
      <c r="B39" s="81" t="s">
        <v>126</v>
      </c>
      <c r="C39" s="82"/>
      <c r="D39" s="10">
        <v>10</v>
      </c>
    </row>
    <row r="40" spans="1:7" ht="14.25" thickTop="1" thickBot="1" x14ac:dyDescent="0.25">
      <c r="A40" s="6" t="s">
        <v>12</v>
      </c>
      <c r="B40" s="18" t="s">
        <v>14</v>
      </c>
      <c r="C40" s="19"/>
      <c r="D40" s="10">
        <v>0</v>
      </c>
    </row>
    <row r="41" spans="1:7" ht="14.25" thickTop="1" thickBot="1" x14ac:dyDescent="0.25">
      <c r="A41" s="16"/>
      <c r="B41" s="88" t="s">
        <v>20</v>
      </c>
      <c r="C41" s="89"/>
      <c r="D41" s="20">
        <f>SUM(D34:D40)</f>
        <v>410.02360000000004</v>
      </c>
    </row>
    <row r="42" spans="1:7" ht="13.5" thickTop="1" x14ac:dyDescent="0.2">
      <c r="A42" s="90" t="s">
        <v>64</v>
      </c>
      <c r="B42" s="90"/>
      <c r="C42" s="90"/>
      <c r="D42" s="90"/>
    </row>
    <row r="44" spans="1:7" ht="13.5" thickBot="1" x14ac:dyDescent="0.25">
      <c r="A44" s="13" t="s">
        <v>65</v>
      </c>
    </row>
    <row r="45" spans="1:7" ht="14.25" thickTop="1" thickBot="1" x14ac:dyDescent="0.25">
      <c r="A45" s="14">
        <v>3</v>
      </c>
      <c r="B45" s="86" t="s">
        <v>66</v>
      </c>
      <c r="C45" s="87"/>
      <c r="D45" s="14" t="s">
        <v>0</v>
      </c>
      <c r="E45" s="21"/>
      <c r="G45" s="21"/>
    </row>
    <row r="46" spans="1:7" ht="14.25" thickTop="1" thickBot="1" x14ac:dyDescent="0.25">
      <c r="A46" s="6" t="s">
        <v>1</v>
      </c>
      <c r="B46" s="81" t="s">
        <v>27</v>
      </c>
      <c r="C46" s="82"/>
      <c r="D46" s="10">
        <v>137.53</v>
      </c>
      <c r="G46" s="22"/>
    </row>
    <row r="47" spans="1:7" ht="14.25" thickTop="1" thickBot="1" x14ac:dyDescent="0.25">
      <c r="A47" s="6" t="s">
        <v>2</v>
      </c>
      <c r="B47" s="81" t="s">
        <v>67</v>
      </c>
      <c r="C47" s="82"/>
      <c r="D47" s="10"/>
      <c r="G47" s="22"/>
    </row>
    <row r="48" spans="1:7" ht="14.25" thickTop="1" thickBot="1" x14ac:dyDescent="0.25">
      <c r="A48" s="6" t="s">
        <v>4</v>
      </c>
      <c r="B48" s="81" t="s">
        <v>30</v>
      </c>
      <c r="C48" s="82"/>
      <c r="D48" s="10"/>
      <c r="G48" s="22"/>
    </row>
    <row r="49" spans="1:4" ht="14.25" thickTop="1" thickBot="1" x14ac:dyDescent="0.25">
      <c r="A49" s="6" t="s">
        <v>6</v>
      </c>
      <c r="B49" s="81" t="s">
        <v>132</v>
      </c>
      <c r="C49" s="82"/>
      <c r="D49" s="10"/>
    </row>
    <row r="50" spans="1:4" ht="14.25" thickTop="1" thickBot="1" x14ac:dyDescent="0.25">
      <c r="A50" s="16"/>
      <c r="B50" s="88" t="s">
        <v>68</v>
      </c>
      <c r="C50" s="89"/>
      <c r="D50" s="17">
        <f>SUM(D46:D49)</f>
        <v>137.53</v>
      </c>
    </row>
    <row r="51" spans="1:4" ht="13.5" thickTop="1" x14ac:dyDescent="0.2">
      <c r="A51" s="2" t="s">
        <v>121</v>
      </c>
    </row>
    <row r="53" spans="1:4" x14ac:dyDescent="0.2">
      <c r="A53" s="13" t="s">
        <v>123</v>
      </c>
    </row>
    <row r="55" spans="1:4" ht="13.5" thickBot="1" x14ac:dyDescent="0.25">
      <c r="A55" s="13" t="s">
        <v>69</v>
      </c>
    </row>
    <row r="56" spans="1:4" ht="14.25" thickTop="1" thickBot="1" x14ac:dyDescent="0.25">
      <c r="A56" s="23" t="s">
        <v>45</v>
      </c>
      <c r="B56" s="23" t="s">
        <v>70</v>
      </c>
      <c r="C56" s="23" t="s">
        <v>38</v>
      </c>
      <c r="D56" s="23" t="s">
        <v>0</v>
      </c>
    </row>
    <row r="57" spans="1:4" ht="14.25" thickTop="1" thickBot="1" x14ac:dyDescent="0.25">
      <c r="A57" s="7" t="s">
        <v>1</v>
      </c>
      <c r="B57" s="24" t="s">
        <v>21</v>
      </c>
      <c r="C57" s="25">
        <v>0.2</v>
      </c>
      <c r="D57" s="15">
        <f t="shared" ref="D57:D64" si="0">$D$30*C57</f>
        <v>354.98800000000006</v>
      </c>
    </row>
    <row r="58" spans="1:4" ht="14.25" thickTop="1" thickBot="1" x14ac:dyDescent="0.25">
      <c r="A58" s="7" t="s">
        <v>2</v>
      </c>
      <c r="B58" s="24" t="s">
        <v>22</v>
      </c>
      <c r="C58" s="25">
        <v>1.4999999999999999E-2</v>
      </c>
      <c r="D58" s="15">
        <f t="shared" si="0"/>
        <v>26.624099999999999</v>
      </c>
    </row>
    <row r="59" spans="1:4" ht="14.25" thickTop="1" thickBot="1" x14ac:dyDescent="0.25">
      <c r="A59" s="7" t="s">
        <v>4</v>
      </c>
      <c r="B59" s="24" t="s">
        <v>23</v>
      </c>
      <c r="C59" s="25">
        <v>0.01</v>
      </c>
      <c r="D59" s="15">
        <f t="shared" si="0"/>
        <v>17.749400000000001</v>
      </c>
    </row>
    <row r="60" spans="1:4" ht="14.25" thickTop="1" thickBot="1" x14ac:dyDescent="0.25">
      <c r="A60" s="7" t="s">
        <v>6</v>
      </c>
      <c r="B60" s="24" t="s">
        <v>24</v>
      </c>
      <c r="C60" s="25">
        <v>2E-3</v>
      </c>
      <c r="D60" s="15">
        <f t="shared" si="0"/>
        <v>3.5498800000000004</v>
      </c>
    </row>
    <row r="61" spans="1:4" ht="14.25" thickTop="1" thickBot="1" x14ac:dyDescent="0.25">
      <c r="A61" s="7" t="s">
        <v>8</v>
      </c>
      <c r="B61" s="24" t="s">
        <v>46</v>
      </c>
      <c r="C61" s="25">
        <v>2.5000000000000001E-2</v>
      </c>
      <c r="D61" s="15">
        <f t="shared" si="0"/>
        <v>44.373500000000007</v>
      </c>
    </row>
    <row r="62" spans="1:4" ht="14.25" thickTop="1" thickBot="1" x14ac:dyDescent="0.25">
      <c r="A62" s="7" t="s">
        <v>10</v>
      </c>
      <c r="B62" s="24" t="s">
        <v>25</v>
      </c>
      <c r="C62" s="25">
        <v>0.08</v>
      </c>
      <c r="D62" s="15">
        <f t="shared" si="0"/>
        <v>141.99520000000001</v>
      </c>
    </row>
    <row r="63" spans="1:4" ht="14.25" thickTop="1" thickBot="1" x14ac:dyDescent="0.25">
      <c r="A63" s="7" t="s">
        <v>12</v>
      </c>
      <c r="B63" s="24" t="s">
        <v>47</v>
      </c>
      <c r="C63" s="25">
        <v>0.03</v>
      </c>
      <c r="D63" s="15">
        <f t="shared" si="0"/>
        <v>53.248199999999997</v>
      </c>
    </row>
    <row r="64" spans="1:4" ht="14.25" thickTop="1" thickBot="1" x14ac:dyDescent="0.25">
      <c r="A64" s="7" t="s">
        <v>13</v>
      </c>
      <c r="B64" s="24" t="s">
        <v>26</v>
      </c>
      <c r="C64" s="25">
        <v>6.0000000000000001E-3</v>
      </c>
      <c r="D64" s="15">
        <f t="shared" si="0"/>
        <v>10.64964</v>
      </c>
    </row>
    <row r="65" spans="1:4" ht="14.25" thickTop="1" thickBot="1" x14ac:dyDescent="0.25">
      <c r="A65" s="91" t="s">
        <v>28</v>
      </c>
      <c r="B65" s="92"/>
      <c r="C65" s="26">
        <f>SUM(C57:C64)</f>
        <v>0.3680000000000001</v>
      </c>
      <c r="D65" s="17">
        <f>SUM(D57:D64)</f>
        <v>653.17791999999997</v>
      </c>
    </row>
    <row r="66" spans="1:4" ht="13.5" thickTop="1" x14ac:dyDescent="0.2">
      <c r="A66" s="93" t="s">
        <v>71</v>
      </c>
      <c r="B66" s="93"/>
      <c r="C66" s="93"/>
      <c r="D66" s="93"/>
    </row>
    <row r="67" spans="1:4" x14ac:dyDescent="0.2">
      <c r="A67" s="2" t="s">
        <v>72</v>
      </c>
    </row>
    <row r="70" spans="1:4" ht="13.5" thickBot="1" x14ac:dyDescent="0.25">
      <c r="A70" s="13" t="s">
        <v>133</v>
      </c>
    </row>
    <row r="71" spans="1:4" ht="14.25" thickTop="1" thickBot="1" x14ac:dyDescent="0.25">
      <c r="A71" s="27" t="s">
        <v>41</v>
      </c>
      <c r="B71" s="94" t="s">
        <v>52</v>
      </c>
      <c r="C71" s="95"/>
      <c r="D71" s="27" t="s">
        <v>0</v>
      </c>
    </row>
    <row r="72" spans="1:4" ht="14.25" thickTop="1" thickBot="1" x14ac:dyDescent="0.25">
      <c r="A72" s="28" t="s">
        <v>1</v>
      </c>
      <c r="B72" s="29" t="s">
        <v>52</v>
      </c>
      <c r="C72" s="30">
        <f>1/12</f>
        <v>8.3333333333333329E-2</v>
      </c>
      <c r="D72" s="15">
        <f>C72*$D$30</f>
        <v>147.91166666666666</v>
      </c>
    </row>
    <row r="73" spans="1:4" ht="14.25" thickTop="1" thickBot="1" x14ac:dyDescent="0.25">
      <c r="A73" s="31" t="s">
        <v>2</v>
      </c>
      <c r="B73" s="29" t="s">
        <v>134</v>
      </c>
      <c r="C73" s="30">
        <v>2.7799999999999998E-2</v>
      </c>
      <c r="D73" s="15">
        <f>C73*$D$30</f>
        <v>49.343331999999997</v>
      </c>
    </row>
    <row r="74" spans="1:4" ht="14.25" thickTop="1" thickBot="1" x14ac:dyDescent="0.25">
      <c r="A74" s="96" t="s">
        <v>51</v>
      </c>
      <c r="B74" s="97"/>
      <c r="C74" s="32">
        <f>SUM(C72:C73)</f>
        <v>0.11113333333333333</v>
      </c>
      <c r="D74" s="15">
        <f>SUM(D72:D73)</f>
        <v>197.25499866666667</v>
      </c>
    </row>
    <row r="75" spans="1:4" ht="26.25" customHeight="1" thickTop="1" thickBot="1" x14ac:dyDescent="0.25">
      <c r="A75" s="28" t="s">
        <v>2</v>
      </c>
      <c r="B75" s="33" t="s">
        <v>73</v>
      </c>
      <c r="C75" s="34">
        <f>C74*C65</f>
        <v>4.0897066666666676E-2</v>
      </c>
      <c r="D75" s="15">
        <f>C75*D30</f>
        <v>72.589839509333359</v>
      </c>
    </row>
    <row r="76" spans="1:4" ht="14.25" thickTop="1" thickBot="1" x14ac:dyDescent="0.25">
      <c r="A76" s="86" t="s">
        <v>28</v>
      </c>
      <c r="B76" s="98"/>
      <c r="C76" s="87"/>
      <c r="D76" s="17">
        <f>SUM(D74:D75)</f>
        <v>269.84483817600005</v>
      </c>
    </row>
    <row r="77" spans="1:4" ht="13.5" thickTop="1" x14ac:dyDescent="0.2"/>
    <row r="78" spans="1:4" ht="13.5" thickBot="1" x14ac:dyDescent="0.25">
      <c r="A78" s="13" t="s">
        <v>74</v>
      </c>
    </row>
    <row r="79" spans="1:4" ht="14.25" thickTop="1" thickBot="1" x14ac:dyDescent="0.25">
      <c r="A79" s="27" t="s">
        <v>42</v>
      </c>
      <c r="B79" s="94" t="s">
        <v>75</v>
      </c>
      <c r="C79" s="95"/>
      <c r="D79" s="27" t="s">
        <v>0</v>
      </c>
    </row>
    <row r="80" spans="1:4" ht="14.25" thickTop="1" thickBot="1" x14ac:dyDescent="0.25">
      <c r="A80" s="28" t="s">
        <v>1</v>
      </c>
      <c r="B80" s="29" t="s">
        <v>75</v>
      </c>
      <c r="C80" s="30">
        <v>6.9999999999999999E-4</v>
      </c>
      <c r="D80" s="15">
        <f>C80*$D$30</f>
        <v>1.2424580000000001</v>
      </c>
    </row>
    <row r="81" spans="1:4" ht="27" customHeight="1" thickTop="1" thickBot="1" x14ac:dyDescent="0.25">
      <c r="A81" s="28" t="s">
        <v>2</v>
      </c>
      <c r="B81" s="33" t="s">
        <v>76</v>
      </c>
      <c r="C81" s="34">
        <f>C80*C65</f>
        <v>2.5760000000000008E-4</v>
      </c>
      <c r="D81" s="15">
        <f>C81*$D$30</f>
        <v>0.45722454400000018</v>
      </c>
    </row>
    <row r="82" spans="1:4" ht="14.25" thickTop="1" thickBot="1" x14ac:dyDescent="0.25">
      <c r="A82" s="86" t="s">
        <v>28</v>
      </c>
      <c r="B82" s="98"/>
      <c r="C82" s="87"/>
      <c r="D82" s="17">
        <f>SUM(D80:D81)</f>
        <v>1.6996825440000003</v>
      </c>
    </row>
    <row r="83" spans="1:4" ht="13.5" thickTop="1" x14ac:dyDescent="0.2"/>
    <row r="84" spans="1:4" ht="13.5" thickBot="1" x14ac:dyDescent="0.25">
      <c r="A84" s="13" t="s">
        <v>77</v>
      </c>
    </row>
    <row r="85" spans="1:4" ht="14.25" thickTop="1" thickBot="1" x14ac:dyDescent="0.25">
      <c r="A85" s="27" t="s">
        <v>43</v>
      </c>
      <c r="B85" s="94" t="s">
        <v>44</v>
      </c>
      <c r="C85" s="95"/>
      <c r="D85" s="27" t="s">
        <v>0</v>
      </c>
    </row>
    <row r="86" spans="1:4" ht="14.25" thickTop="1" thickBot="1" x14ac:dyDescent="0.25">
      <c r="A86" s="28" t="s">
        <v>1</v>
      </c>
      <c r="B86" s="29" t="s">
        <v>48</v>
      </c>
      <c r="C86" s="32">
        <v>4.6600000000000003E-2</v>
      </c>
      <c r="D86" s="15">
        <f t="shared" ref="D86:D91" si="1">$D$30*C86</f>
        <v>82.712204000000014</v>
      </c>
    </row>
    <row r="87" spans="1:4" ht="24.75" customHeight="1" thickTop="1" thickBot="1" x14ac:dyDescent="0.25">
      <c r="A87" s="28" t="s">
        <v>2</v>
      </c>
      <c r="B87" s="33" t="s">
        <v>78</v>
      </c>
      <c r="C87" s="35">
        <f>C86*0.08</f>
        <v>3.7280000000000004E-3</v>
      </c>
      <c r="D87" s="15">
        <f t="shared" si="1"/>
        <v>6.6169763200000009</v>
      </c>
    </row>
    <row r="88" spans="1:4" ht="14.25" thickTop="1" thickBot="1" x14ac:dyDescent="0.25">
      <c r="A88" s="36" t="s">
        <v>4</v>
      </c>
      <c r="B88" s="33" t="s">
        <v>79</v>
      </c>
      <c r="C88" s="34">
        <v>2E-3</v>
      </c>
      <c r="D88" s="15">
        <f t="shared" si="1"/>
        <v>3.5498800000000004</v>
      </c>
    </row>
    <row r="89" spans="1:4" ht="14.25" thickTop="1" thickBot="1" x14ac:dyDescent="0.25">
      <c r="A89" s="36" t="s">
        <v>6</v>
      </c>
      <c r="B89" s="33" t="s">
        <v>53</v>
      </c>
      <c r="C89" s="34">
        <v>1.17E-2</v>
      </c>
      <c r="D89" s="15">
        <f t="shared" si="1"/>
        <v>20.766798000000001</v>
      </c>
    </row>
    <row r="90" spans="1:4" ht="27" thickTop="1" thickBot="1" x14ac:dyDescent="0.25">
      <c r="A90" s="36" t="s">
        <v>8</v>
      </c>
      <c r="B90" s="33" t="s">
        <v>80</v>
      </c>
      <c r="C90" s="34">
        <f>C89*C65</f>
        <v>4.3056000000000014E-3</v>
      </c>
      <c r="D90" s="15">
        <f t="shared" si="1"/>
        <v>7.6421816640000024</v>
      </c>
    </row>
    <row r="91" spans="1:4" ht="24" customHeight="1" thickTop="1" thickBot="1" x14ac:dyDescent="0.25">
      <c r="A91" s="36" t="s">
        <v>10</v>
      </c>
      <c r="B91" s="33" t="s">
        <v>81</v>
      </c>
      <c r="C91" s="34">
        <v>0.01</v>
      </c>
      <c r="D91" s="15">
        <f t="shared" si="1"/>
        <v>17.749400000000001</v>
      </c>
    </row>
    <row r="92" spans="1:4" ht="14.25" thickTop="1" thickBot="1" x14ac:dyDescent="0.25">
      <c r="A92" s="86" t="s">
        <v>28</v>
      </c>
      <c r="B92" s="98"/>
      <c r="C92" s="87"/>
      <c r="D92" s="17">
        <f>SUM(D86:D91)</f>
        <v>139.03743998400003</v>
      </c>
    </row>
    <row r="93" spans="1:4" ht="13.5" thickTop="1" x14ac:dyDescent="0.2"/>
    <row r="94" spans="1:4" ht="13.5" thickBot="1" x14ac:dyDescent="0.25">
      <c r="A94" s="13" t="s">
        <v>82</v>
      </c>
    </row>
    <row r="95" spans="1:4" ht="14.25" thickTop="1" thickBot="1" x14ac:dyDescent="0.25">
      <c r="A95" s="27" t="s">
        <v>49</v>
      </c>
      <c r="B95" s="94" t="s">
        <v>83</v>
      </c>
      <c r="C95" s="95"/>
      <c r="D95" s="27" t="s">
        <v>0</v>
      </c>
    </row>
    <row r="96" spans="1:4" ht="14.25" thickTop="1" thickBot="1" x14ac:dyDescent="0.25">
      <c r="A96" s="28" t="s">
        <v>1</v>
      </c>
      <c r="B96" s="29" t="s">
        <v>135</v>
      </c>
      <c r="C96" s="30">
        <f>1/12</f>
        <v>8.3333333333333329E-2</v>
      </c>
      <c r="D96" s="15">
        <f t="shared" ref="D96:D101" si="2">C96*$D$30</f>
        <v>147.91166666666666</v>
      </c>
    </row>
    <row r="97" spans="1:4" ht="14.25" thickTop="1" thickBot="1" x14ac:dyDescent="0.25">
      <c r="A97" s="28" t="s">
        <v>2</v>
      </c>
      <c r="B97" s="33" t="s">
        <v>84</v>
      </c>
      <c r="C97" s="34">
        <v>6.0000000000000001E-3</v>
      </c>
      <c r="D97" s="15">
        <f t="shared" si="2"/>
        <v>10.64964</v>
      </c>
    </row>
    <row r="98" spans="1:4" ht="14.25" thickTop="1" thickBot="1" x14ac:dyDescent="0.25">
      <c r="A98" s="36" t="s">
        <v>4</v>
      </c>
      <c r="B98" s="33" t="s">
        <v>85</v>
      </c>
      <c r="C98" s="34">
        <v>2.0000000000000001E-4</v>
      </c>
      <c r="D98" s="15">
        <f t="shared" si="2"/>
        <v>0.35498800000000003</v>
      </c>
    </row>
    <row r="99" spans="1:4" ht="14.25" thickTop="1" thickBot="1" x14ac:dyDescent="0.25">
      <c r="A99" s="36" t="s">
        <v>6</v>
      </c>
      <c r="B99" s="33" t="s">
        <v>86</v>
      </c>
      <c r="C99" s="34">
        <v>2.8E-3</v>
      </c>
      <c r="D99" s="15">
        <f t="shared" si="2"/>
        <v>4.9698320000000002</v>
      </c>
    </row>
    <row r="100" spans="1:4" ht="14.25" thickTop="1" thickBot="1" x14ac:dyDescent="0.25">
      <c r="A100" s="36" t="s">
        <v>8</v>
      </c>
      <c r="B100" s="33" t="s">
        <v>87</v>
      </c>
      <c r="C100" s="34">
        <v>2.9999999999999997E-4</v>
      </c>
      <c r="D100" s="15">
        <f t="shared" si="2"/>
        <v>0.53248200000000001</v>
      </c>
    </row>
    <row r="101" spans="1:4" ht="14.25" thickTop="1" thickBot="1" x14ac:dyDescent="0.25">
      <c r="A101" s="36" t="s">
        <v>10</v>
      </c>
      <c r="B101" s="33" t="s">
        <v>14</v>
      </c>
      <c r="C101" s="37"/>
      <c r="D101" s="15">
        <f t="shared" si="2"/>
        <v>0</v>
      </c>
    </row>
    <row r="102" spans="1:4" ht="14.25" thickTop="1" thickBot="1" x14ac:dyDescent="0.25">
      <c r="B102" s="38" t="s">
        <v>51</v>
      </c>
      <c r="C102" s="39">
        <f>SUM(C96:C101)</f>
        <v>9.2633333333333331E-2</v>
      </c>
      <c r="D102" s="15">
        <f>SUM(D96:D101)</f>
        <v>164.41860866666664</v>
      </c>
    </row>
    <row r="103" spans="1:4" ht="27.75" customHeight="1" thickTop="1" thickBot="1" x14ac:dyDescent="0.25">
      <c r="A103" s="36" t="s">
        <v>12</v>
      </c>
      <c r="B103" s="33" t="s">
        <v>88</v>
      </c>
      <c r="C103" s="34">
        <f>C102*C65</f>
        <v>3.4089066666666674E-2</v>
      </c>
      <c r="D103" s="15">
        <f>C103*$D$30</f>
        <v>60.506047989333346</v>
      </c>
    </row>
    <row r="104" spans="1:4" ht="14.25" thickTop="1" thickBot="1" x14ac:dyDescent="0.25">
      <c r="A104" s="86" t="s">
        <v>28</v>
      </c>
      <c r="B104" s="98"/>
      <c r="C104" s="87"/>
      <c r="D104" s="17">
        <f>SUM(D102:D103)</f>
        <v>224.924656656</v>
      </c>
    </row>
    <row r="105" spans="1:4" ht="13.5" thickTop="1" x14ac:dyDescent="0.2"/>
    <row r="106" spans="1:4" ht="13.5" thickBot="1" x14ac:dyDescent="0.25">
      <c r="A106" s="83" t="s">
        <v>89</v>
      </c>
      <c r="B106" s="83"/>
      <c r="C106" s="83"/>
      <c r="D106" s="83"/>
    </row>
    <row r="107" spans="1:4" ht="14.25" thickTop="1" thickBot="1" x14ac:dyDescent="0.25">
      <c r="A107" s="27">
        <v>4</v>
      </c>
      <c r="B107" s="94" t="s">
        <v>90</v>
      </c>
      <c r="C107" s="95"/>
      <c r="D107" s="27" t="s">
        <v>0</v>
      </c>
    </row>
    <row r="108" spans="1:4" ht="14.25" thickTop="1" thickBot="1" x14ac:dyDescent="0.25">
      <c r="A108" s="28" t="s">
        <v>45</v>
      </c>
      <c r="B108" s="99" t="s">
        <v>92</v>
      </c>
      <c r="C108" s="100"/>
      <c r="D108" s="15">
        <f>D65</f>
        <v>653.17791999999997</v>
      </c>
    </row>
    <row r="109" spans="1:4" ht="14.25" thickTop="1" thickBot="1" x14ac:dyDescent="0.25">
      <c r="A109" s="28" t="s">
        <v>41</v>
      </c>
      <c r="B109" s="101" t="s">
        <v>52</v>
      </c>
      <c r="C109" s="102"/>
      <c r="D109" s="15">
        <f>D76</f>
        <v>269.84483817600005</v>
      </c>
    </row>
    <row r="110" spans="1:4" ht="14.25" thickTop="1" thickBot="1" x14ac:dyDescent="0.25">
      <c r="A110" s="36" t="s">
        <v>42</v>
      </c>
      <c r="B110" s="101" t="s">
        <v>29</v>
      </c>
      <c r="C110" s="102"/>
      <c r="D110" s="40">
        <f>D82</f>
        <v>1.6996825440000003</v>
      </c>
    </row>
    <row r="111" spans="1:4" ht="14.25" thickTop="1" thickBot="1" x14ac:dyDescent="0.25">
      <c r="A111" s="36" t="s">
        <v>43</v>
      </c>
      <c r="B111" s="101" t="s">
        <v>93</v>
      </c>
      <c r="C111" s="102"/>
      <c r="D111" s="40">
        <f>D92</f>
        <v>139.03743998400003</v>
      </c>
    </row>
    <row r="112" spans="1:4" ht="14.25" thickTop="1" thickBot="1" x14ac:dyDescent="0.25">
      <c r="A112" s="36" t="s">
        <v>49</v>
      </c>
      <c r="B112" s="101" t="s">
        <v>54</v>
      </c>
      <c r="C112" s="102"/>
      <c r="D112" s="40">
        <f>D104</f>
        <v>224.924656656</v>
      </c>
    </row>
    <row r="113" spans="1:4" ht="14.25" thickTop="1" thickBot="1" x14ac:dyDescent="0.25">
      <c r="A113" s="36" t="s">
        <v>91</v>
      </c>
      <c r="B113" s="101" t="s">
        <v>14</v>
      </c>
      <c r="C113" s="102"/>
      <c r="D113" s="40"/>
    </row>
    <row r="114" spans="1:4" ht="14.25" thickTop="1" thickBot="1" x14ac:dyDescent="0.25">
      <c r="A114" s="88" t="s">
        <v>28</v>
      </c>
      <c r="B114" s="106"/>
      <c r="C114" s="89"/>
      <c r="D114" s="17">
        <f>SUM(D108:D113)</f>
        <v>1288.6845373600001</v>
      </c>
    </row>
    <row r="115" spans="1:4" ht="13.5" thickTop="1" x14ac:dyDescent="0.2"/>
    <row r="116" spans="1:4" ht="13.5" thickBot="1" x14ac:dyDescent="0.25">
      <c r="A116" s="13" t="s">
        <v>94</v>
      </c>
    </row>
    <row r="117" spans="1:4" ht="14.25" thickTop="1" thickBot="1" x14ac:dyDescent="0.25">
      <c r="A117" s="23">
        <v>5</v>
      </c>
      <c r="B117" s="23" t="s">
        <v>95</v>
      </c>
      <c r="C117" s="23" t="s">
        <v>38</v>
      </c>
      <c r="D117" s="23" t="s">
        <v>0</v>
      </c>
    </row>
    <row r="118" spans="1:4" ht="14.25" thickTop="1" thickBot="1" x14ac:dyDescent="0.25">
      <c r="A118" s="28" t="s">
        <v>1</v>
      </c>
      <c r="B118" s="7" t="s">
        <v>96</v>
      </c>
      <c r="C118" s="41">
        <v>0.03</v>
      </c>
      <c r="D118" s="15">
        <f>$D$136*C118</f>
        <v>108.33534412080002</v>
      </c>
    </row>
    <row r="119" spans="1:4" ht="14.25" thickTop="1" thickBot="1" x14ac:dyDescent="0.25">
      <c r="A119" s="28" t="s">
        <v>2</v>
      </c>
      <c r="B119" s="7" t="s">
        <v>97</v>
      </c>
      <c r="C119" s="41">
        <v>0.03</v>
      </c>
      <c r="D119" s="15">
        <f>($D$136+D118)*C119</f>
        <v>111.58540444442401</v>
      </c>
    </row>
    <row r="120" spans="1:4" ht="14.25" thickTop="1" thickBot="1" x14ac:dyDescent="0.25">
      <c r="A120" s="28" t="s">
        <v>4</v>
      </c>
      <c r="B120" s="7" t="s">
        <v>31</v>
      </c>
      <c r="C120" s="41">
        <f>SUM(C122:C125)</f>
        <v>8.6499999999999994E-2</v>
      </c>
      <c r="D120" s="15">
        <f>SUM(D122:D125)</f>
        <v>362.76962630819048</v>
      </c>
    </row>
    <row r="121" spans="1:4" ht="14.25" thickTop="1" thickBot="1" x14ac:dyDescent="0.25">
      <c r="A121" s="7"/>
      <c r="B121" s="7" t="s">
        <v>136</v>
      </c>
      <c r="C121" s="41">
        <f>SUM(C122:C123)</f>
        <v>3.6499999999999998E-2</v>
      </c>
      <c r="D121" s="15">
        <f>(($D$136+$D$118+$D$119)/(1-$C$120))*C121</f>
        <v>153.07620069651966</v>
      </c>
    </row>
    <row r="122" spans="1:4" ht="14.25" thickTop="1" thickBot="1" x14ac:dyDescent="0.25">
      <c r="A122" s="7"/>
      <c r="B122" s="7" t="s">
        <v>137</v>
      </c>
      <c r="C122" s="41">
        <v>0.03</v>
      </c>
      <c r="D122" s="15">
        <f>(($D$136+$D$118+$D$119)/(1-$C$120))*C122</f>
        <v>125.81605536700246</v>
      </c>
    </row>
    <row r="123" spans="1:4" ht="14.25" thickTop="1" thickBot="1" x14ac:dyDescent="0.25">
      <c r="A123" s="7"/>
      <c r="B123" s="7" t="s">
        <v>138</v>
      </c>
      <c r="C123" s="41">
        <v>6.4999999999999997E-3</v>
      </c>
      <c r="D123" s="15">
        <f>(($D$136+$D$118+$D$119)/(1-$C$120))*C123</f>
        <v>27.260145329517201</v>
      </c>
    </row>
    <row r="124" spans="1:4" ht="14.25" thickTop="1" thickBot="1" x14ac:dyDescent="0.25">
      <c r="A124" s="7"/>
      <c r="B124" s="7" t="s">
        <v>98</v>
      </c>
      <c r="C124" s="41"/>
      <c r="D124" s="15">
        <f>(($D$136+$D$118+$D$119)/(1-$C$120))*C124</f>
        <v>0</v>
      </c>
    </row>
    <row r="125" spans="1:4" ht="14.25" thickTop="1" thickBot="1" x14ac:dyDescent="0.25">
      <c r="A125" s="7"/>
      <c r="B125" s="7" t="s">
        <v>127</v>
      </c>
      <c r="C125" s="41">
        <v>0.05</v>
      </c>
      <c r="D125" s="15">
        <f>(($D$136+$D$118+$D$119)/(1-$C$120))*C125</f>
        <v>209.69342561167079</v>
      </c>
    </row>
    <row r="126" spans="1:4" ht="14.25" thickTop="1" thickBot="1" x14ac:dyDescent="0.25">
      <c r="A126" s="42"/>
      <c r="B126" s="16" t="s">
        <v>122</v>
      </c>
      <c r="C126" s="26">
        <f>SUM(C118:C120)</f>
        <v>0.14649999999999999</v>
      </c>
      <c r="D126" s="17">
        <f>SUM(D118:D120)</f>
        <v>582.6903748734145</v>
      </c>
    </row>
    <row r="127" spans="1:4" ht="13.5" thickTop="1" x14ac:dyDescent="0.2">
      <c r="A127" s="2" t="s">
        <v>99</v>
      </c>
    </row>
    <row r="128" spans="1:4" x14ac:dyDescent="0.2">
      <c r="A128" s="2" t="s">
        <v>100</v>
      </c>
    </row>
    <row r="130" spans="1:4" ht="13.5" thickBot="1" x14ac:dyDescent="0.25">
      <c r="A130" s="83" t="s">
        <v>131</v>
      </c>
      <c r="B130" s="83"/>
      <c r="C130" s="83"/>
      <c r="D130" s="83"/>
    </row>
    <row r="131" spans="1:4" ht="24" customHeight="1" thickTop="1" thickBot="1" x14ac:dyDescent="0.25">
      <c r="A131" s="16"/>
      <c r="B131" s="107" t="s">
        <v>101</v>
      </c>
      <c r="C131" s="108"/>
      <c r="D131" s="27"/>
    </row>
    <row r="132" spans="1:4" ht="14.25" thickTop="1" thickBot="1" x14ac:dyDescent="0.25">
      <c r="A132" s="28" t="s">
        <v>1</v>
      </c>
      <c r="B132" s="103" t="s">
        <v>102</v>
      </c>
      <c r="C132" s="103"/>
      <c r="D132" s="15">
        <f>D30</f>
        <v>1774.94</v>
      </c>
    </row>
    <row r="133" spans="1:4" ht="14.25" thickTop="1" thickBot="1" x14ac:dyDescent="0.25">
      <c r="A133" s="28" t="s">
        <v>2</v>
      </c>
      <c r="B133" s="103" t="s">
        <v>103</v>
      </c>
      <c r="C133" s="103"/>
      <c r="D133" s="15">
        <f>D41</f>
        <v>410.02360000000004</v>
      </c>
    </row>
    <row r="134" spans="1:4" ht="26.25" customHeight="1" thickTop="1" thickBot="1" x14ac:dyDescent="0.25">
      <c r="A134" s="28" t="s">
        <v>4</v>
      </c>
      <c r="B134" s="101" t="s">
        <v>104</v>
      </c>
      <c r="C134" s="102"/>
      <c r="D134" s="15">
        <f>D50</f>
        <v>137.53</v>
      </c>
    </row>
    <row r="135" spans="1:4" ht="14.25" thickTop="1" thickBot="1" x14ac:dyDescent="0.25">
      <c r="A135" s="28" t="s">
        <v>6</v>
      </c>
      <c r="B135" s="103" t="s">
        <v>105</v>
      </c>
      <c r="C135" s="103"/>
      <c r="D135" s="15">
        <f>D114</f>
        <v>1288.6845373600001</v>
      </c>
    </row>
    <row r="136" spans="1:4" ht="14.25" thickTop="1" thickBot="1" x14ac:dyDescent="0.25">
      <c r="A136" s="104" t="s">
        <v>106</v>
      </c>
      <c r="B136" s="104"/>
      <c r="C136" s="104"/>
      <c r="D136" s="15">
        <f>SUM(D132:D135)</f>
        <v>3611.1781373600006</v>
      </c>
    </row>
    <row r="137" spans="1:4" ht="14.25" thickTop="1" thickBot="1" x14ac:dyDescent="0.25">
      <c r="A137" s="28" t="s">
        <v>8</v>
      </c>
      <c r="B137" s="103" t="s">
        <v>107</v>
      </c>
      <c r="C137" s="103"/>
      <c r="D137" s="15">
        <f>D126</f>
        <v>582.6903748734145</v>
      </c>
    </row>
    <row r="138" spans="1:4" ht="14.25" thickTop="1" thickBot="1" x14ac:dyDescent="0.25">
      <c r="A138" s="105" t="s">
        <v>108</v>
      </c>
      <c r="B138" s="105"/>
      <c r="C138" s="105"/>
      <c r="D138" s="17">
        <f>SUM(D136:D137)</f>
        <v>4193.8685122334155</v>
      </c>
    </row>
    <row r="139" spans="1:4" ht="13.5" thickTop="1" x14ac:dyDescent="0.2"/>
  </sheetData>
  <mergeCells count="64">
    <mergeCell ref="A11:D11"/>
    <mergeCell ref="A1:D1"/>
    <mergeCell ref="B6:C6"/>
    <mergeCell ref="B7:C7"/>
    <mergeCell ref="B8:C8"/>
    <mergeCell ref="B9:C9"/>
    <mergeCell ref="B28:C28"/>
    <mergeCell ref="A13:D13"/>
    <mergeCell ref="B14:C14"/>
    <mergeCell ref="B15:C15"/>
    <mergeCell ref="B16:C16"/>
    <mergeCell ref="B17:C17"/>
    <mergeCell ref="B22:C22"/>
    <mergeCell ref="B23:C23"/>
    <mergeCell ref="B24:C24"/>
    <mergeCell ref="B25:C25"/>
    <mergeCell ref="B26:C26"/>
    <mergeCell ref="B27:C27"/>
    <mergeCell ref="B45:C45"/>
    <mergeCell ref="B29:C29"/>
    <mergeCell ref="B30:C30"/>
    <mergeCell ref="B33:C33"/>
    <mergeCell ref="B34:C34"/>
    <mergeCell ref="B35:C35"/>
    <mergeCell ref="B36:C36"/>
    <mergeCell ref="B37:C37"/>
    <mergeCell ref="B38:C38"/>
    <mergeCell ref="B39:C39"/>
    <mergeCell ref="B41:C41"/>
    <mergeCell ref="A42:D42"/>
    <mergeCell ref="A82:C82"/>
    <mergeCell ref="B46:C46"/>
    <mergeCell ref="B47:C47"/>
    <mergeCell ref="B48:C48"/>
    <mergeCell ref="B49:C49"/>
    <mergeCell ref="B50:C50"/>
    <mergeCell ref="A65:B65"/>
    <mergeCell ref="A66:D66"/>
    <mergeCell ref="B71:C71"/>
    <mergeCell ref="A74:B74"/>
    <mergeCell ref="A76:C76"/>
    <mergeCell ref="B79:C79"/>
    <mergeCell ref="B113:C113"/>
    <mergeCell ref="B85:C85"/>
    <mergeCell ref="A92:C92"/>
    <mergeCell ref="B95:C95"/>
    <mergeCell ref="A104:C104"/>
    <mergeCell ref="A106:D106"/>
    <mergeCell ref="B107:C107"/>
    <mergeCell ref="B108:C108"/>
    <mergeCell ref="B109:C109"/>
    <mergeCell ref="B110:C110"/>
    <mergeCell ref="B111:C111"/>
    <mergeCell ref="B112:C112"/>
    <mergeCell ref="B135:C135"/>
    <mergeCell ref="A136:C136"/>
    <mergeCell ref="B137:C137"/>
    <mergeCell ref="A138:C138"/>
    <mergeCell ref="A114:C114"/>
    <mergeCell ref="A130:D130"/>
    <mergeCell ref="B131:C131"/>
    <mergeCell ref="B132:C132"/>
    <mergeCell ref="B133:C133"/>
    <mergeCell ref="B134:C134"/>
  </mergeCells>
  <pageMargins left="0.511811024" right="0.511811024" top="0.78740157499999996" bottom="0.78740157499999996" header="0.31496062000000002" footer="0.31496062000000002"/>
  <pageSetup paperSize="9" scale="95" orientation="portrait" r:id="rId1"/>
  <rowBreaks count="2" manualBreakCount="2">
    <brk id="42" max="16383" man="1"/>
    <brk id="9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opLeftCell="A25" workbookViewId="0">
      <selection activeCell="B32" sqref="B32:C32"/>
    </sheetView>
  </sheetViews>
  <sheetFormatPr defaultRowHeight="12.75" x14ac:dyDescent="0.2"/>
  <cols>
    <col min="1" max="1" width="26.28515625" style="2" customWidth="1"/>
    <col min="2" max="2" width="19.85546875" style="2" bestFit="1" customWidth="1"/>
    <col min="3" max="3" width="19" style="2" bestFit="1" customWidth="1"/>
    <col min="4" max="4" width="24" style="2" bestFit="1" customWidth="1"/>
    <col min="5" max="16384" width="9.140625" style="2"/>
  </cols>
  <sheetData>
    <row r="1" spans="1:4" x14ac:dyDescent="0.2">
      <c r="A1" s="109" t="s">
        <v>199</v>
      </c>
      <c r="B1" s="109"/>
      <c r="C1" s="109"/>
      <c r="D1" s="109"/>
    </row>
    <row r="2" spans="1:4" x14ac:dyDescent="0.2">
      <c r="A2" s="43" t="s">
        <v>141</v>
      </c>
      <c r="B2" s="44" t="s">
        <v>142</v>
      </c>
      <c r="C2" s="43" t="s">
        <v>143</v>
      </c>
      <c r="D2" s="43" t="s">
        <v>144</v>
      </c>
    </row>
    <row r="3" spans="1:4" x14ac:dyDescent="0.2">
      <c r="A3" s="45" t="s">
        <v>188</v>
      </c>
      <c r="B3" s="46">
        <v>30</v>
      </c>
      <c r="C3" s="47">
        <v>81</v>
      </c>
      <c r="D3" s="47">
        <f>B3*C3</f>
        <v>2430</v>
      </c>
    </row>
    <row r="4" spans="1:4" x14ac:dyDescent="0.2">
      <c r="A4" s="45" t="s">
        <v>189</v>
      </c>
      <c r="B4" s="46">
        <v>1200</v>
      </c>
      <c r="C4" s="47">
        <v>162</v>
      </c>
      <c r="D4" s="47">
        <f>B4*C4</f>
        <v>194400</v>
      </c>
    </row>
    <row r="5" spans="1:4" x14ac:dyDescent="0.2">
      <c r="A5" s="43" t="s">
        <v>145</v>
      </c>
      <c r="B5" s="110"/>
      <c r="C5" s="111"/>
      <c r="D5" s="48">
        <f>SUM(D3:D4)</f>
        <v>196830</v>
      </c>
    </row>
    <row r="7" spans="1:4" x14ac:dyDescent="0.2">
      <c r="A7" s="109" t="s">
        <v>146</v>
      </c>
      <c r="B7" s="109"/>
      <c r="C7" s="109"/>
      <c r="D7" s="109"/>
    </row>
    <row r="8" spans="1:4" x14ac:dyDescent="0.2">
      <c r="A8" s="43" t="s">
        <v>141</v>
      </c>
      <c r="B8" s="44" t="s">
        <v>147</v>
      </c>
      <c r="C8" s="43" t="s">
        <v>148</v>
      </c>
      <c r="D8" s="43" t="s">
        <v>149</v>
      </c>
    </row>
    <row r="9" spans="1:4" x14ac:dyDescent="0.2">
      <c r="A9" s="45" t="s">
        <v>150</v>
      </c>
      <c r="B9" s="46">
        <f>B4*2</f>
        <v>2400</v>
      </c>
      <c r="C9" s="47">
        <v>3.7</v>
      </c>
      <c r="D9" s="47">
        <f>B9*C9</f>
        <v>8880</v>
      </c>
    </row>
    <row r="10" spans="1:4" x14ac:dyDescent="0.2">
      <c r="A10" s="45" t="s">
        <v>151</v>
      </c>
      <c r="B10" s="46">
        <f>B3+B4</f>
        <v>1230</v>
      </c>
      <c r="C10" s="47">
        <v>13.1</v>
      </c>
      <c r="D10" s="47">
        <f>B10*C10</f>
        <v>16113</v>
      </c>
    </row>
    <row r="11" spans="1:4" x14ac:dyDescent="0.2">
      <c r="A11" s="43" t="s">
        <v>152</v>
      </c>
      <c r="B11" s="110"/>
      <c r="C11" s="111"/>
      <c r="D11" s="48">
        <f>SUM(D9:D10)</f>
        <v>24993</v>
      </c>
    </row>
    <row r="13" spans="1:4" x14ac:dyDescent="0.2">
      <c r="A13" s="112" t="s">
        <v>192</v>
      </c>
      <c r="B13" s="113"/>
      <c r="C13" s="114"/>
      <c r="D13" s="49">
        <f>D5-D11</f>
        <v>171837</v>
      </c>
    </row>
    <row r="15" spans="1:4" x14ac:dyDescent="0.2">
      <c r="A15" s="112" t="s">
        <v>153</v>
      </c>
      <c r="B15" s="113"/>
      <c r="C15" s="114"/>
    </row>
    <row r="16" spans="1:4" x14ac:dyDescent="0.2">
      <c r="A16" s="45" t="s">
        <v>154</v>
      </c>
      <c r="B16" s="50">
        <v>0.03</v>
      </c>
      <c r="C16" s="47">
        <f>D13*B16</f>
        <v>5155.1099999999997</v>
      </c>
    </row>
    <row r="17" spans="1:4" x14ac:dyDescent="0.2">
      <c r="A17" s="45" t="s">
        <v>155</v>
      </c>
      <c r="B17" s="50">
        <v>0.03</v>
      </c>
      <c r="C17" s="47">
        <f>(D13+C16)*B17</f>
        <v>5309.7632999999996</v>
      </c>
    </row>
    <row r="18" spans="1:4" x14ac:dyDescent="0.2">
      <c r="A18" s="43" t="s">
        <v>156</v>
      </c>
      <c r="B18" s="51">
        <f>SUM(B19:B21)</f>
        <v>8.6499999999999994E-2</v>
      </c>
      <c r="C18" s="47">
        <f>SUM(C19:C21)</f>
        <v>17262.301084236453</v>
      </c>
    </row>
    <row r="19" spans="1:4" x14ac:dyDescent="0.2">
      <c r="A19" s="45" t="s">
        <v>137</v>
      </c>
      <c r="B19" s="50">
        <v>0.03</v>
      </c>
      <c r="C19" s="47">
        <f>(D13+$C$16+$C$17)/(1-$B$18)*B19</f>
        <v>5986.9252315270924</v>
      </c>
    </row>
    <row r="20" spans="1:4" x14ac:dyDescent="0.2">
      <c r="A20" s="45" t="s">
        <v>138</v>
      </c>
      <c r="B20" s="52">
        <v>6.4999999999999997E-3</v>
      </c>
      <c r="C20" s="47">
        <f>(D13+$C$16+$C$17)/(1-$B$18)*B20</f>
        <v>1297.1671334975367</v>
      </c>
    </row>
    <row r="21" spans="1:4" x14ac:dyDescent="0.2">
      <c r="A21" s="45" t="s">
        <v>157</v>
      </c>
      <c r="B21" s="50">
        <v>0.05</v>
      </c>
      <c r="C21" s="47">
        <f>(D13+$C$16+$C$17)/(1-$B$18)*B21</f>
        <v>9978.2087192118215</v>
      </c>
    </row>
    <row r="22" spans="1:4" x14ac:dyDescent="0.2">
      <c r="A22" s="53"/>
      <c r="B22" s="53"/>
      <c r="C22" s="54">
        <f>SUM(C16:C18)</f>
        <v>27727.174384236452</v>
      </c>
    </row>
    <row r="23" spans="1:4" x14ac:dyDescent="0.2">
      <c r="A23" s="112" t="s">
        <v>158</v>
      </c>
      <c r="B23" s="113"/>
      <c r="C23" s="113"/>
      <c r="D23" s="114"/>
    </row>
    <row r="24" spans="1:4" x14ac:dyDescent="0.2">
      <c r="A24" s="55" t="s">
        <v>159</v>
      </c>
      <c r="B24" s="56"/>
      <c r="C24" s="57"/>
      <c r="D24" s="58">
        <f>D13</f>
        <v>171837</v>
      </c>
    </row>
    <row r="25" spans="1:4" x14ac:dyDescent="0.2">
      <c r="A25" s="55" t="s">
        <v>153</v>
      </c>
      <c r="B25" s="56"/>
      <c r="C25" s="57"/>
      <c r="D25" s="47">
        <f>C22</f>
        <v>27727.174384236452</v>
      </c>
    </row>
    <row r="26" spans="1:4" x14ac:dyDescent="0.2">
      <c r="A26" s="115" t="s">
        <v>190</v>
      </c>
      <c r="B26" s="115"/>
      <c r="C26" s="115"/>
      <c r="D26" s="59">
        <f>SUM(D24:D25)</f>
        <v>199564.17438423645</v>
      </c>
    </row>
    <row r="28" spans="1:4" x14ac:dyDescent="0.2">
      <c r="A28" s="109" t="s">
        <v>200</v>
      </c>
      <c r="B28" s="109"/>
      <c r="C28" s="109"/>
      <c r="D28" s="109"/>
    </row>
    <row r="29" spans="1:4" x14ac:dyDescent="0.2">
      <c r="A29" s="43" t="s">
        <v>141</v>
      </c>
      <c r="B29" s="44" t="s">
        <v>142</v>
      </c>
      <c r="C29" s="43" t="s">
        <v>143</v>
      </c>
      <c r="D29" s="43" t="s">
        <v>144</v>
      </c>
    </row>
    <row r="30" spans="1:4" x14ac:dyDescent="0.2">
      <c r="A30" s="45" t="s">
        <v>188</v>
      </c>
      <c r="B30" s="46">
        <v>50</v>
      </c>
      <c r="C30" s="47">
        <v>81</v>
      </c>
      <c r="D30" s="47">
        <f>B30*C30</f>
        <v>4050</v>
      </c>
    </row>
    <row r="31" spans="1:4" x14ac:dyDescent="0.2">
      <c r="A31" s="45" t="s">
        <v>189</v>
      </c>
      <c r="B31" s="46">
        <v>1510</v>
      </c>
      <c r="C31" s="47">
        <v>162</v>
      </c>
      <c r="D31" s="47">
        <f>B31*C31</f>
        <v>244620</v>
      </c>
    </row>
    <row r="32" spans="1:4" x14ac:dyDescent="0.2">
      <c r="A32" s="43" t="s">
        <v>145</v>
      </c>
      <c r="B32" s="110"/>
      <c r="C32" s="111"/>
      <c r="D32" s="48">
        <f>SUM(D30:D31)</f>
        <v>248670</v>
      </c>
    </row>
    <row r="34" spans="1:4" x14ac:dyDescent="0.2">
      <c r="A34" s="109" t="s">
        <v>146</v>
      </c>
      <c r="B34" s="109"/>
      <c r="C34" s="109"/>
      <c r="D34" s="109"/>
    </row>
    <row r="35" spans="1:4" x14ac:dyDescent="0.2">
      <c r="A35" s="43" t="s">
        <v>141</v>
      </c>
      <c r="B35" s="44" t="s">
        <v>147</v>
      </c>
      <c r="C35" s="43" t="s">
        <v>148</v>
      </c>
      <c r="D35" s="43" t="s">
        <v>149</v>
      </c>
    </row>
    <row r="36" spans="1:4" x14ac:dyDescent="0.2">
      <c r="A36" s="45" t="s">
        <v>150</v>
      </c>
      <c r="B36" s="46">
        <f>B31*2</f>
        <v>3020</v>
      </c>
      <c r="C36" s="47">
        <v>3.7</v>
      </c>
      <c r="D36" s="47">
        <f>B36*C36</f>
        <v>11174</v>
      </c>
    </row>
    <row r="37" spans="1:4" x14ac:dyDescent="0.2">
      <c r="A37" s="45" t="s">
        <v>151</v>
      </c>
      <c r="B37" s="46">
        <f>B30+B31</f>
        <v>1560</v>
      </c>
      <c r="C37" s="47">
        <v>13.1</v>
      </c>
      <c r="D37" s="47">
        <f>B37*C37</f>
        <v>20436</v>
      </c>
    </row>
    <row r="38" spans="1:4" x14ac:dyDescent="0.2">
      <c r="A38" s="43" t="s">
        <v>152</v>
      </c>
      <c r="B38" s="110"/>
      <c r="C38" s="111"/>
      <c r="D38" s="48">
        <f>SUM(D36:D37)</f>
        <v>31610</v>
      </c>
    </row>
    <row r="40" spans="1:4" x14ac:dyDescent="0.2">
      <c r="A40" s="112" t="s">
        <v>192</v>
      </c>
      <c r="B40" s="113"/>
      <c r="C40" s="114"/>
      <c r="D40" s="49">
        <f>D32-D38</f>
        <v>217060</v>
      </c>
    </row>
    <row r="42" spans="1:4" x14ac:dyDescent="0.2">
      <c r="A42" s="112" t="s">
        <v>153</v>
      </c>
      <c r="B42" s="113"/>
      <c r="C42" s="114"/>
    </row>
    <row r="43" spans="1:4" x14ac:dyDescent="0.2">
      <c r="A43" s="45" t="s">
        <v>154</v>
      </c>
      <c r="B43" s="50">
        <v>0.03</v>
      </c>
      <c r="C43" s="47">
        <f>D40*B43</f>
        <v>6511.8</v>
      </c>
    </row>
    <row r="44" spans="1:4" x14ac:dyDescent="0.2">
      <c r="A44" s="45" t="s">
        <v>155</v>
      </c>
      <c r="B44" s="50">
        <v>0.03</v>
      </c>
      <c r="C44" s="47">
        <f>(D40+C43)*B44</f>
        <v>6707.1539999999995</v>
      </c>
    </row>
    <row r="45" spans="1:4" x14ac:dyDescent="0.2">
      <c r="A45" s="43" t="s">
        <v>156</v>
      </c>
      <c r="B45" s="51">
        <f>SUM(B46:B48)</f>
        <v>8.6499999999999994E-2</v>
      </c>
      <c r="C45" s="47">
        <f>SUM(C46:C48)</f>
        <v>21544.500865298302</v>
      </c>
    </row>
    <row r="46" spans="1:4" x14ac:dyDescent="0.2">
      <c r="A46" s="45" t="s">
        <v>137</v>
      </c>
      <c r="B46" s="50">
        <v>0.03</v>
      </c>
      <c r="C46" s="47">
        <f>(D40+$C$16+$C$17)/(1-$B$18)*B46</f>
        <v>7472.081224958948</v>
      </c>
    </row>
    <row r="47" spans="1:4" x14ac:dyDescent="0.2">
      <c r="A47" s="45" t="s">
        <v>138</v>
      </c>
      <c r="B47" s="52">
        <v>6.4999999999999997E-3</v>
      </c>
      <c r="C47" s="47">
        <f>(D40+$C$16+$C$17)/(1-$B$18)*B47</f>
        <v>1618.9509320744387</v>
      </c>
    </row>
    <row r="48" spans="1:4" x14ac:dyDescent="0.2">
      <c r="A48" s="45" t="s">
        <v>157</v>
      </c>
      <c r="B48" s="50">
        <v>0.05</v>
      </c>
      <c r="C48" s="47">
        <f>(D40+$C$16+$C$17)/(1-$B$18)*B48</f>
        <v>12453.468708264914</v>
      </c>
    </row>
    <row r="49" spans="1:4" x14ac:dyDescent="0.2">
      <c r="A49" s="53"/>
      <c r="B49" s="53"/>
      <c r="C49" s="54">
        <f>SUM(C43:C45)</f>
        <v>34763.454865298299</v>
      </c>
    </row>
    <row r="50" spans="1:4" x14ac:dyDescent="0.2">
      <c r="A50" s="112" t="s">
        <v>158</v>
      </c>
      <c r="B50" s="113"/>
      <c r="C50" s="113"/>
      <c r="D50" s="114"/>
    </row>
    <row r="51" spans="1:4" x14ac:dyDescent="0.2">
      <c r="A51" s="55" t="s">
        <v>159</v>
      </c>
      <c r="B51" s="56"/>
      <c r="C51" s="57"/>
      <c r="D51" s="58">
        <f>D40</f>
        <v>217060</v>
      </c>
    </row>
    <row r="52" spans="1:4" x14ac:dyDescent="0.2">
      <c r="A52" s="55" t="s">
        <v>153</v>
      </c>
      <c r="B52" s="56"/>
      <c r="C52" s="57"/>
      <c r="D52" s="47">
        <f>C49</f>
        <v>34763.454865298299</v>
      </c>
    </row>
    <row r="53" spans="1:4" x14ac:dyDescent="0.2">
      <c r="A53" s="115" t="s">
        <v>191</v>
      </c>
      <c r="B53" s="115"/>
      <c r="C53" s="115"/>
      <c r="D53" s="59">
        <f>SUM(D51:D52)</f>
        <v>251823.45486529829</v>
      </c>
    </row>
  </sheetData>
  <mergeCells count="16">
    <mergeCell ref="A42:C42"/>
    <mergeCell ref="A50:D50"/>
    <mergeCell ref="A53:C53"/>
    <mergeCell ref="A13:C13"/>
    <mergeCell ref="A40:C40"/>
    <mergeCell ref="A23:D23"/>
    <mergeCell ref="A26:C26"/>
    <mergeCell ref="A28:D28"/>
    <mergeCell ref="B32:C32"/>
    <mergeCell ref="A34:D34"/>
    <mergeCell ref="B38:C38"/>
    <mergeCell ref="A1:D1"/>
    <mergeCell ref="B5:C5"/>
    <mergeCell ref="A7:D7"/>
    <mergeCell ref="B11:C11"/>
    <mergeCell ref="A15:C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16" zoomScaleNormal="100" workbookViewId="0">
      <selection activeCell="H26" sqref="H26"/>
    </sheetView>
  </sheetViews>
  <sheetFormatPr defaultRowHeight="12.75" x14ac:dyDescent="0.2"/>
  <cols>
    <col min="1" max="9" width="14.5703125" style="2" customWidth="1"/>
    <col min="10" max="16384" width="9.140625" style="2"/>
  </cols>
  <sheetData>
    <row r="1" spans="1:8" x14ac:dyDescent="0.2">
      <c r="A1" s="13" t="s">
        <v>174</v>
      </c>
    </row>
    <row r="3" spans="1:8" x14ac:dyDescent="0.2">
      <c r="A3" s="2" t="s">
        <v>193</v>
      </c>
    </row>
    <row r="5" spans="1:8" x14ac:dyDescent="0.2">
      <c r="A5" s="122" t="s">
        <v>175</v>
      </c>
      <c r="B5" s="122"/>
      <c r="C5" s="122"/>
      <c r="D5" s="122"/>
      <c r="E5" s="122"/>
      <c r="F5" s="122"/>
      <c r="G5" s="122"/>
      <c r="H5" s="122"/>
    </row>
    <row r="6" spans="1:8" x14ac:dyDescent="0.2">
      <c r="A6" s="116" t="s">
        <v>176</v>
      </c>
      <c r="B6" s="116" t="s">
        <v>177</v>
      </c>
      <c r="C6" s="116" t="s">
        <v>178</v>
      </c>
      <c r="D6" s="117" t="s">
        <v>51</v>
      </c>
      <c r="E6" s="60" t="s">
        <v>96</v>
      </c>
      <c r="F6" s="60" t="s">
        <v>97</v>
      </c>
      <c r="G6" s="60" t="s">
        <v>31</v>
      </c>
      <c r="H6" s="118" t="s">
        <v>122</v>
      </c>
    </row>
    <row r="7" spans="1:8" x14ac:dyDescent="0.2">
      <c r="A7" s="116"/>
      <c r="B7" s="116"/>
      <c r="C7" s="116"/>
      <c r="D7" s="117"/>
      <c r="E7" s="61">
        <f>'motorista 25'!$C$118</f>
        <v>0.03</v>
      </c>
      <c r="F7" s="61">
        <f>'motorista 25'!$C$119</f>
        <v>0.03</v>
      </c>
      <c r="G7" s="61">
        <f>'motorista 25'!$C$120</f>
        <v>8.6499999999999994E-2</v>
      </c>
      <c r="H7" s="119"/>
    </row>
    <row r="8" spans="1:8" x14ac:dyDescent="0.2">
      <c r="A8" s="45">
        <v>900</v>
      </c>
      <c r="B8" s="47">
        <f>('motorista 25'!$D$23/200)*0.2*A8</f>
        <v>1597.4460000000001</v>
      </c>
      <c r="C8" s="47">
        <f>B8*'motorista 25'!$C$65</f>
        <v>587.86012800000026</v>
      </c>
      <c r="D8" s="47">
        <f>B8+C8</f>
        <v>2185.3061280000002</v>
      </c>
      <c r="E8" s="47">
        <f>D8*E7</f>
        <v>65.559183840000003</v>
      </c>
      <c r="F8" s="47">
        <f>(D8+E8)*F7</f>
        <v>67.525959355200001</v>
      </c>
      <c r="G8" s="47">
        <f>((D8+E8+F8)/(1-G7))*G7</f>
        <v>219.53020794568673</v>
      </c>
      <c r="H8" s="47">
        <f>SUM(D8:G8)</f>
        <v>2537.9214791408872</v>
      </c>
    </row>
    <row r="10" spans="1:8" x14ac:dyDescent="0.2">
      <c r="A10" s="122" t="s">
        <v>179</v>
      </c>
      <c r="B10" s="122"/>
      <c r="C10" s="122"/>
      <c r="D10" s="122"/>
      <c r="E10" s="122"/>
      <c r="F10" s="122"/>
      <c r="G10" s="122"/>
      <c r="H10" s="122"/>
    </row>
    <row r="11" spans="1:8" x14ac:dyDescent="0.2">
      <c r="A11" s="116" t="s">
        <v>176</v>
      </c>
      <c r="B11" s="116" t="s">
        <v>177</v>
      </c>
      <c r="C11" s="116" t="s">
        <v>178</v>
      </c>
      <c r="D11" s="117" t="s">
        <v>51</v>
      </c>
      <c r="E11" s="60" t="s">
        <v>96</v>
      </c>
      <c r="F11" s="60" t="s">
        <v>97</v>
      </c>
      <c r="G11" s="60" t="s">
        <v>31</v>
      </c>
      <c r="H11" s="118" t="s">
        <v>122</v>
      </c>
    </row>
    <row r="12" spans="1:8" x14ac:dyDescent="0.2">
      <c r="A12" s="116"/>
      <c r="B12" s="116"/>
      <c r="C12" s="116"/>
      <c r="D12" s="117"/>
      <c r="E12" s="61">
        <f>'motorista 25'!$C$118</f>
        <v>0.03</v>
      </c>
      <c r="F12" s="61">
        <f>'motorista 25'!$C$119</f>
        <v>0.03</v>
      </c>
      <c r="G12" s="61">
        <f>'motorista 25'!$C$120</f>
        <v>8.6499999999999994E-2</v>
      </c>
      <c r="H12" s="119"/>
    </row>
    <row r="13" spans="1:8" x14ac:dyDescent="0.2">
      <c r="A13" s="45">
        <v>2800</v>
      </c>
      <c r="B13" s="47">
        <f>('motorista 25'!$D$23/200)*0.2*A13</f>
        <v>4969.8320000000003</v>
      </c>
      <c r="C13" s="47">
        <f>B13*'motorista 25'!$C$65</f>
        <v>1828.8981760000006</v>
      </c>
      <c r="D13" s="47">
        <f>B13+C13</f>
        <v>6798.7301760000009</v>
      </c>
      <c r="E13" s="47">
        <f>D13*E12</f>
        <v>203.96190528000002</v>
      </c>
      <c r="F13" s="47">
        <f>(D13+E13)*F12</f>
        <v>210.08076243840003</v>
      </c>
      <c r="G13" s="47">
        <f>((D13+E13+F13)/(1-G12))*G12</f>
        <v>682.98286916435859</v>
      </c>
      <c r="H13" s="47">
        <f>SUM(D13:G13)</f>
        <v>7895.7557128827593</v>
      </c>
    </row>
    <row r="15" spans="1:8" x14ac:dyDescent="0.2">
      <c r="A15" s="2" t="s">
        <v>194</v>
      </c>
    </row>
    <row r="17" spans="1:9" x14ac:dyDescent="0.2">
      <c r="A17" s="121" t="s">
        <v>175</v>
      </c>
      <c r="B17" s="121"/>
      <c r="C17" s="121"/>
      <c r="D17" s="121"/>
      <c r="E17" s="121"/>
      <c r="F17" s="121"/>
      <c r="G17" s="121"/>
      <c r="H17" s="121"/>
      <c r="I17" s="121"/>
    </row>
    <row r="18" spans="1:9" x14ac:dyDescent="0.2">
      <c r="A18" s="2" t="s">
        <v>201</v>
      </c>
    </row>
    <row r="19" spans="1:9" x14ac:dyDescent="0.2">
      <c r="B19" s="116" t="s">
        <v>176</v>
      </c>
      <c r="C19" s="116" t="s">
        <v>177</v>
      </c>
      <c r="D19" s="116" t="s">
        <v>178</v>
      </c>
      <c r="E19" s="117" t="s">
        <v>51</v>
      </c>
      <c r="F19" s="60" t="s">
        <v>96</v>
      </c>
      <c r="G19" s="60" t="s">
        <v>97</v>
      </c>
      <c r="H19" s="60" t="s">
        <v>31</v>
      </c>
      <c r="I19" s="118" t="s">
        <v>122</v>
      </c>
    </row>
    <row r="20" spans="1:9" x14ac:dyDescent="0.2">
      <c r="B20" s="116"/>
      <c r="C20" s="116"/>
      <c r="D20" s="116"/>
      <c r="E20" s="117"/>
      <c r="F20" s="61">
        <f>'motorista 25'!$C$118</f>
        <v>0.03</v>
      </c>
      <c r="G20" s="61">
        <f>'motorista 25'!$C$119</f>
        <v>0.03</v>
      </c>
      <c r="H20" s="61">
        <f>'motorista 25'!$C$120</f>
        <v>8.6499999999999994E-2</v>
      </c>
      <c r="I20" s="119"/>
    </row>
    <row r="21" spans="1:9" x14ac:dyDescent="0.2">
      <c r="A21" s="43" t="s">
        <v>181</v>
      </c>
      <c r="B21" s="45">
        <v>800</v>
      </c>
      <c r="C21" s="47">
        <f>('motorista 25'!$D$23/200)*1.5*B21</f>
        <v>10649.640000000001</v>
      </c>
      <c r="D21" s="47">
        <f>C21*'motorista 25'!$C$65</f>
        <v>3919.0675200000014</v>
      </c>
      <c r="E21" s="47">
        <f>C21+D21</f>
        <v>14568.707520000004</v>
      </c>
      <c r="F21" s="47">
        <f>E21*$F$20</f>
        <v>437.06122560000011</v>
      </c>
      <c r="G21" s="47">
        <f>(E21+F21)*$G$20</f>
        <v>450.1730623680001</v>
      </c>
      <c r="H21" s="47">
        <f>((E21+F21+G21)/(1-$H$20))*$H$20</f>
        <v>1463.5347196379116</v>
      </c>
      <c r="I21" s="47">
        <f>SUM(E21:H21)</f>
        <v>16919.476527605915</v>
      </c>
    </row>
    <row r="22" spans="1:9" x14ac:dyDescent="0.2">
      <c r="A22" s="43" t="s">
        <v>180</v>
      </c>
      <c r="B22" s="45">
        <v>300</v>
      </c>
      <c r="C22" s="47">
        <f>('motorista 25'!$D$23/200)*2*B22</f>
        <v>5324.8200000000006</v>
      </c>
      <c r="D22" s="47">
        <f>C22*'motorista 25'!$C$65</f>
        <v>1959.5337600000007</v>
      </c>
      <c r="E22" s="47">
        <f>C22+D22</f>
        <v>7284.3537600000018</v>
      </c>
      <c r="F22" s="47">
        <f>E22*$F$20</f>
        <v>218.53061280000006</v>
      </c>
      <c r="G22" s="47">
        <f>(E22+F22)*$G$20</f>
        <v>225.08653118400005</v>
      </c>
      <c r="H22" s="47">
        <f>((E22+F22+G22)/(1-$H$20))*$H$20</f>
        <v>731.76735981895581</v>
      </c>
      <c r="I22" s="47">
        <f>SUM(E22:H22)</f>
        <v>8459.7382638029576</v>
      </c>
    </row>
    <row r="23" spans="1:9" x14ac:dyDescent="0.2">
      <c r="I23" s="62">
        <f>SUM(I21:I22)</f>
        <v>25379.214791408871</v>
      </c>
    </row>
    <row r="24" spans="1:9" x14ac:dyDescent="0.2">
      <c r="A24" s="2" t="s">
        <v>202</v>
      </c>
    </row>
    <row r="25" spans="1:9" x14ac:dyDescent="0.2">
      <c r="B25" s="116" t="s">
        <v>176</v>
      </c>
      <c r="C25" s="116" t="s">
        <v>177</v>
      </c>
      <c r="D25" s="116" t="s">
        <v>178</v>
      </c>
      <c r="E25" s="117" t="s">
        <v>51</v>
      </c>
      <c r="F25" s="60" t="s">
        <v>96</v>
      </c>
      <c r="G25" s="60" t="s">
        <v>97</v>
      </c>
      <c r="H25" s="60" t="s">
        <v>31</v>
      </c>
      <c r="I25" s="118" t="s">
        <v>122</v>
      </c>
    </row>
    <row r="26" spans="1:9" x14ac:dyDescent="0.2">
      <c r="B26" s="116"/>
      <c r="C26" s="116"/>
      <c r="D26" s="116"/>
      <c r="E26" s="117"/>
      <c r="F26" s="61">
        <f>'motorista 25'!$C$118</f>
        <v>0.03</v>
      </c>
      <c r="G26" s="61">
        <f>'motorista 25'!$C$119</f>
        <v>0.03</v>
      </c>
      <c r="H26" s="61">
        <f>'motorista 25'!$C$120</f>
        <v>8.6499999999999994E-2</v>
      </c>
      <c r="I26" s="119"/>
    </row>
    <row r="27" spans="1:9" x14ac:dyDescent="0.2">
      <c r="A27" s="43" t="s">
        <v>181</v>
      </c>
      <c r="B27" s="45">
        <v>900</v>
      </c>
      <c r="C27" s="47">
        <f>('motorista 25'!$D$23/200)*1.7*B27</f>
        <v>13578.290999999999</v>
      </c>
      <c r="D27" s="47">
        <f>C27*'motorista 25'!$C$65</f>
        <v>4996.8110880000013</v>
      </c>
      <c r="E27" s="47">
        <f>C27+D27</f>
        <v>18575.102088</v>
      </c>
      <c r="F27" s="47">
        <f>E27*$F$26</f>
        <v>557.25306263999994</v>
      </c>
      <c r="G27" s="47">
        <f>(E27+F27)*$G$26</f>
        <v>573.97065451920002</v>
      </c>
      <c r="H27" s="47">
        <f>((E27+F27+G27)/(1-$H$26))*$H$26</f>
        <v>1866.0067675383366</v>
      </c>
      <c r="I27" s="47">
        <f>SUM(E27:H27)</f>
        <v>21572.332572697534</v>
      </c>
    </row>
    <row r="28" spans="1:9" x14ac:dyDescent="0.2">
      <c r="A28" s="43" t="s">
        <v>180</v>
      </c>
      <c r="B28" s="45">
        <v>400</v>
      </c>
      <c r="C28" s="47">
        <f>('motorista 25'!$D$23/200)*2.2*B28</f>
        <v>7809.7360000000008</v>
      </c>
      <c r="D28" s="47">
        <f>C28*'motorista 25'!$C$65</f>
        <v>2873.982848000001</v>
      </c>
      <c r="E28" s="47">
        <f>C28+D28</f>
        <v>10683.718848000002</v>
      </c>
      <c r="F28" s="47">
        <f>E28*$F$26</f>
        <v>320.51156544000008</v>
      </c>
      <c r="G28" s="47">
        <f>(E28+F28)*$G$26</f>
        <v>330.12691240320004</v>
      </c>
      <c r="H28" s="47">
        <f>((E28+F28+G28)/(1-$H$26))*$H$26</f>
        <v>1073.2587944011352</v>
      </c>
      <c r="I28" s="47">
        <f>SUM(E28:H28)</f>
        <v>12407.616120244338</v>
      </c>
    </row>
    <row r="29" spans="1:9" x14ac:dyDescent="0.2">
      <c r="I29" s="62">
        <f>SUM(I27:I28)</f>
        <v>33979.948692941871</v>
      </c>
    </row>
    <row r="31" spans="1:9" x14ac:dyDescent="0.2">
      <c r="A31" s="120" t="s">
        <v>196</v>
      </c>
      <c r="B31" s="120"/>
      <c r="C31" s="120"/>
      <c r="D31" s="120"/>
      <c r="E31" s="120"/>
      <c r="F31" s="120"/>
      <c r="G31" s="120"/>
      <c r="H31" s="120"/>
      <c r="I31" s="63">
        <f>I23+I29</f>
        <v>59359.163484350742</v>
      </c>
    </row>
    <row r="33" spans="1:9" x14ac:dyDescent="0.2">
      <c r="A33" s="121" t="s">
        <v>179</v>
      </c>
      <c r="B33" s="121"/>
      <c r="C33" s="121"/>
      <c r="D33" s="121"/>
      <c r="E33" s="121"/>
      <c r="F33" s="121"/>
      <c r="G33" s="121"/>
      <c r="H33" s="121"/>
      <c r="I33" s="121"/>
    </row>
    <row r="34" spans="1:9" x14ac:dyDescent="0.2">
      <c r="A34" s="2" t="s">
        <v>201</v>
      </c>
    </row>
    <row r="35" spans="1:9" x14ac:dyDescent="0.2">
      <c r="B35" s="116" t="s">
        <v>176</v>
      </c>
      <c r="C35" s="116" t="s">
        <v>177</v>
      </c>
      <c r="D35" s="116" t="s">
        <v>178</v>
      </c>
      <c r="E35" s="117" t="s">
        <v>51</v>
      </c>
      <c r="F35" s="60" t="s">
        <v>96</v>
      </c>
      <c r="G35" s="60" t="s">
        <v>97</v>
      </c>
      <c r="H35" s="60" t="s">
        <v>31</v>
      </c>
      <c r="I35" s="118" t="s">
        <v>122</v>
      </c>
    </row>
    <row r="36" spans="1:9" x14ac:dyDescent="0.2">
      <c r="B36" s="116"/>
      <c r="C36" s="116"/>
      <c r="D36" s="116"/>
      <c r="E36" s="117"/>
      <c r="F36" s="61">
        <f>'motorista 25'!$C$118</f>
        <v>0.03</v>
      </c>
      <c r="G36" s="61">
        <f>'motorista 25'!$C$119</f>
        <v>0.03</v>
      </c>
      <c r="H36" s="61">
        <f>'motorista 25'!$C$120</f>
        <v>8.6499999999999994E-2</v>
      </c>
      <c r="I36" s="119"/>
    </row>
    <row r="37" spans="1:9" x14ac:dyDescent="0.2">
      <c r="A37" s="43" t="s">
        <v>181</v>
      </c>
      <c r="B37" s="45">
        <v>4500</v>
      </c>
      <c r="C37" s="47">
        <f>('motorista 25'!$D$23/200)*1.5*B37</f>
        <v>59904.225000000006</v>
      </c>
      <c r="D37" s="47">
        <f>C37*'motorista 25'!$C$65</f>
        <v>22044.75480000001</v>
      </c>
      <c r="E37" s="47">
        <f>C37+D37</f>
        <v>81948.979800000016</v>
      </c>
      <c r="F37" s="47">
        <f>E37*$F$36</f>
        <v>2458.4693940000002</v>
      </c>
      <c r="G37" s="47">
        <f>(E37+F37)*$G$36</f>
        <v>2532.2234758200002</v>
      </c>
      <c r="H37" s="47">
        <f>((E37+F37+G37)/(1-$H$36))*$H$36</f>
        <v>8232.3827979632533</v>
      </c>
      <c r="I37" s="47">
        <f>SUM(E37:H37)</f>
        <v>95172.05546778327</v>
      </c>
    </row>
    <row r="38" spans="1:9" x14ac:dyDescent="0.2">
      <c r="A38" s="43" t="s">
        <v>180</v>
      </c>
      <c r="B38" s="45">
        <v>450</v>
      </c>
      <c r="C38" s="47">
        <f>('motorista 25'!$D$23/200)*2*B38</f>
        <v>7987.2300000000005</v>
      </c>
      <c r="D38" s="47">
        <f>C38*'motorista 25'!$C$65</f>
        <v>2939.3006400000008</v>
      </c>
      <c r="E38" s="47">
        <f>C38+D38</f>
        <v>10926.530640000001</v>
      </c>
      <c r="F38" s="47">
        <f>E38*$F$36</f>
        <v>327.79591920000001</v>
      </c>
      <c r="G38" s="47">
        <f>(E38+F38)*$G$36</f>
        <v>337.62979677600003</v>
      </c>
      <c r="H38" s="47">
        <f>((E38+F38+G38)/(1-$H$36))*$H$36</f>
        <v>1097.6510397284335</v>
      </c>
      <c r="I38" s="47">
        <f>SUM(E38:H38)</f>
        <v>12689.607395704434</v>
      </c>
    </row>
    <row r="39" spans="1:9" x14ac:dyDescent="0.2">
      <c r="I39" s="62">
        <f>SUM(I37:I38)</f>
        <v>107861.6628634877</v>
      </c>
    </row>
    <row r="40" spans="1:9" x14ac:dyDescent="0.2">
      <c r="A40" s="2" t="s">
        <v>202</v>
      </c>
    </row>
    <row r="41" spans="1:9" x14ac:dyDescent="0.2">
      <c r="B41" s="116" t="s">
        <v>176</v>
      </c>
      <c r="C41" s="116" t="s">
        <v>177</v>
      </c>
      <c r="D41" s="116" t="s">
        <v>178</v>
      </c>
      <c r="E41" s="117" t="s">
        <v>51</v>
      </c>
      <c r="F41" s="60" t="s">
        <v>96</v>
      </c>
      <c r="G41" s="60" t="s">
        <v>97</v>
      </c>
      <c r="H41" s="60" t="s">
        <v>31</v>
      </c>
      <c r="I41" s="118" t="s">
        <v>122</v>
      </c>
    </row>
    <row r="42" spans="1:9" x14ac:dyDescent="0.2">
      <c r="B42" s="116"/>
      <c r="C42" s="116"/>
      <c r="D42" s="116"/>
      <c r="E42" s="117"/>
      <c r="F42" s="61">
        <f>'motorista 25'!$C$118</f>
        <v>0.03</v>
      </c>
      <c r="G42" s="61">
        <f>'motorista 25'!$C$119</f>
        <v>0.03</v>
      </c>
      <c r="H42" s="61">
        <f>'motorista 25'!$C$120</f>
        <v>8.6499999999999994E-2</v>
      </c>
      <c r="I42" s="119"/>
    </row>
    <row r="43" spans="1:9" x14ac:dyDescent="0.2">
      <c r="A43" s="43" t="s">
        <v>181</v>
      </c>
      <c r="B43" s="45">
        <v>1750</v>
      </c>
      <c r="C43" s="47">
        <f>('motorista 25'!$D$23/200)*1.7*B43</f>
        <v>26402.232500000002</v>
      </c>
      <c r="D43" s="47">
        <f>C43*'motorista 25'!$C$65</f>
        <v>9716.0215600000029</v>
      </c>
      <c r="E43" s="47">
        <f>C43+D43</f>
        <v>36118.254060000007</v>
      </c>
      <c r="F43" s="47">
        <f>E43*$F$42</f>
        <v>1083.5476218000001</v>
      </c>
      <c r="G43" s="47">
        <f>(E43+F43)*$G$42</f>
        <v>1116.0540504540002</v>
      </c>
      <c r="H43" s="47">
        <f>((E43+F43+G43)/(1-$H$42))*$H$42</f>
        <v>3628.3464924356554</v>
      </c>
      <c r="I43" s="47">
        <f>SUM(E43:H43)</f>
        <v>41946.202224689652</v>
      </c>
    </row>
    <row r="44" spans="1:9" x14ac:dyDescent="0.2">
      <c r="A44" s="43" t="s">
        <v>180</v>
      </c>
      <c r="B44" s="45">
        <v>300</v>
      </c>
      <c r="C44" s="47">
        <f>('motorista 25'!$D$23/200)*2.2*B44</f>
        <v>5857.3020000000006</v>
      </c>
      <c r="D44" s="47">
        <f>C44*'motorista 25'!$C$65</f>
        <v>2155.4871360000006</v>
      </c>
      <c r="E44" s="47">
        <f>C44+D44</f>
        <v>8012.7891360000012</v>
      </c>
      <c r="F44" s="47">
        <f>E44*$F$42</f>
        <v>240.38367408000002</v>
      </c>
      <c r="G44" s="47">
        <f>(E44+F44)*$G$42</f>
        <v>247.59518430240001</v>
      </c>
      <c r="H44" s="47">
        <f>((E44+F44+G44)/(1-$H$42))*$H$42</f>
        <v>804.94409580085119</v>
      </c>
      <c r="I44" s="47">
        <f>SUM(E44:H44)</f>
        <v>9305.7120901832513</v>
      </c>
    </row>
    <row r="45" spans="1:9" x14ac:dyDescent="0.2">
      <c r="I45" s="62">
        <f>SUM(I43:I44)</f>
        <v>51251.914314872905</v>
      </c>
    </row>
    <row r="47" spans="1:9" x14ac:dyDescent="0.2">
      <c r="A47" s="120" t="s">
        <v>195</v>
      </c>
      <c r="B47" s="120"/>
      <c r="C47" s="120"/>
      <c r="D47" s="120"/>
      <c r="E47" s="120"/>
      <c r="F47" s="120"/>
      <c r="G47" s="120"/>
      <c r="H47" s="120"/>
      <c r="I47" s="63">
        <f>I39+I45</f>
        <v>159113.5771783606</v>
      </c>
    </row>
  </sheetData>
  <mergeCells count="36">
    <mergeCell ref="A31:H31"/>
    <mergeCell ref="A47:H47"/>
    <mergeCell ref="A33:I33"/>
    <mergeCell ref="A17:I17"/>
    <mergeCell ref="A5:H5"/>
    <mergeCell ref="A10:H10"/>
    <mergeCell ref="B35:B36"/>
    <mergeCell ref="C35:C36"/>
    <mergeCell ref="D35:D36"/>
    <mergeCell ref="E35:E36"/>
    <mergeCell ref="I35:I36"/>
    <mergeCell ref="B41:B42"/>
    <mergeCell ref="C41:C42"/>
    <mergeCell ref="D41:D42"/>
    <mergeCell ref="E41:E42"/>
    <mergeCell ref="I41:I42"/>
    <mergeCell ref="I19:I20"/>
    <mergeCell ref="I25:I26"/>
    <mergeCell ref="B25:B26"/>
    <mergeCell ref="C25:C26"/>
    <mergeCell ref="D25:D26"/>
    <mergeCell ref="E25:E26"/>
    <mergeCell ref="B19:B20"/>
    <mergeCell ref="C19:C20"/>
    <mergeCell ref="D19:D20"/>
    <mergeCell ref="E19:E20"/>
    <mergeCell ref="A11:A12"/>
    <mergeCell ref="B11:B12"/>
    <mergeCell ref="C11:C12"/>
    <mergeCell ref="D11:D12"/>
    <mergeCell ref="H11:H12"/>
    <mergeCell ref="A6:A7"/>
    <mergeCell ref="B6:B7"/>
    <mergeCell ref="C6:C7"/>
    <mergeCell ref="D6:D7"/>
    <mergeCell ref="H6:H7"/>
  </mergeCells>
  <pageMargins left="0.511811024" right="0.511811024" top="0.78740157499999996" bottom="0.78740157499999996" header="0.31496062000000002" footer="0.31496062000000002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view="pageBreakPreview" topLeftCell="A10" zoomScaleNormal="100" zoomScaleSheetLayoutView="100" workbookViewId="0">
      <selection activeCell="A7" sqref="A7:F7"/>
    </sheetView>
  </sheetViews>
  <sheetFormatPr defaultRowHeight="12.75" x14ac:dyDescent="0.2"/>
  <cols>
    <col min="1" max="1" width="5.140625" style="2" customWidth="1"/>
    <col min="2" max="2" width="13.42578125" style="2" customWidth="1"/>
    <col min="3" max="3" width="13" style="2" customWidth="1"/>
    <col min="4" max="4" width="14.7109375" style="2" bestFit="1" customWidth="1"/>
    <col min="5" max="5" width="12.85546875" style="2" customWidth="1"/>
    <col min="6" max="6" width="16.42578125" style="2" bestFit="1" customWidth="1"/>
    <col min="7" max="7" width="14.7109375" style="2" bestFit="1" customWidth="1"/>
    <col min="8" max="16384" width="9.140625" style="2"/>
  </cols>
  <sheetData>
    <row r="1" spans="1:13" ht="13.5" thickBot="1" x14ac:dyDescent="0.25">
      <c r="A1" s="83" t="s">
        <v>205</v>
      </c>
      <c r="B1" s="83"/>
      <c r="C1" s="83"/>
      <c r="D1" s="83"/>
      <c r="E1" s="83"/>
      <c r="F1" s="83"/>
      <c r="G1" s="83"/>
    </row>
    <row r="2" spans="1:13" ht="39" thickTop="1" x14ac:dyDescent="0.2">
      <c r="A2" s="130" t="s">
        <v>37</v>
      </c>
      <c r="B2" s="130"/>
      <c r="C2" s="64" t="s">
        <v>109</v>
      </c>
      <c r="D2" s="64" t="s">
        <v>110</v>
      </c>
      <c r="E2" s="64" t="s">
        <v>111</v>
      </c>
      <c r="F2" s="64" t="s">
        <v>165</v>
      </c>
      <c r="G2" s="64" t="s">
        <v>112</v>
      </c>
    </row>
    <row r="3" spans="1:13" ht="13.5" thickBot="1" x14ac:dyDescent="0.25">
      <c r="A3" s="131" t="s">
        <v>113</v>
      </c>
      <c r="B3" s="131"/>
      <c r="C3" s="65" t="s">
        <v>114</v>
      </c>
      <c r="D3" s="65" t="s">
        <v>115</v>
      </c>
      <c r="E3" s="65" t="s">
        <v>116</v>
      </c>
      <c r="F3" s="65" t="s">
        <v>117</v>
      </c>
      <c r="G3" s="65" t="s">
        <v>118</v>
      </c>
      <c r="H3" s="66"/>
      <c r="I3" s="66"/>
      <c r="J3" s="66"/>
      <c r="K3" s="66"/>
      <c r="L3" s="66"/>
      <c r="M3" s="66"/>
    </row>
    <row r="4" spans="1:13" ht="14.25" thickTop="1" thickBot="1" x14ac:dyDescent="0.25">
      <c r="A4" s="67" t="s">
        <v>119</v>
      </c>
      <c r="B4" s="67" t="str">
        <f>supervisor!D16</f>
        <v>Supervisor</v>
      </c>
      <c r="C4" s="68">
        <f>supervisor!D138</f>
        <v>3786.6340362549909</v>
      </c>
      <c r="D4" s="69">
        <v>1</v>
      </c>
      <c r="E4" s="68">
        <f>C4*D4</f>
        <v>3786.6340362549909</v>
      </c>
      <c r="F4" s="69">
        <v>1</v>
      </c>
      <c r="G4" s="68">
        <f>E4*F4</f>
        <v>3786.6340362549909</v>
      </c>
    </row>
    <row r="5" spans="1:13" ht="52.5" thickTop="1" thickBot="1" x14ac:dyDescent="0.25">
      <c r="A5" s="67" t="s">
        <v>120</v>
      </c>
      <c r="B5" s="67" t="str">
        <f>'motorista 25'!D16</f>
        <v>Motorista caminhão hidrovácuo 25m³</v>
      </c>
      <c r="C5" s="68">
        <f>'motorista 25'!D138</f>
        <v>4097.4526195131084</v>
      </c>
      <c r="D5" s="69">
        <v>1</v>
      </c>
      <c r="E5" s="68">
        <f>C5*D5</f>
        <v>4097.4526195131084</v>
      </c>
      <c r="F5" s="69">
        <v>11</v>
      </c>
      <c r="G5" s="68">
        <f>E5*F5</f>
        <v>45071.978814644193</v>
      </c>
    </row>
    <row r="6" spans="1:13" ht="27" thickTop="1" thickBot="1" x14ac:dyDescent="0.25">
      <c r="A6" s="67" t="s">
        <v>130</v>
      </c>
      <c r="B6" s="67" t="str">
        <f>'motorista rep'!D16</f>
        <v>Motorista de representação</v>
      </c>
      <c r="C6" s="68">
        <f>'motorista rep'!D138</f>
        <v>4193.8685122334155</v>
      </c>
      <c r="D6" s="69">
        <v>1</v>
      </c>
      <c r="E6" s="68">
        <f>C6*D6</f>
        <v>4193.8685122334155</v>
      </c>
      <c r="F6" s="69">
        <v>5</v>
      </c>
      <c r="G6" s="68">
        <f>E6*F6</f>
        <v>20969.342561167075</v>
      </c>
    </row>
    <row r="7" spans="1:13" ht="14.25" thickTop="1" thickBot="1" x14ac:dyDescent="0.25">
      <c r="A7" s="132" t="s">
        <v>206</v>
      </c>
      <c r="B7" s="132"/>
      <c r="C7" s="132"/>
      <c r="D7" s="132"/>
      <c r="E7" s="132"/>
      <c r="F7" s="132"/>
      <c r="G7" s="70">
        <f>SUM(G4:G6)</f>
        <v>69827.955412066251</v>
      </c>
    </row>
    <row r="8" spans="1:13" ht="13.5" thickTop="1" x14ac:dyDescent="0.2"/>
    <row r="9" spans="1:13" ht="24.75" customHeight="1" thickBot="1" x14ac:dyDescent="0.25">
      <c r="A9" s="135" t="s">
        <v>210</v>
      </c>
      <c r="B9" s="135"/>
      <c r="C9" s="135"/>
      <c r="D9" s="135"/>
      <c r="E9" s="135"/>
      <c r="F9" s="135"/>
      <c r="G9" s="135"/>
    </row>
    <row r="10" spans="1:13" ht="39" thickTop="1" x14ac:dyDescent="0.2">
      <c r="A10" s="130" t="s">
        <v>37</v>
      </c>
      <c r="B10" s="130"/>
      <c r="C10" s="78" t="s">
        <v>109</v>
      </c>
      <c r="D10" s="78" t="s">
        <v>110</v>
      </c>
      <c r="E10" s="78" t="s">
        <v>111</v>
      </c>
      <c r="F10" s="78" t="s">
        <v>165</v>
      </c>
      <c r="G10" s="78" t="s">
        <v>112</v>
      </c>
    </row>
    <row r="11" spans="1:13" ht="13.5" thickBot="1" x14ac:dyDescent="0.25">
      <c r="A11" s="131" t="s">
        <v>113</v>
      </c>
      <c r="B11" s="131"/>
      <c r="C11" s="79" t="s">
        <v>114</v>
      </c>
      <c r="D11" s="79" t="s">
        <v>115</v>
      </c>
      <c r="E11" s="79" t="s">
        <v>116</v>
      </c>
      <c r="F11" s="79" t="s">
        <v>117</v>
      </c>
      <c r="G11" s="79" t="s">
        <v>118</v>
      </c>
    </row>
    <row r="12" spans="1:13" ht="14.25" thickTop="1" thickBot="1" x14ac:dyDescent="0.25">
      <c r="A12" s="67" t="s">
        <v>207</v>
      </c>
      <c r="B12" s="67" t="str">
        <f>supervisor!D16</f>
        <v>Supervisor</v>
      </c>
      <c r="C12" s="68">
        <f>supervisor!D138</f>
        <v>3786.6340362549909</v>
      </c>
      <c r="D12" s="69">
        <v>1</v>
      </c>
      <c r="E12" s="68">
        <f>C12*D12</f>
        <v>3786.6340362549909</v>
      </c>
      <c r="F12" s="69">
        <v>1</v>
      </c>
      <c r="G12" s="68">
        <f>E12*F12</f>
        <v>3786.6340362549909</v>
      </c>
    </row>
    <row r="13" spans="1:13" ht="52.5" thickTop="1" thickBot="1" x14ac:dyDescent="0.25">
      <c r="A13" s="67" t="s">
        <v>208</v>
      </c>
      <c r="B13" s="67" t="str">
        <f>'motorista 25'!D16</f>
        <v>Motorista caminhão hidrovácuo 25m³</v>
      </c>
      <c r="C13" s="68">
        <f>'motorista 25'!D138</f>
        <v>4097.4526195131084</v>
      </c>
      <c r="D13" s="69">
        <v>1</v>
      </c>
      <c r="E13" s="68">
        <f>C13*D13</f>
        <v>4097.4526195131084</v>
      </c>
      <c r="F13" s="69">
        <v>50</v>
      </c>
      <c r="G13" s="68">
        <f>E13*F13</f>
        <v>204872.63097565543</v>
      </c>
    </row>
    <row r="14" spans="1:13" ht="14.25" thickTop="1" thickBot="1" x14ac:dyDescent="0.25">
      <c r="A14" s="132" t="s">
        <v>209</v>
      </c>
      <c r="B14" s="132"/>
      <c r="C14" s="132"/>
      <c r="D14" s="132"/>
      <c r="E14" s="132"/>
      <c r="F14" s="132"/>
      <c r="G14" s="70">
        <f>SUM(G12:G13)</f>
        <v>208659.26501191041</v>
      </c>
    </row>
    <row r="15" spans="1:13" ht="14.25" customHeight="1" thickTop="1" x14ac:dyDescent="0.2"/>
    <row r="16" spans="1:13" ht="13.5" thickBot="1" x14ac:dyDescent="0.25">
      <c r="A16" s="127" t="s">
        <v>203</v>
      </c>
      <c r="B16" s="127"/>
      <c r="C16" s="127"/>
      <c r="D16" s="127"/>
      <c r="E16" s="127"/>
      <c r="F16" s="127"/>
      <c r="G16" s="127"/>
    </row>
    <row r="17" spans="1:7" ht="14.25" thickTop="1" thickBot="1" x14ac:dyDescent="0.25">
      <c r="A17" s="42"/>
      <c r="B17" s="86" t="s">
        <v>169</v>
      </c>
      <c r="C17" s="98"/>
      <c r="D17" s="98"/>
      <c r="E17" s="98"/>
      <c r="F17" s="98"/>
      <c r="G17" s="87"/>
    </row>
    <row r="18" spans="1:7" ht="14.25" thickTop="1" thickBot="1" x14ac:dyDescent="0.25">
      <c r="A18" s="7"/>
      <c r="B18" s="123" t="s">
        <v>50</v>
      </c>
      <c r="C18" s="124"/>
      <c r="D18" s="124"/>
      <c r="E18" s="128"/>
      <c r="F18" s="71" t="s">
        <v>124</v>
      </c>
      <c r="G18" s="71" t="s">
        <v>125</v>
      </c>
    </row>
    <row r="19" spans="1:7" ht="14.25" thickTop="1" thickBot="1" x14ac:dyDescent="0.25">
      <c r="A19" s="28" t="s">
        <v>1</v>
      </c>
      <c r="B19" s="125" t="s">
        <v>167</v>
      </c>
      <c r="C19" s="126"/>
      <c r="D19" s="126"/>
      <c r="E19" s="129"/>
      <c r="F19" s="15">
        <f>G7</f>
        <v>69827.955412066251</v>
      </c>
      <c r="G19" s="15">
        <f>F19*12</f>
        <v>837935.46494479501</v>
      </c>
    </row>
    <row r="20" spans="1:7" ht="14.25" thickTop="1" thickBot="1" x14ac:dyDescent="0.25">
      <c r="A20" s="28" t="s">
        <v>2</v>
      </c>
      <c r="B20" s="125" t="s">
        <v>168</v>
      </c>
      <c r="C20" s="126"/>
      <c r="D20" s="126"/>
      <c r="E20" s="126"/>
      <c r="F20" s="72"/>
      <c r="G20" s="15">
        <f>diárias!D26</f>
        <v>199564.17438423645</v>
      </c>
    </row>
    <row r="21" spans="1:7" ht="14.25" thickTop="1" thickBot="1" x14ac:dyDescent="0.25">
      <c r="A21" s="28" t="s">
        <v>4</v>
      </c>
      <c r="B21" s="125" t="s">
        <v>7</v>
      </c>
      <c r="C21" s="126"/>
      <c r="D21" s="126"/>
      <c r="E21" s="126"/>
      <c r="F21" s="72"/>
      <c r="G21" s="15">
        <f>'AN e HE'!H8</f>
        <v>2537.9214791408872</v>
      </c>
    </row>
    <row r="22" spans="1:7" ht="14.25" thickTop="1" thickBot="1" x14ac:dyDescent="0.25">
      <c r="A22" s="28" t="s">
        <v>6</v>
      </c>
      <c r="B22" s="133" t="s">
        <v>166</v>
      </c>
      <c r="C22" s="134"/>
      <c r="D22" s="134"/>
      <c r="E22" s="134"/>
      <c r="F22" s="72"/>
      <c r="G22" s="15">
        <f>'AN e HE'!I31</f>
        <v>59359.163484350742</v>
      </c>
    </row>
    <row r="23" spans="1:7" ht="14.25" thickTop="1" thickBot="1" x14ac:dyDescent="0.25">
      <c r="A23" s="73" t="s">
        <v>8</v>
      </c>
      <c r="B23" s="123" t="s">
        <v>160</v>
      </c>
      <c r="C23" s="124"/>
      <c r="D23" s="124"/>
      <c r="E23" s="124"/>
      <c r="F23" s="74" t="s">
        <v>184</v>
      </c>
      <c r="G23" s="75">
        <f>SUM(G19:G22)</f>
        <v>1099396.724292523</v>
      </c>
    </row>
    <row r="24" spans="1:7" ht="13.5" thickTop="1" x14ac:dyDescent="0.2"/>
    <row r="25" spans="1:7" ht="13.5" thickBot="1" x14ac:dyDescent="0.25">
      <c r="A25" s="127" t="s">
        <v>204</v>
      </c>
      <c r="B25" s="127"/>
      <c r="C25" s="127"/>
      <c r="D25" s="127"/>
      <c r="E25" s="127"/>
      <c r="F25" s="127"/>
      <c r="G25" s="127"/>
    </row>
    <row r="26" spans="1:7" ht="14.25" thickTop="1" thickBot="1" x14ac:dyDescent="0.25">
      <c r="A26" s="42"/>
      <c r="B26" s="86" t="s">
        <v>211</v>
      </c>
      <c r="C26" s="98"/>
      <c r="D26" s="98"/>
      <c r="E26" s="98"/>
      <c r="F26" s="98"/>
      <c r="G26" s="87"/>
    </row>
    <row r="27" spans="1:7" ht="14.25" thickTop="1" thickBot="1" x14ac:dyDescent="0.25">
      <c r="A27" s="7"/>
      <c r="B27" s="123" t="s">
        <v>50</v>
      </c>
      <c r="C27" s="124"/>
      <c r="D27" s="124"/>
      <c r="E27" s="128"/>
      <c r="F27" s="71" t="s">
        <v>124</v>
      </c>
      <c r="G27" s="71" t="s">
        <v>125</v>
      </c>
    </row>
    <row r="28" spans="1:7" ht="14.25" thickTop="1" thickBot="1" x14ac:dyDescent="0.25">
      <c r="A28" s="28" t="s">
        <v>10</v>
      </c>
      <c r="B28" s="125" t="s">
        <v>167</v>
      </c>
      <c r="C28" s="126"/>
      <c r="D28" s="126"/>
      <c r="E28" s="129"/>
      <c r="F28" s="15">
        <f>G7</f>
        <v>69827.955412066251</v>
      </c>
      <c r="G28" s="15">
        <f>F28*12</f>
        <v>837935.46494479501</v>
      </c>
    </row>
    <row r="29" spans="1:7" ht="14.25" thickTop="1" thickBot="1" x14ac:dyDescent="0.25">
      <c r="A29" s="28" t="s">
        <v>12</v>
      </c>
      <c r="B29" s="125" t="s">
        <v>168</v>
      </c>
      <c r="C29" s="126"/>
      <c r="D29" s="126"/>
      <c r="E29" s="126"/>
      <c r="F29" s="72"/>
      <c r="G29" s="15">
        <f>diárias!D53</f>
        <v>251823.45486529829</v>
      </c>
    </row>
    <row r="30" spans="1:7" ht="14.25" thickTop="1" thickBot="1" x14ac:dyDescent="0.25">
      <c r="A30" s="28" t="s">
        <v>13</v>
      </c>
      <c r="B30" s="125" t="s">
        <v>7</v>
      </c>
      <c r="C30" s="126"/>
      <c r="D30" s="126"/>
      <c r="E30" s="126"/>
      <c r="F30" s="72"/>
      <c r="G30" s="15">
        <f>'AN e HE'!H13</f>
        <v>7895.7557128827593</v>
      </c>
    </row>
    <row r="31" spans="1:7" ht="14.25" thickTop="1" thickBot="1" x14ac:dyDescent="0.25">
      <c r="A31" s="28" t="s">
        <v>119</v>
      </c>
      <c r="B31" s="133" t="s">
        <v>166</v>
      </c>
      <c r="C31" s="134"/>
      <c r="D31" s="134"/>
      <c r="E31" s="134"/>
      <c r="F31" s="72"/>
      <c r="G31" s="15">
        <f>'AN e HE'!I47</f>
        <v>159113.5771783606</v>
      </c>
    </row>
    <row r="32" spans="1:7" ht="14.25" thickTop="1" thickBot="1" x14ac:dyDescent="0.25">
      <c r="A32" s="28" t="s">
        <v>170</v>
      </c>
      <c r="B32" s="125" t="s">
        <v>161</v>
      </c>
      <c r="C32" s="126"/>
      <c r="D32" s="126"/>
      <c r="E32" s="126"/>
      <c r="F32" s="76" t="s">
        <v>185</v>
      </c>
      <c r="G32" s="15">
        <f>SUM(G28:G31)</f>
        <v>1256768.2527013368</v>
      </c>
    </row>
    <row r="33" spans="1:7" ht="14.25" thickTop="1" thickBot="1" x14ac:dyDescent="0.25">
      <c r="A33" s="28" t="s">
        <v>171</v>
      </c>
      <c r="B33" s="125" t="s">
        <v>173</v>
      </c>
      <c r="C33" s="126"/>
      <c r="D33" s="126"/>
      <c r="E33" s="126"/>
      <c r="F33" s="15">
        <f>G14</f>
        <v>208659.26501191041</v>
      </c>
      <c r="G33" s="15">
        <f>F33*5</f>
        <v>1043296.325059552</v>
      </c>
    </row>
    <row r="34" spans="1:7" ht="14.25" thickTop="1" thickBot="1" x14ac:dyDescent="0.25">
      <c r="A34" s="73" t="s">
        <v>182</v>
      </c>
      <c r="B34" s="123" t="s">
        <v>162</v>
      </c>
      <c r="C34" s="124"/>
      <c r="D34" s="124"/>
      <c r="E34" s="124"/>
      <c r="F34" s="77" t="s">
        <v>186</v>
      </c>
      <c r="G34" s="75">
        <f>SUM(G32:G33)</f>
        <v>2300064.5777608887</v>
      </c>
    </row>
    <row r="35" spans="1:7" ht="14.25" thickTop="1" thickBot="1" x14ac:dyDescent="0.25"/>
    <row r="36" spans="1:7" ht="14.25" thickTop="1" thickBot="1" x14ac:dyDescent="0.25">
      <c r="A36" s="73" t="s">
        <v>183</v>
      </c>
      <c r="B36" s="123" t="s">
        <v>172</v>
      </c>
      <c r="C36" s="124"/>
      <c r="D36" s="124"/>
      <c r="E36" s="124"/>
      <c r="F36" s="77" t="s">
        <v>187</v>
      </c>
      <c r="G36" s="75">
        <f>G23+G34</f>
        <v>3399461.3020534115</v>
      </c>
    </row>
    <row r="37" spans="1:7" ht="13.5" thickTop="1" x14ac:dyDescent="0.2"/>
  </sheetData>
  <mergeCells count="27">
    <mergeCell ref="A9:G9"/>
    <mergeCell ref="A10:B10"/>
    <mergeCell ref="A11:B11"/>
    <mergeCell ref="A14:F14"/>
    <mergeCell ref="B34:E34"/>
    <mergeCell ref="A25:G25"/>
    <mergeCell ref="B26:G26"/>
    <mergeCell ref="B27:E27"/>
    <mergeCell ref="B28:E28"/>
    <mergeCell ref="B29:E29"/>
    <mergeCell ref="B31:E31"/>
    <mergeCell ref="B36:E36"/>
    <mergeCell ref="B21:E21"/>
    <mergeCell ref="B30:E30"/>
    <mergeCell ref="A1:G1"/>
    <mergeCell ref="A16:G16"/>
    <mergeCell ref="B17:G17"/>
    <mergeCell ref="B18:E18"/>
    <mergeCell ref="B19:E19"/>
    <mergeCell ref="B20:E20"/>
    <mergeCell ref="B23:E23"/>
    <mergeCell ref="A2:B2"/>
    <mergeCell ref="A3:B3"/>
    <mergeCell ref="A7:F7"/>
    <mergeCell ref="B22:E22"/>
    <mergeCell ref="B32:E32"/>
    <mergeCell ref="B33:E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supervisor</vt:lpstr>
      <vt:lpstr>motorista 25</vt:lpstr>
      <vt:lpstr>motorista rep</vt:lpstr>
      <vt:lpstr>diárias</vt:lpstr>
      <vt:lpstr>AN e HE</vt:lpstr>
      <vt:lpstr>ValorGlobal</vt:lpstr>
      <vt:lpstr>'motorista 25'!Area_de_impressao</vt:lpstr>
      <vt:lpstr>'motorista rep'!Area_de_impressao</vt:lpstr>
      <vt:lpstr>supervisor!Area_de_impressao</vt:lpstr>
      <vt:lpstr>ValorGlobal!Area_de_impressao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AlcΓntara Santos</dc:creator>
  <cp:lastModifiedBy>Marconni Rodrigues de Alcantara Santos</cp:lastModifiedBy>
  <cp:lastPrinted>2018-10-09T20:57:30Z</cp:lastPrinted>
  <dcterms:created xsi:type="dcterms:W3CDTF">2012-02-18T12:46:12Z</dcterms:created>
  <dcterms:modified xsi:type="dcterms:W3CDTF">2019-02-27T19:17:26Z</dcterms:modified>
</cp:coreProperties>
</file>