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activeTab="1"/>
  </bookViews>
  <sheets>
    <sheet name="Item1" sheetId="2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r:id="rId11"/>
    <sheet name="Item12" sheetId="14" r:id="rId12"/>
    <sheet name="Item13" sheetId="15" r:id="rId13"/>
    <sheet name="Item14" sheetId="16" r:id="rId14"/>
    <sheet name="Item15" sheetId="17" r:id="rId15"/>
    <sheet name="Item16" sheetId="18" r:id="rId16"/>
    <sheet name="Item17" sheetId="19" r:id="rId17"/>
    <sheet name="Item18" sheetId="20" r:id="rId18"/>
    <sheet name="Item19" sheetId="21" r:id="rId19"/>
    <sheet name="Item20" sheetId="22" r:id="rId20"/>
    <sheet name="Item21" sheetId="23" r:id="rId21"/>
    <sheet name="TOTAL" sheetId="3" r:id="rId22"/>
    <sheet name="menores preços" sheetId="103" r:id="rId23"/>
  </sheets>
  <definedNames>
    <definedName name="_xlnm.Print_Area" localSheetId="21">TOTAL!$A$1:$F$24</definedName>
    <definedName name="_xlnm.Print_Titles" localSheetId="22">'menores preços'!$1:$2</definedName>
    <definedName name="_xlnm.Print_Titles" localSheetId="21">TOTAL!$1:$2</definedName>
  </definedNames>
  <calcPr calcId="145621"/>
</workbook>
</file>

<file path=xl/calcChain.xml><?xml version="1.0" encoding="utf-8"?>
<calcChain xmlns="http://schemas.openxmlformats.org/spreadsheetml/2006/main">
  <c r="E44" i="103" l="1"/>
  <c r="B43" i="103" s="1"/>
  <c r="E42" i="103"/>
  <c r="B41" i="103" s="1"/>
  <c r="E40" i="103"/>
  <c r="B39" i="103" s="1"/>
  <c r="E38" i="103"/>
  <c r="B37" i="103" s="1"/>
  <c r="E36" i="103"/>
  <c r="B35" i="103" s="1"/>
  <c r="E34" i="103"/>
  <c r="B33" i="103" s="1"/>
  <c r="E32" i="103"/>
  <c r="B31" i="103" s="1"/>
  <c r="E30" i="103"/>
  <c r="B29" i="103" s="1"/>
  <c r="E28" i="103"/>
  <c r="B27" i="103" s="1"/>
  <c r="E26" i="103"/>
  <c r="B25" i="103" s="1"/>
  <c r="E24" i="103"/>
  <c r="B23" i="103" s="1"/>
  <c r="E22" i="103"/>
  <c r="B21" i="103" s="1"/>
  <c r="E20" i="103"/>
  <c r="B19" i="103" s="1"/>
  <c r="E18" i="103"/>
  <c r="B17" i="103" s="1"/>
  <c r="E16" i="103"/>
  <c r="B15" i="103" s="1"/>
  <c r="E14" i="103"/>
  <c r="B13" i="103" s="1"/>
  <c r="E12" i="103"/>
  <c r="B11" i="103" s="1"/>
  <c r="E10" i="103"/>
  <c r="B9" i="103" s="1"/>
  <c r="E8" i="103"/>
  <c r="B7" i="103" s="1"/>
  <c r="E6" i="103"/>
  <c r="B5" i="103" s="1"/>
  <c r="E4" i="103"/>
  <c r="D44" i="103"/>
  <c r="C44" i="103"/>
  <c r="B44" i="103"/>
  <c r="D42" i="103"/>
  <c r="C42" i="103"/>
  <c r="B42" i="103"/>
  <c r="D40" i="103"/>
  <c r="C40" i="103"/>
  <c r="B40" i="103"/>
  <c r="D38" i="103"/>
  <c r="C38" i="103"/>
  <c r="B38" i="103"/>
  <c r="D36" i="103"/>
  <c r="C36" i="103"/>
  <c r="B36" i="103"/>
  <c r="D34" i="103"/>
  <c r="C34" i="103"/>
  <c r="B34" i="103"/>
  <c r="D32" i="103"/>
  <c r="C32" i="103"/>
  <c r="B32" i="103"/>
  <c r="D30" i="103"/>
  <c r="C30" i="103"/>
  <c r="B30" i="103"/>
  <c r="D28" i="103"/>
  <c r="C28" i="103"/>
  <c r="B28" i="103"/>
  <c r="D26" i="103"/>
  <c r="C26" i="103"/>
  <c r="B26" i="103"/>
  <c r="D24" i="103"/>
  <c r="C24" i="103"/>
  <c r="B24" i="103"/>
  <c r="D22" i="103"/>
  <c r="C22" i="103"/>
  <c r="B22" i="103"/>
  <c r="D20" i="103"/>
  <c r="C20" i="103"/>
  <c r="B20" i="103"/>
  <c r="D18" i="103"/>
  <c r="C18" i="103"/>
  <c r="B18" i="103"/>
  <c r="D16" i="103"/>
  <c r="C16" i="103"/>
  <c r="B16" i="103"/>
  <c r="D14" i="103"/>
  <c r="C14" i="103"/>
  <c r="B14" i="103"/>
  <c r="D12" i="103"/>
  <c r="C12" i="103"/>
  <c r="B12" i="103"/>
  <c r="D10" i="103"/>
  <c r="C10" i="103"/>
  <c r="B10" i="103"/>
  <c r="D8" i="103"/>
  <c r="C8" i="103"/>
  <c r="B8" i="103"/>
  <c r="D6" i="103"/>
  <c r="C6" i="103"/>
  <c r="B6" i="103"/>
  <c r="D4" i="103"/>
  <c r="C4" i="103"/>
  <c r="B4" i="103"/>
  <c r="B3" i="103" l="1"/>
  <c r="E45" i="103"/>
  <c r="F8" i="103"/>
  <c r="G6" i="103" s="1"/>
  <c r="F10" i="103"/>
  <c r="G7" i="103" s="1"/>
  <c r="F18" i="103"/>
  <c r="G11" i="103" s="1"/>
  <c r="F22" i="103"/>
  <c r="G13" i="103" s="1"/>
  <c r="F32" i="103"/>
  <c r="F40" i="103"/>
  <c r="F38" i="103"/>
  <c r="F30" i="103"/>
  <c r="F26" i="103"/>
  <c r="G15" i="103" s="1"/>
  <c r="F24" i="103"/>
  <c r="G14" i="103" s="1"/>
  <c r="F34" i="103"/>
  <c r="F36" i="103"/>
  <c r="F20" i="103"/>
  <c r="G12" i="103" s="1"/>
  <c r="F6" i="103"/>
  <c r="G5" i="103" s="1"/>
  <c r="F4" i="103"/>
  <c r="G4" i="103" s="1"/>
  <c r="F14" i="103"/>
  <c r="G9" i="103" s="1"/>
  <c r="F16" i="103"/>
  <c r="G10" i="103" s="1"/>
  <c r="F12" i="103"/>
  <c r="G8" i="103" s="1"/>
  <c r="F28" i="103"/>
  <c r="F42" i="103"/>
  <c r="F44" i="103"/>
  <c r="D15" i="3"/>
  <c r="D16" i="3"/>
  <c r="D17" i="3"/>
  <c r="D18" i="3"/>
  <c r="D19" i="3"/>
  <c r="D20" i="3"/>
  <c r="D21" i="3"/>
  <c r="D22" i="3"/>
  <c r="D23" i="3"/>
  <c r="C23" i="3"/>
  <c r="C22" i="3"/>
  <c r="C21" i="3"/>
  <c r="C20" i="3"/>
  <c r="C19" i="3"/>
  <c r="C18" i="3"/>
  <c r="C17" i="3"/>
  <c r="C16" i="3"/>
  <c r="C15" i="3"/>
  <c r="B23" i="3"/>
  <c r="B22" i="3"/>
  <c r="B21" i="3"/>
  <c r="B20" i="3"/>
  <c r="B19" i="3"/>
  <c r="B18" i="3"/>
  <c r="B17" i="3"/>
  <c r="B16" i="3"/>
  <c r="B15" i="3"/>
  <c r="H23" i="23"/>
  <c r="B20" i="23" s="1"/>
  <c r="F20" i="23"/>
  <c r="D20" i="23"/>
  <c r="I17" i="23"/>
  <c r="I16" i="23"/>
  <c r="I15" i="23"/>
  <c r="I14" i="23"/>
  <c r="I13" i="23"/>
  <c r="I12" i="23"/>
  <c r="I11" i="23"/>
  <c r="I10" i="23"/>
  <c r="I9" i="23"/>
  <c r="I8" i="23"/>
  <c r="I7" i="23"/>
  <c r="H23" i="22"/>
  <c r="F20" i="22"/>
  <c r="D20" i="22"/>
  <c r="I17" i="22"/>
  <c r="I16" i="22"/>
  <c r="I15" i="22"/>
  <c r="I14" i="22"/>
  <c r="I13" i="22"/>
  <c r="I12" i="22"/>
  <c r="I11" i="22"/>
  <c r="I10" i="22"/>
  <c r="I9" i="22"/>
  <c r="I8" i="22"/>
  <c r="I7" i="22"/>
  <c r="H23" i="21"/>
  <c r="F20" i="21"/>
  <c r="D20" i="21"/>
  <c r="I17" i="21"/>
  <c r="I16" i="21"/>
  <c r="I15" i="21"/>
  <c r="I14" i="21"/>
  <c r="I13" i="21"/>
  <c r="I12" i="21"/>
  <c r="I11" i="21"/>
  <c r="I10" i="21"/>
  <c r="I9" i="21"/>
  <c r="I8" i="21"/>
  <c r="I7" i="21"/>
  <c r="H23" i="20"/>
  <c r="F20" i="20"/>
  <c r="D20" i="20"/>
  <c r="I17" i="20"/>
  <c r="I16" i="20"/>
  <c r="I15" i="20"/>
  <c r="I14" i="20"/>
  <c r="I13" i="20"/>
  <c r="I12" i="20"/>
  <c r="I11" i="20"/>
  <c r="I10" i="20"/>
  <c r="I9" i="20"/>
  <c r="I8" i="20"/>
  <c r="I7" i="20"/>
  <c r="H23" i="19"/>
  <c r="B20" i="19" s="1"/>
  <c r="F20" i="19"/>
  <c r="D20" i="19"/>
  <c r="I17" i="19"/>
  <c r="I16" i="19"/>
  <c r="I15" i="19"/>
  <c r="I14" i="19"/>
  <c r="I13" i="19"/>
  <c r="I12" i="19"/>
  <c r="I11" i="19"/>
  <c r="I10" i="19"/>
  <c r="I9" i="19"/>
  <c r="I8" i="19"/>
  <c r="I7" i="19"/>
  <c r="H23" i="18"/>
  <c r="B20" i="18" s="1"/>
  <c r="F20" i="18"/>
  <c r="D20" i="18"/>
  <c r="I17" i="18"/>
  <c r="I16" i="18"/>
  <c r="I15" i="18"/>
  <c r="I14" i="18"/>
  <c r="I13" i="18"/>
  <c r="I12" i="18"/>
  <c r="I11" i="18"/>
  <c r="I10" i="18"/>
  <c r="I9" i="18"/>
  <c r="I8" i="18"/>
  <c r="I7" i="18"/>
  <c r="H23" i="17"/>
  <c r="F20" i="17"/>
  <c r="D20" i="17"/>
  <c r="I17" i="17"/>
  <c r="I16" i="17"/>
  <c r="I15" i="17"/>
  <c r="I14" i="17"/>
  <c r="I13" i="17"/>
  <c r="I12" i="17"/>
  <c r="I11" i="17"/>
  <c r="I10" i="17"/>
  <c r="I9" i="17"/>
  <c r="I8" i="17"/>
  <c r="I7" i="17"/>
  <c r="H23" i="16"/>
  <c r="B20" i="16" s="1"/>
  <c r="F20" i="16"/>
  <c r="D20" i="16"/>
  <c r="I17" i="16"/>
  <c r="I16" i="16"/>
  <c r="I15" i="16"/>
  <c r="I14" i="16"/>
  <c r="I13" i="16"/>
  <c r="I12" i="16"/>
  <c r="I11" i="16"/>
  <c r="I10" i="16"/>
  <c r="I9" i="16"/>
  <c r="I8" i="16"/>
  <c r="I7" i="16"/>
  <c r="H23" i="15"/>
  <c r="B20" i="15" s="1"/>
  <c r="F20" i="15"/>
  <c r="D20" i="15"/>
  <c r="I17" i="15"/>
  <c r="I16" i="15"/>
  <c r="I15" i="15"/>
  <c r="I14" i="15"/>
  <c r="I13" i="15"/>
  <c r="I12" i="15"/>
  <c r="I11" i="15"/>
  <c r="I10" i="15"/>
  <c r="I9" i="15"/>
  <c r="I8" i="15"/>
  <c r="I7" i="15"/>
  <c r="C20" i="23" l="1"/>
  <c r="C20" i="18"/>
  <c r="C20" i="19"/>
  <c r="I3" i="19" s="1"/>
  <c r="B20" i="17"/>
  <c r="C20" i="17" s="1"/>
  <c r="I6" i="17" s="1"/>
  <c r="C20" i="16"/>
  <c r="B20" i="21"/>
  <c r="C20" i="21" s="1"/>
  <c r="I6" i="21" s="1"/>
  <c r="B20" i="22"/>
  <c r="C20" i="22" s="1"/>
  <c r="I6" i="22" s="1"/>
  <c r="F45" i="103"/>
  <c r="I3" i="16"/>
  <c r="C20" i="15"/>
  <c r="I6" i="15" s="1"/>
  <c r="B20" i="20"/>
  <c r="C20" i="20" s="1"/>
  <c r="I6" i="20" s="1"/>
  <c r="D4" i="3"/>
  <c r="C4" i="3"/>
  <c r="B4" i="3"/>
  <c r="H23" i="14"/>
  <c r="B20" i="14" s="1"/>
  <c r="F20" i="14"/>
  <c r="D20" i="14"/>
  <c r="I17" i="14"/>
  <c r="I16" i="14"/>
  <c r="I15" i="14"/>
  <c r="I14" i="14"/>
  <c r="I13" i="14"/>
  <c r="I12" i="14"/>
  <c r="I11" i="14"/>
  <c r="I10" i="14"/>
  <c r="I9" i="14"/>
  <c r="I8" i="14"/>
  <c r="I7" i="14"/>
  <c r="H23" i="13"/>
  <c r="B20" i="13" s="1"/>
  <c r="F20" i="13"/>
  <c r="D20" i="13"/>
  <c r="I17" i="13"/>
  <c r="I16" i="13"/>
  <c r="I15" i="13"/>
  <c r="I14" i="13"/>
  <c r="I13" i="13"/>
  <c r="I12" i="13"/>
  <c r="I11" i="13"/>
  <c r="I10" i="13"/>
  <c r="I9" i="13"/>
  <c r="I8" i="13"/>
  <c r="I7" i="13"/>
  <c r="H23" i="12"/>
  <c r="B20" i="12" s="1"/>
  <c r="F20" i="12"/>
  <c r="D20" i="12"/>
  <c r="I17" i="12"/>
  <c r="I16" i="12"/>
  <c r="I15" i="12"/>
  <c r="I14" i="12"/>
  <c r="I13" i="12"/>
  <c r="I12" i="12"/>
  <c r="I11" i="12"/>
  <c r="I10" i="12"/>
  <c r="I9" i="12"/>
  <c r="I8" i="12"/>
  <c r="I7" i="12"/>
  <c r="H23" i="11"/>
  <c r="B20" i="11" s="1"/>
  <c r="C20" i="11" s="1"/>
  <c r="I6" i="11" s="1"/>
  <c r="F20" i="11"/>
  <c r="D20" i="11"/>
  <c r="I17" i="11"/>
  <c r="I16" i="11"/>
  <c r="I15" i="11"/>
  <c r="I14" i="11"/>
  <c r="I13" i="11"/>
  <c r="I12" i="11"/>
  <c r="I11" i="11"/>
  <c r="I10" i="11"/>
  <c r="I9" i="11"/>
  <c r="I8" i="11"/>
  <c r="I7" i="11"/>
  <c r="H23" i="10"/>
  <c r="B20" i="10" s="1"/>
  <c r="F20" i="10"/>
  <c r="D20" i="10"/>
  <c r="I17" i="10"/>
  <c r="I16" i="10"/>
  <c r="I15" i="10"/>
  <c r="I14" i="10"/>
  <c r="I13" i="10"/>
  <c r="I12" i="10"/>
  <c r="I11" i="10"/>
  <c r="I10" i="10"/>
  <c r="I9" i="10"/>
  <c r="I8" i="10"/>
  <c r="I7" i="10"/>
  <c r="H23" i="9"/>
  <c r="B20" i="9" s="1"/>
  <c r="F20" i="9"/>
  <c r="D20" i="9"/>
  <c r="I17" i="9"/>
  <c r="I16" i="9"/>
  <c r="I15" i="9"/>
  <c r="I14" i="9"/>
  <c r="I13" i="9"/>
  <c r="I12" i="9"/>
  <c r="I11" i="9"/>
  <c r="I10" i="9"/>
  <c r="I9" i="9"/>
  <c r="I8" i="9"/>
  <c r="I7" i="9"/>
  <c r="H23" i="8"/>
  <c r="B20" i="8" s="1"/>
  <c r="F20" i="8"/>
  <c r="D20" i="8"/>
  <c r="I17" i="8"/>
  <c r="I16" i="8"/>
  <c r="I15" i="8"/>
  <c r="I14" i="8"/>
  <c r="I13" i="8"/>
  <c r="I12" i="8"/>
  <c r="I11" i="8"/>
  <c r="I10" i="8"/>
  <c r="I9" i="8"/>
  <c r="I8" i="8"/>
  <c r="I7" i="8"/>
  <c r="H23" i="7"/>
  <c r="B20" i="7" s="1"/>
  <c r="F20" i="7"/>
  <c r="D20" i="7"/>
  <c r="I17" i="7"/>
  <c r="I16" i="7"/>
  <c r="I15" i="7"/>
  <c r="I14" i="7"/>
  <c r="I13" i="7"/>
  <c r="I12" i="7"/>
  <c r="I11" i="7"/>
  <c r="I10" i="7"/>
  <c r="I9" i="7"/>
  <c r="I8" i="7"/>
  <c r="I7" i="7"/>
  <c r="H23" i="6"/>
  <c r="B20" i="6" s="1"/>
  <c r="F20" i="6"/>
  <c r="D20" i="6"/>
  <c r="I17" i="6"/>
  <c r="I16" i="6"/>
  <c r="I15" i="6"/>
  <c r="I14" i="6"/>
  <c r="I13" i="6"/>
  <c r="I12" i="6"/>
  <c r="I11" i="6"/>
  <c r="I10" i="6"/>
  <c r="I9" i="6"/>
  <c r="I8" i="6"/>
  <c r="I7" i="6"/>
  <c r="H23" i="5"/>
  <c r="B20" i="5" s="1"/>
  <c r="F20" i="5"/>
  <c r="D20" i="5"/>
  <c r="I17" i="5"/>
  <c r="I16" i="5"/>
  <c r="I15" i="5"/>
  <c r="I14" i="5"/>
  <c r="I13" i="5"/>
  <c r="I12" i="5"/>
  <c r="I11" i="5"/>
  <c r="I10" i="5"/>
  <c r="I9" i="5"/>
  <c r="I8" i="5"/>
  <c r="I7" i="5"/>
  <c r="H23" i="4"/>
  <c r="F20" i="4"/>
  <c r="D20" i="4"/>
  <c r="I17" i="4"/>
  <c r="I16" i="4"/>
  <c r="I15" i="4"/>
  <c r="I14" i="4"/>
  <c r="I13" i="4"/>
  <c r="I12" i="4"/>
  <c r="I11" i="4"/>
  <c r="I10" i="4"/>
  <c r="I9" i="4"/>
  <c r="I8" i="4"/>
  <c r="I7" i="4"/>
  <c r="H23" i="2"/>
  <c r="B20" i="2" s="1"/>
  <c r="B5" i="3"/>
  <c r="D5" i="3"/>
  <c r="D6" i="3"/>
  <c r="D7" i="3"/>
  <c r="D8" i="3"/>
  <c r="D9" i="3"/>
  <c r="D10" i="3"/>
  <c r="D11" i="3"/>
  <c r="D12" i="3"/>
  <c r="D13" i="3"/>
  <c r="D14" i="3"/>
  <c r="C14" i="3"/>
  <c r="C13" i="3"/>
  <c r="C12" i="3"/>
  <c r="C11" i="3"/>
  <c r="C10" i="3"/>
  <c r="C9" i="3"/>
  <c r="C8" i="3"/>
  <c r="C7" i="3"/>
  <c r="C6" i="3"/>
  <c r="C5" i="3"/>
  <c r="B14" i="3"/>
  <c r="B13" i="3"/>
  <c r="B12" i="3"/>
  <c r="B11" i="3"/>
  <c r="B10" i="3"/>
  <c r="B9" i="3"/>
  <c r="B8" i="3"/>
  <c r="B7" i="3"/>
  <c r="B6" i="3"/>
  <c r="D3" i="3"/>
  <c r="C3" i="3"/>
  <c r="B3" i="3"/>
  <c r="F20" i="2"/>
  <c r="D20" i="2"/>
  <c r="I12" i="2"/>
  <c r="I13" i="2"/>
  <c r="I14" i="2"/>
  <c r="I15" i="2"/>
  <c r="I16" i="2"/>
  <c r="I17" i="2"/>
  <c r="I10" i="2"/>
  <c r="I9" i="2"/>
  <c r="I8" i="2"/>
  <c r="I11" i="2"/>
  <c r="I7" i="2"/>
  <c r="C20" i="2" l="1"/>
  <c r="I6" i="2" s="1"/>
  <c r="C20" i="7"/>
  <c r="I6" i="7" s="1"/>
  <c r="I4" i="19"/>
  <c r="E20" i="19" s="1"/>
  <c r="D22" i="19" s="1"/>
  <c r="D23" i="19" s="1"/>
  <c r="I6" i="19"/>
  <c r="I5" i="19"/>
  <c r="I5" i="18"/>
  <c r="I6" i="18"/>
  <c r="I5" i="16"/>
  <c r="I6" i="16"/>
  <c r="I5" i="23"/>
  <c r="I6" i="23"/>
  <c r="I3" i="23"/>
  <c r="E20" i="23" s="1"/>
  <c r="D22" i="23" s="1"/>
  <c r="E23" i="3" s="1"/>
  <c r="F23" i="3" s="1"/>
  <c r="I4" i="23"/>
  <c r="I4" i="16"/>
  <c r="E20" i="16" s="1"/>
  <c r="D22" i="16" s="1"/>
  <c r="C20" i="12"/>
  <c r="I4" i="18"/>
  <c r="C20" i="14"/>
  <c r="I3" i="14" s="1"/>
  <c r="I3" i="18"/>
  <c r="I5" i="21"/>
  <c r="I3" i="21"/>
  <c r="I4" i="21"/>
  <c r="I4" i="22"/>
  <c r="I5" i="22"/>
  <c r="I3" i="22"/>
  <c r="I5" i="17"/>
  <c r="I4" i="17"/>
  <c r="I3" i="17"/>
  <c r="C20" i="10"/>
  <c r="C20" i="6"/>
  <c r="C20" i="13"/>
  <c r="I3" i="20"/>
  <c r="I5" i="20"/>
  <c r="I4" i="20"/>
  <c r="I5" i="15"/>
  <c r="I4" i="15"/>
  <c r="I3" i="15"/>
  <c r="I3" i="11"/>
  <c r="I4" i="11"/>
  <c r="I5" i="11"/>
  <c r="I5" i="6"/>
  <c r="B20" i="4"/>
  <c r="C20" i="4" s="1"/>
  <c r="I6" i="4" s="1"/>
  <c r="C20" i="8"/>
  <c r="I6" i="8" s="1"/>
  <c r="C20" i="5"/>
  <c r="I6" i="5" s="1"/>
  <c r="C20" i="9"/>
  <c r="I6" i="9" s="1"/>
  <c r="I5" i="7" l="1"/>
  <c r="I4" i="2"/>
  <c r="I5" i="2"/>
  <c r="I3" i="2"/>
  <c r="E20" i="2" s="1"/>
  <c r="D22" i="2" s="1"/>
  <c r="E3" i="3" s="1"/>
  <c r="I4" i="7"/>
  <c r="I3" i="7"/>
  <c r="I3" i="13"/>
  <c r="I6" i="13"/>
  <c r="I4" i="6"/>
  <c r="I6" i="6"/>
  <c r="E20" i="18"/>
  <c r="D22" i="18" s="1"/>
  <c r="E18" i="3" s="1"/>
  <c r="F18" i="3" s="1"/>
  <c r="I3" i="12"/>
  <c r="I6" i="12"/>
  <c r="I4" i="12"/>
  <c r="I5" i="10"/>
  <c r="I6" i="10"/>
  <c r="I5" i="12"/>
  <c r="I5" i="14"/>
  <c r="I6" i="14"/>
  <c r="D23" i="23"/>
  <c r="E19" i="3"/>
  <c r="F19" i="3" s="1"/>
  <c r="I5" i="13"/>
  <c r="I4" i="14"/>
  <c r="E20" i="14" s="1"/>
  <c r="D22" i="14" s="1"/>
  <c r="E14" i="3" s="1"/>
  <c r="F14" i="3" s="1"/>
  <c r="G14" i="3" s="1"/>
  <c r="E20" i="20"/>
  <c r="D22" i="20" s="1"/>
  <c r="E20" i="3" s="1"/>
  <c r="F20" i="3" s="1"/>
  <c r="E20" i="17"/>
  <c r="D22" i="17" s="1"/>
  <c r="D23" i="17" s="1"/>
  <c r="I3" i="6"/>
  <c r="I3" i="10"/>
  <c r="I4" i="13"/>
  <c r="E20" i="13" s="1"/>
  <c r="D22" i="13" s="1"/>
  <c r="E20" i="22"/>
  <c r="D22" i="22" s="1"/>
  <c r="E22" i="3" s="1"/>
  <c r="F22" i="3" s="1"/>
  <c r="E20" i="21"/>
  <c r="D22" i="21" s="1"/>
  <c r="D23" i="21" s="1"/>
  <c r="E20" i="11"/>
  <c r="D22" i="11" s="1"/>
  <c r="D23" i="11" s="1"/>
  <c r="I4" i="10"/>
  <c r="E20" i="15"/>
  <c r="D22" i="15" s="1"/>
  <c r="D23" i="16"/>
  <c r="E16" i="3"/>
  <c r="F16" i="3" s="1"/>
  <c r="I3" i="4"/>
  <c r="I5" i="4"/>
  <c r="I4" i="4"/>
  <c r="I5" i="9"/>
  <c r="I3" i="9"/>
  <c r="I4" i="9"/>
  <c r="I4" i="5"/>
  <c r="I5" i="5"/>
  <c r="I3" i="5"/>
  <c r="I3" i="8"/>
  <c r="I5" i="8"/>
  <c r="I4" i="8"/>
  <c r="D23" i="18" l="1"/>
  <c r="E20" i="7"/>
  <c r="D22" i="7" s="1"/>
  <c r="E7" i="3" s="1"/>
  <c r="F7" i="3" s="1"/>
  <c r="G7" i="3" s="1"/>
  <c r="F3" i="3"/>
  <c r="D23" i="2"/>
  <c r="E20" i="6"/>
  <c r="D22" i="6" s="1"/>
  <c r="E21" i="3"/>
  <c r="F21" i="3" s="1"/>
  <c r="E20" i="12"/>
  <c r="D22" i="12" s="1"/>
  <c r="E12" i="3" s="1"/>
  <c r="F12" i="3" s="1"/>
  <c r="G12" i="3" s="1"/>
  <c r="D23" i="7"/>
  <c r="E17" i="3"/>
  <c r="F17" i="3" s="1"/>
  <c r="E20" i="4"/>
  <c r="D22" i="4" s="1"/>
  <c r="E4" i="3" s="1"/>
  <c r="F4" i="3" s="1"/>
  <c r="E20" i="9"/>
  <c r="D22" i="9" s="1"/>
  <c r="E9" i="3" s="1"/>
  <c r="F9" i="3" s="1"/>
  <c r="G9" i="3" s="1"/>
  <c r="E20" i="8"/>
  <c r="D22" i="8" s="1"/>
  <c r="D23" i="8" s="1"/>
  <c r="E11" i="3"/>
  <c r="F11" i="3" s="1"/>
  <c r="G11" i="3" s="1"/>
  <c r="E20" i="10"/>
  <c r="D22" i="10" s="1"/>
  <c r="D23" i="20"/>
  <c r="D23" i="13"/>
  <c r="E13" i="3"/>
  <c r="F13" i="3" s="1"/>
  <c r="G13" i="3" s="1"/>
  <c r="D23" i="22"/>
  <c r="D23" i="14"/>
  <c r="D23" i="15"/>
  <c r="E15" i="3"/>
  <c r="F15" i="3" s="1"/>
  <c r="E20" i="5"/>
  <c r="D22" i="5" s="1"/>
  <c r="E5" i="3" s="1"/>
  <c r="F5" i="3" s="1"/>
  <c r="G5" i="3" s="1"/>
  <c r="G3" i="3"/>
  <c r="E8" i="3"/>
  <c r="F8" i="3" s="1"/>
  <c r="G8" i="3" s="1"/>
  <c r="D23" i="12" l="1"/>
  <c r="E6" i="3"/>
  <c r="F6" i="3" s="1"/>
  <c r="G6" i="3" s="1"/>
  <c r="D23" i="6"/>
  <c r="D23" i="4"/>
  <c r="D23" i="9"/>
  <c r="D23" i="10"/>
  <c r="E10" i="3"/>
  <c r="F10" i="3" s="1"/>
  <c r="G10" i="3" s="1"/>
  <c r="D23" i="5"/>
  <c r="G4" i="3"/>
  <c r="E24" i="3" l="1"/>
  <c r="F24" i="3"/>
</calcChain>
</file>

<file path=xl/sharedStrings.xml><?xml version="1.0" encoding="utf-8"?>
<sst xmlns="http://schemas.openxmlformats.org/spreadsheetml/2006/main" count="625" uniqueCount="80">
  <si>
    <t>ITEM 1</t>
  </si>
  <si>
    <t>UNIDADE</t>
  </si>
  <si>
    <t>QUANT.</t>
  </si>
  <si>
    <t>FONTE DE PESQUISA</t>
  </si>
  <si>
    <t>PREÇOS</t>
  </si>
  <si>
    <t>DESVIO</t>
  </si>
  <si>
    <t>COEF.</t>
  </si>
  <si>
    <t>MÉDIA</t>
  </si>
  <si>
    <t>MEDIANA</t>
  </si>
  <si>
    <t>VALOR TOTAL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</si>
  <si>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</si>
  <si>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</si>
  <si>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</si>
  <si>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</si>
  <si>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</si>
  <si>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</si>
  <si>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</si>
  <si>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</si>
  <si>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</si>
  <si>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</si>
  <si>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</si>
  <si>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DESCARTE</t>
  </si>
  <si>
    <t>MÉDIA APÓS DESCARTE</t>
  </si>
  <si>
    <t>ESTIMATIVA DO ITEM</t>
  </si>
  <si>
    <t>Valor Unitário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</si>
  <si>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</si>
  <si>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</si>
  <si>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</si>
  <si>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</si>
  <si>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</si>
  <si>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MEDIANA: valor estatístico que separa a metade maior da metade menor da amostra, calculado pela função MED do editor de planilhas.</t>
  </si>
  <si>
    <t>VALOR UNITÁRIO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</si>
  <si>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</si>
  <si>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</si>
  <si>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</si>
  <si>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</si>
  <si>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</si>
  <si>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</si>
  <si>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Total</t>
  </si>
  <si>
    <t>Quantidade de preços coletados =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</si>
  <si>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</si>
  <si>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</si>
  <si>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</si>
  <si>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</si>
  <si>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</si>
  <si>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</si>
  <si>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</si>
  <si>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</si>
  <si>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</si>
  <si>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MATERIAL OU SERVIÇO</t>
  </si>
  <si>
    <t>MENORES PREÇOS OFERTADOS</t>
  </si>
  <si>
    <t>VALOR TOTAL - MENORES PREÇOS COLETADOS</t>
  </si>
  <si>
    <t>Fornec.</t>
  </si>
  <si>
    <t>Fórum Eleitoral de Alagoinhas e depósito de urnas eletrônicas</t>
  </si>
  <si>
    <t>Fórum Eleitoral de Barreiras e depósito de urnas eletrônicas</t>
  </si>
  <si>
    <t>Fórum Eleitoral de Brumado e depósito de urnas eletrônicas</t>
  </si>
  <si>
    <t>Fórum Eleitoral de Camaçari e depósito de urnas eletrônicas</t>
  </si>
  <si>
    <t>Fórum Eleitoral de Cruz das Almas e depósito de urnas eletrônicas</t>
  </si>
  <si>
    <t>Fórum Eleitoral de Eunápolis e depósito de urnas eletrônicas</t>
  </si>
  <si>
    <t>Fórum Eleitoral de Feira de Santana e depósito de urnas eletrônicas</t>
  </si>
  <si>
    <t>Fórum Eleitoral de Guanambi e depósito de urnas eletrônicas</t>
  </si>
  <si>
    <t>Fórum Eleitoral de Ilhéus e depósito de urnas eletrônicas</t>
  </si>
  <si>
    <t>Fórum Eleitoral de Ipirá e depósito de urnas eletrônicas</t>
  </si>
  <si>
    <t>Fórum Eleitoral de Irecê e depósito de urnas eletrônicas</t>
  </si>
  <si>
    <t>Fórum Eleitoral de Itaparica e depósito de urnas eletrônicas</t>
  </si>
  <si>
    <t>Fórum Eleitoral de Jacobina e depósito de urnas eletrônicas</t>
  </si>
  <si>
    <t>Fórum Eleitoral de Jequié e depósito de urnas eletrônicas</t>
  </si>
  <si>
    <t>Fórum Eleitoral de Juazeiro e depósito de urnas eletrônicas</t>
  </si>
  <si>
    <t>Fórum Eleitoral de Porto Seguro e depósito de urnas eletrônicas</t>
  </si>
  <si>
    <t>Fórum Eleitoral de Ribeira do Pombal e depósito de urnas eletrônicas</t>
  </si>
  <si>
    <t>Fórum Eleitoral de Seabra depósito de urnas eletrônicas</t>
  </si>
  <si>
    <t>Fórum Eleitoral de Tucano e depósito de urnas eletrônicas</t>
  </si>
  <si>
    <t>Fórum Eleitoral de Valença e depósito de urnas eletrônicas</t>
  </si>
  <si>
    <t>Fórum Eleitoral de Vitória da Conquista e depósito de urnas eletrônicas</t>
  </si>
  <si>
    <t>valor mensal</t>
  </si>
  <si>
    <t>VILMAR GOMES SANDIM - ME (MS SEGURANÇA ELETRÔNICA)</t>
  </si>
  <si>
    <t>A.V.I. CONSULTORIA E SERVIÇO DE SEGURANÇA LTDA</t>
  </si>
  <si>
    <t>TOPSERVI SERVIÇOS LTDA</t>
  </si>
  <si>
    <t>Valor Mensal</t>
  </si>
  <si>
    <t>TOTAL ESTIMADO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</si>
</sst>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[$R$-416]\ #,##0.00;[Red]\-[$R$-416]\ #,##0.00"/>
  </numFmts>
  <fonts count="17" x14ac:knownFonts="1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0">
    <xf numFmtId="0" fontId="0" fillId="0" borderId="0" xfId="0"/>
    <xf numFmtId="0" fontId="11" fillId="0" borderId="0" xfId="0" applyFont="1"/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/>
    <xf numFmtId="164" fontId="14" fillId="0" borderId="3" xfId="0" applyNumberFormat="1" applyFont="1" applyBorder="1" applyAlignment="1">
      <alignment horizontal="center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3" fillId="0" borderId="5" xfId="0" applyFont="1" applyBorder="1"/>
    <xf numFmtId="164" fontId="14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3" fillId="0" borderId="7" xfId="0" applyFont="1" applyBorder="1"/>
    <xf numFmtId="164" fontId="14" fillId="0" borderId="0" xfId="0" applyNumberFormat="1" applyFont="1" applyBorder="1" applyAlignment="1">
      <alignment horizontal="center"/>
    </xf>
    <xf numFmtId="0" fontId="12" fillId="0" borderId="6" xfId="0" applyFont="1" applyBorder="1" applyAlignment="1"/>
    <xf numFmtId="0" fontId="11" fillId="0" borderId="8" xfId="0" applyFont="1" applyBorder="1" applyAlignment="1">
      <alignment horizontal="center"/>
    </xf>
    <xf numFmtId="10" fontId="11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 wrapText="1"/>
    </xf>
    <xf numFmtId="164" fontId="11" fillId="0" borderId="7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0" fontId="12" fillId="0" borderId="0" xfId="0" applyFont="1" applyBorder="1" applyAlignment="1"/>
    <xf numFmtId="164" fontId="11" fillId="0" borderId="5" xfId="0" applyNumberFormat="1" applyFont="1" applyBorder="1" applyAlignment="1">
      <alignment horizontal="left"/>
    </xf>
    <xf numFmtId="164" fontId="11" fillId="0" borderId="0" xfId="0" applyNumberFormat="1" applyFont="1" applyBorder="1" applyAlignment="1"/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44" fontId="11" fillId="0" borderId="9" xfId="12" applyFont="1" applyBorder="1" applyAlignment="1">
      <alignment vertical="center" wrapText="1"/>
    </xf>
    <xf numFmtId="44" fontId="16" fillId="9" borderId="9" xfId="0" applyNumberFormat="1" applyFont="1" applyFill="1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7" fontId="11" fillId="0" borderId="9" xfId="12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2" fillId="0" borderId="9" xfId="0" applyFont="1" applyFill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2" fillId="0" borderId="2" xfId="0" applyFont="1" applyBorder="1" applyAlignment="1">
      <alignment horizontal="center" vertical="center"/>
    </xf>
    <xf numFmtId="7" fontId="16" fillId="9" borderId="9" xfId="0" applyNumberFormat="1" applyFont="1" applyFill="1" applyBorder="1" applyAlignment="1">
      <alignment wrapText="1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13" xfId="0" applyFont="1" applyBorder="1" applyAlignment="1">
      <alignment horizontal="left" vertical="top" wrapText="1"/>
    </xf>
    <xf numFmtId="0" fontId="15" fillId="0" borderId="14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  <xf numFmtId="0" fontId="11" fillId="0" borderId="22" xfId="0" applyFont="1" applyBorder="1"/>
    <xf numFmtId="0" fontId="11" fillId="0" borderId="0" xfId="0" applyFont="1" applyBorder="1"/>
    <xf numFmtId="0" fontId="11" fillId="0" borderId="23" xfId="0" applyFont="1" applyBorder="1"/>
    <xf numFmtId="0" fontId="16" fillId="4" borderId="2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6" fillId="4" borderId="10" xfId="0" applyFont="1" applyFill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164" fontId="11" fillId="0" borderId="9" xfId="0" applyNumberFormat="1" applyFont="1" applyBorder="1" applyAlignment="1">
      <alignment horizontal="left"/>
    </xf>
    <xf numFmtId="0" fontId="11" fillId="0" borderId="16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19" xfId="0" applyFont="1" applyBorder="1"/>
    <xf numFmtId="0" fontId="11" fillId="0" borderId="20" xfId="0" applyFont="1" applyBorder="1"/>
    <xf numFmtId="0" fontId="11" fillId="0" borderId="21" xfId="0" applyFont="1" applyBorder="1"/>
    <xf numFmtId="0" fontId="11" fillId="0" borderId="2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23" xfId="0" applyFont="1" applyBorder="1" applyAlignment="1">
      <alignment wrapText="1"/>
    </xf>
    <xf numFmtId="0" fontId="16" fillId="9" borderId="9" xfId="0" applyFont="1" applyFill="1" applyBorder="1" applyAlignment="1">
      <alignment horizontal="center" wrapText="1"/>
    </xf>
    <xf numFmtId="0" fontId="16" fillId="9" borderId="24" xfId="0" applyFont="1" applyFill="1" applyBorder="1" applyAlignment="1">
      <alignment horizontal="center" wrapText="1"/>
    </xf>
    <xf numFmtId="0" fontId="16" fillId="9" borderId="25" xfId="0" applyFont="1" applyFill="1" applyBorder="1" applyAlignment="1">
      <alignment horizont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A45" sqref="A45:D4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11.28515625" style="1" customWidth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8" t="s">
        <v>23</v>
      </c>
      <c r="B1" s="59"/>
      <c r="C1" s="59"/>
      <c r="D1" s="59"/>
      <c r="E1" s="59"/>
      <c r="F1" s="59"/>
      <c r="G1" s="59"/>
      <c r="H1" s="59"/>
      <c r="I1" s="60"/>
    </row>
    <row r="2" spans="1:9" x14ac:dyDescent="0.2">
      <c r="A2" s="43" t="s">
        <v>0</v>
      </c>
      <c r="B2" s="43" t="s">
        <v>49</v>
      </c>
      <c r="C2" s="44"/>
      <c r="D2" s="45"/>
      <c r="E2" s="2" t="s">
        <v>1</v>
      </c>
      <c r="F2" s="2" t="s">
        <v>2</v>
      </c>
      <c r="G2" s="2" t="s">
        <v>3</v>
      </c>
      <c r="H2" s="3" t="s">
        <v>4</v>
      </c>
      <c r="I2" s="26" t="s">
        <v>21</v>
      </c>
    </row>
    <row r="3" spans="1:9" x14ac:dyDescent="0.2">
      <c r="A3" s="43"/>
      <c r="B3" s="46" t="s">
        <v>53</v>
      </c>
      <c r="C3" s="47"/>
      <c r="D3" s="48"/>
      <c r="E3" s="61" t="s">
        <v>74</v>
      </c>
      <c r="F3" s="62">
        <v>30</v>
      </c>
      <c r="G3" s="4" t="s">
        <v>75</v>
      </c>
      <c r="H3" s="5">
        <v>2300</v>
      </c>
      <c r="I3" s="5">
        <f>IF(H3="","",(IF($C$20&lt;25%,"N/A",IF(H3&lt;=($D$20+$B$20),H3,"Descartado"))))</f>
        <v>2300</v>
      </c>
    </row>
    <row r="4" spans="1:9" x14ac:dyDescent="0.2">
      <c r="A4" s="43"/>
      <c r="B4" s="49"/>
      <c r="C4" s="50"/>
      <c r="D4" s="51"/>
      <c r="E4" s="61"/>
      <c r="F4" s="61"/>
      <c r="G4" s="4" t="s">
        <v>76</v>
      </c>
      <c r="H4" s="5">
        <v>3382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43"/>
      <c r="B5" s="49"/>
      <c r="C5" s="50"/>
      <c r="D5" s="51"/>
      <c r="E5" s="61"/>
      <c r="F5" s="61"/>
      <c r="G5" s="4" t="s">
        <v>77</v>
      </c>
      <c r="H5" s="5">
        <v>1600</v>
      </c>
      <c r="I5" s="5">
        <f t="shared" si="0"/>
        <v>1600</v>
      </c>
    </row>
    <row r="6" spans="1:9" x14ac:dyDescent="0.2">
      <c r="A6" s="43"/>
      <c r="B6" s="49"/>
      <c r="C6" s="50"/>
      <c r="D6" s="51"/>
      <c r="E6" s="61"/>
      <c r="F6" s="61"/>
      <c r="G6" s="4"/>
      <c r="H6" s="5"/>
      <c r="I6" s="5" t="str">
        <f t="shared" si="0"/>
        <v/>
      </c>
    </row>
    <row r="7" spans="1:9" x14ac:dyDescent="0.2">
      <c r="A7" s="43"/>
      <c r="B7" s="49"/>
      <c r="C7" s="50"/>
      <c r="D7" s="51"/>
      <c r="E7" s="61"/>
      <c r="F7" s="61"/>
      <c r="G7" s="4"/>
      <c r="H7" s="5"/>
      <c r="I7" s="5" t="str">
        <f t="shared" si="0"/>
        <v/>
      </c>
    </row>
    <row r="8" spans="1:9" x14ac:dyDescent="0.2">
      <c r="A8" s="43"/>
      <c r="B8" s="49"/>
      <c r="C8" s="50"/>
      <c r="D8" s="51"/>
      <c r="E8" s="61"/>
      <c r="F8" s="61"/>
      <c r="G8" s="4"/>
      <c r="H8" s="5"/>
      <c r="I8" s="5" t="str">
        <f t="shared" si="0"/>
        <v/>
      </c>
    </row>
    <row r="9" spans="1:9" x14ac:dyDescent="0.2">
      <c r="A9" s="43"/>
      <c r="B9" s="49"/>
      <c r="C9" s="50"/>
      <c r="D9" s="51"/>
      <c r="E9" s="61"/>
      <c r="F9" s="61"/>
      <c r="G9" s="4"/>
      <c r="H9" s="5"/>
      <c r="I9" s="5" t="str">
        <f t="shared" si="0"/>
        <v/>
      </c>
    </row>
    <row r="10" spans="1:9" x14ac:dyDescent="0.2">
      <c r="A10" s="43"/>
      <c r="B10" s="49"/>
      <c r="C10" s="50"/>
      <c r="D10" s="51"/>
      <c r="E10" s="61"/>
      <c r="F10" s="61"/>
      <c r="G10" s="4"/>
      <c r="H10" s="5"/>
      <c r="I10" s="5" t="str">
        <f t="shared" si="0"/>
        <v/>
      </c>
    </row>
    <row r="11" spans="1:9" x14ac:dyDescent="0.2">
      <c r="A11" s="43"/>
      <c r="B11" s="49"/>
      <c r="C11" s="50"/>
      <c r="D11" s="51"/>
      <c r="E11" s="61"/>
      <c r="F11" s="61"/>
      <c r="G11" s="4"/>
      <c r="H11" s="5"/>
      <c r="I11" s="5" t="str">
        <f t="shared" si="0"/>
        <v/>
      </c>
    </row>
    <row r="12" spans="1:9" x14ac:dyDescent="0.2">
      <c r="A12" s="43"/>
      <c r="B12" s="49"/>
      <c r="C12" s="50"/>
      <c r="D12" s="51"/>
      <c r="E12" s="61"/>
      <c r="F12" s="61"/>
      <c r="G12" s="4"/>
      <c r="H12" s="5"/>
      <c r="I12" s="5" t="str">
        <f t="shared" si="0"/>
        <v/>
      </c>
    </row>
    <row r="13" spans="1:9" x14ac:dyDescent="0.2">
      <c r="A13" s="43"/>
      <c r="B13" s="49"/>
      <c r="C13" s="50"/>
      <c r="D13" s="51"/>
      <c r="E13" s="61"/>
      <c r="F13" s="61"/>
      <c r="G13" s="4"/>
      <c r="H13" s="5"/>
      <c r="I13" s="5" t="str">
        <f t="shared" si="0"/>
        <v/>
      </c>
    </row>
    <row r="14" spans="1:9" x14ac:dyDescent="0.2">
      <c r="A14" s="43"/>
      <c r="B14" s="49"/>
      <c r="C14" s="50"/>
      <c r="D14" s="51"/>
      <c r="E14" s="61"/>
      <c r="F14" s="61"/>
      <c r="G14" s="4"/>
      <c r="H14" s="5"/>
      <c r="I14" s="5" t="str">
        <f t="shared" si="0"/>
        <v/>
      </c>
    </row>
    <row r="15" spans="1:9" x14ac:dyDescent="0.2">
      <c r="A15" s="43"/>
      <c r="B15" s="49"/>
      <c r="C15" s="50"/>
      <c r="D15" s="51"/>
      <c r="E15" s="61"/>
      <c r="F15" s="61"/>
      <c r="G15" s="4"/>
      <c r="H15" s="5"/>
      <c r="I15" s="5" t="str">
        <f t="shared" si="0"/>
        <v/>
      </c>
    </row>
    <row r="16" spans="1:9" x14ac:dyDescent="0.2">
      <c r="A16" s="43"/>
      <c r="B16" s="49"/>
      <c r="C16" s="50"/>
      <c r="D16" s="51"/>
      <c r="E16" s="61"/>
      <c r="F16" s="61"/>
      <c r="G16" s="4"/>
      <c r="H16" s="5"/>
      <c r="I16" s="5" t="str">
        <f t="shared" si="0"/>
        <v/>
      </c>
    </row>
    <row r="17" spans="1:9" x14ac:dyDescent="0.2">
      <c r="A17" s="43"/>
      <c r="B17" s="52"/>
      <c r="C17" s="53"/>
      <c r="D17" s="54"/>
      <c r="E17" s="61"/>
      <c r="F17" s="6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22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897.79804707591893</v>
      </c>
      <c r="C20" s="18">
        <f>IF(H23&lt;2,"N/A",(B20/D20))</f>
        <v>0.36987011002853015</v>
      </c>
      <c r="D20" s="19">
        <f>AVERAGE(H3:H17)</f>
        <v>2427.3333333333335</v>
      </c>
      <c r="E20" s="20">
        <f>IF(H23&lt;2,"N/A",(IF(C20&lt;=25%,"N/A",AVERAGE(I3:I17))))</f>
        <v>1950</v>
      </c>
      <c r="F20" s="19">
        <f>MEDIAN(H3:H17)</f>
        <v>2300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3" t="s">
        <v>31</v>
      </c>
      <c r="C22" s="63"/>
      <c r="D22" s="64">
        <f>IF(C20&lt;=25%,D20,MIN(E20:F20))</f>
        <v>1950</v>
      </c>
      <c r="E22" s="64"/>
    </row>
    <row r="23" spans="1:9" x14ac:dyDescent="0.2">
      <c r="B23" s="63" t="s">
        <v>9</v>
      </c>
      <c r="C23" s="63"/>
      <c r="D23" s="64">
        <f>ROUND(D22,2)*F3</f>
        <v>58500</v>
      </c>
      <c r="E23" s="64"/>
      <c r="G23" s="36" t="s">
        <v>39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68" t="s">
        <v>27</v>
      </c>
      <c r="B26" s="69"/>
      <c r="C26" s="69"/>
      <c r="D26" s="69"/>
      <c r="E26" s="69"/>
      <c r="F26" s="69"/>
      <c r="G26" s="69"/>
      <c r="H26" s="69"/>
      <c r="I26" s="70"/>
    </row>
    <row r="27" spans="1:9" x14ac:dyDescent="0.2">
      <c r="A27" s="55" t="s">
        <v>28</v>
      </c>
      <c r="B27" s="56"/>
      <c r="C27" s="56"/>
      <c r="D27" s="56"/>
      <c r="E27" s="56"/>
      <c r="F27" s="56"/>
      <c r="G27" s="56"/>
      <c r="H27" s="56"/>
      <c r="I27" s="57"/>
    </row>
    <row r="28" spans="1:9" x14ac:dyDescent="0.2">
      <c r="A28" s="55" t="s">
        <v>29</v>
      </c>
      <c r="B28" s="56"/>
      <c r="C28" s="56"/>
      <c r="D28" s="56"/>
      <c r="E28" s="56"/>
      <c r="F28" s="56"/>
      <c r="G28" s="56"/>
      <c r="H28" s="56"/>
      <c r="I28" s="57"/>
    </row>
    <row r="29" spans="1:9" ht="25.5" customHeight="1" x14ac:dyDescent="0.2">
      <c r="A29" s="71" t="s">
        <v>25</v>
      </c>
      <c r="B29" s="72"/>
      <c r="C29" s="72"/>
      <c r="D29" s="72"/>
      <c r="E29" s="72"/>
      <c r="F29" s="72"/>
      <c r="G29" s="72"/>
      <c r="H29" s="72"/>
      <c r="I29" s="73"/>
    </row>
    <row r="30" spans="1:9" x14ac:dyDescent="0.2">
      <c r="A30" s="55" t="s">
        <v>26</v>
      </c>
      <c r="B30" s="56"/>
      <c r="C30" s="56"/>
      <c r="D30" s="56"/>
      <c r="E30" s="56"/>
      <c r="F30" s="56"/>
      <c r="G30" s="56"/>
      <c r="H30" s="56"/>
      <c r="I30" s="57"/>
    </row>
    <row r="31" spans="1:9" x14ac:dyDescent="0.2">
      <c r="A31" s="55" t="s">
        <v>30</v>
      </c>
      <c r="B31" s="56"/>
      <c r="C31" s="56"/>
      <c r="D31" s="56"/>
      <c r="E31" s="56"/>
      <c r="F31" s="56"/>
      <c r="G31" s="56"/>
      <c r="H31" s="56"/>
      <c r="I31" s="57"/>
    </row>
    <row r="32" spans="1:9" ht="25.5" customHeight="1" x14ac:dyDescent="0.2">
      <c r="A32" s="65" t="s">
        <v>32</v>
      </c>
      <c r="B32" s="66"/>
      <c r="C32" s="66"/>
      <c r="D32" s="66"/>
      <c r="E32" s="66"/>
      <c r="F32" s="66"/>
      <c r="G32" s="66"/>
      <c r="H32" s="66"/>
      <c r="I32" s="67"/>
    </row>
  </sheetData>
  <mergeCells count="17">
    <mergeCell ref="A32:I32"/>
    <mergeCell ref="A26:I26"/>
    <mergeCell ref="A27:I27"/>
    <mergeCell ref="A28:I28"/>
    <mergeCell ref="A29:I29"/>
    <mergeCell ref="B2:D2"/>
    <mergeCell ref="B3:D17"/>
    <mergeCell ref="A31:I31"/>
    <mergeCell ref="A1:I1"/>
    <mergeCell ref="A2:A17"/>
    <mergeCell ref="E3:E17"/>
    <mergeCell ref="F3:F17"/>
    <mergeCell ref="A30:I30"/>
    <mergeCell ref="B22:C22"/>
    <mergeCell ref="B23:C23"/>
    <mergeCell ref="D22:E22"/>
    <mergeCell ref="D23:E23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A45" sqref="A45:D4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11.28515625" style="1" customWidth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8" t="s">
        <v>23</v>
      </c>
      <c r="B1" s="59"/>
      <c r="C1" s="59"/>
      <c r="D1" s="59"/>
      <c r="E1" s="59"/>
      <c r="F1" s="59"/>
      <c r="G1" s="59"/>
      <c r="H1" s="59"/>
      <c r="I1" s="60"/>
    </row>
    <row r="2" spans="1:9" x14ac:dyDescent="0.2">
      <c r="A2" s="43" t="s">
        <v>18</v>
      </c>
      <c r="B2" s="43" t="s">
        <v>49</v>
      </c>
      <c r="C2" s="44"/>
      <c r="D2" s="45"/>
      <c r="E2" s="2" t="s">
        <v>1</v>
      </c>
      <c r="F2" s="2" t="s">
        <v>2</v>
      </c>
      <c r="G2" s="2" t="s">
        <v>3</v>
      </c>
      <c r="H2" s="3" t="s">
        <v>4</v>
      </c>
      <c r="I2" s="26" t="s">
        <v>21</v>
      </c>
    </row>
    <row r="3" spans="1:9" ht="12.75" customHeight="1" x14ac:dyDescent="0.2">
      <c r="A3" s="43"/>
      <c r="B3" s="46" t="s">
        <v>62</v>
      </c>
      <c r="C3" s="47"/>
      <c r="D3" s="48"/>
      <c r="E3" s="61" t="s">
        <v>74</v>
      </c>
      <c r="F3" s="62">
        <v>30</v>
      </c>
      <c r="G3" s="4" t="s">
        <v>75</v>
      </c>
      <c r="H3" s="5">
        <v>2300</v>
      </c>
      <c r="I3" s="5">
        <f>IF(H3="","",(IF($C$20&lt;25%,"N/A",IF(H3&lt;=($D$20+$B$20),H3,"Descartado"))))</f>
        <v>2300</v>
      </c>
    </row>
    <row r="4" spans="1:9" x14ac:dyDescent="0.2">
      <c r="A4" s="43"/>
      <c r="B4" s="49"/>
      <c r="C4" s="50"/>
      <c r="D4" s="51"/>
      <c r="E4" s="61"/>
      <c r="F4" s="61"/>
      <c r="G4" s="4" t="s">
        <v>76</v>
      </c>
      <c r="H4" s="5">
        <v>3382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43"/>
      <c r="B5" s="49"/>
      <c r="C5" s="50"/>
      <c r="D5" s="51"/>
      <c r="E5" s="61"/>
      <c r="F5" s="61"/>
      <c r="G5" s="4" t="s">
        <v>77</v>
      </c>
      <c r="H5" s="5">
        <v>1550</v>
      </c>
      <c r="I5" s="5">
        <f t="shared" si="0"/>
        <v>1550</v>
      </c>
    </row>
    <row r="6" spans="1:9" x14ac:dyDescent="0.2">
      <c r="A6" s="43"/>
      <c r="B6" s="49"/>
      <c r="C6" s="50"/>
      <c r="D6" s="51"/>
      <c r="E6" s="61"/>
      <c r="F6" s="61"/>
      <c r="G6" s="4"/>
      <c r="H6" s="5"/>
      <c r="I6" s="5" t="str">
        <f t="shared" si="0"/>
        <v/>
      </c>
    </row>
    <row r="7" spans="1:9" x14ac:dyDescent="0.2">
      <c r="A7" s="43"/>
      <c r="B7" s="49"/>
      <c r="C7" s="50"/>
      <c r="D7" s="51"/>
      <c r="E7" s="61"/>
      <c r="F7" s="61"/>
      <c r="G7" s="4"/>
      <c r="H7" s="5"/>
      <c r="I7" s="5" t="str">
        <f t="shared" si="0"/>
        <v/>
      </c>
    </row>
    <row r="8" spans="1:9" x14ac:dyDescent="0.2">
      <c r="A8" s="43"/>
      <c r="B8" s="49"/>
      <c r="C8" s="50"/>
      <c r="D8" s="51"/>
      <c r="E8" s="61"/>
      <c r="F8" s="61"/>
      <c r="G8" s="4"/>
      <c r="H8" s="5"/>
      <c r="I8" s="5" t="str">
        <f t="shared" si="0"/>
        <v/>
      </c>
    </row>
    <row r="9" spans="1:9" x14ac:dyDescent="0.2">
      <c r="A9" s="43"/>
      <c r="B9" s="49"/>
      <c r="C9" s="50"/>
      <c r="D9" s="51"/>
      <c r="E9" s="61"/>
      <c r="F9" s="61"/>
      <c r="G9" s="4"/>
      <c r="H9" s="5"/>
      <c r="I9" s="5" t="str">
        <f t="shared" si="0"/>
        <v/>
      </c>
    </row>
    <row r="10" spans="1:9" x14ac:dyDescent="0.2">
      <c r="A10" s="43"/>
      <c r="B10" s="49"/>
      <c r="C10" s="50"/>
      <c r="D10" s="51"/>
      <c r="E10" s="61"/>
      <c r="F10" s="61"/>
      <c r="G10" s="4"/>
      <c r="H10" s="5"/>
      <c r="I10" s="5" t="str">
        <f t="shared" si="0"/>
        <v/>
      </c>
    </row>
    <row r="11" spans="1:9" x14ac:dyDescent="0.2">
      <c r="A11" s="43"/>
      <c r="B11" s="49"/>
      <c r="C11" s="50"/>
      <c r="D11" s="51"/>
      <c r="E11" s="61"/>
      <c r="F11" s="61"/>
      <c r="G11" s="4"/>
      <c r="H11" s="5"/>
      <c r="I11" s="5" t="str">
        <f t="shared" si="0"/>
        <v/>
      </c>
    </row>
    <row r="12" spans="1:9" x14ac:dyDescent="0.2">
      <c r="A12" s="43"/>
      <c r="B12" s="49"/>
      <c r="C12" s="50"/>
      <c r="D12" s="51"/>
      <c r="E12" s="61"/>
      <c r="F12" s="61"/>
      <c r="G12" s="4"/>
      <c r="H12" s="5"/>
      <c r="I12" s="5" t="str">
        <f t="shared" si="0"/>
        <v/>
      </c>
    </row>
    <row r="13" spans="1:9" x14ac:dyDescent="0.2">
      <c r="A13" s="43"/>
      <c r="B13" s="49"/>
      <c r="C13" s="50"/>
      <c r="D13" s="51"/>
      <c r="E13" s="61"/>
      <c r="F13" s="61"/>
      <c r="G13" s="4"/>
      <c r="H13" s="5"/>
      <c r="I13" s="5" t="str">
        <f t="shared" si="0"/>
        <v/>
      </c>
    </row>
    <row r="14" spans="1:9" x14ac:dyDescent="0.2">
      <c r="A14" s="43"/>
      <c r="B14" s="49"/>
      <c r="C14" s="50"/>
      <c r="D14" s="51"/>
      <c r="E14" s="61"/>
      <c r="F14" s="61"/>
      <c r="G14" s="4"/>
      <c r="H14" s="5"/>
      <c r="I14" s="5" t="str">
        <f t="shared" si="0"/>
        <v/>
      </c>
    </row>
    <row r="15" spans="1:9" x14ac:dyDescent="0.2">
      <c r="A15" s="43"/>
      <c r="B15" s="49"/>
      <c r="C15" s="50"/>
      <c r="D15" s="51"/>
      <c r="E15" s="61"/>
      <c r="F15" s="61"/>
      <c r="G15" s="4"/>
      <c r="H15" s="5"/>
      <c r="I15" s="5" t="str">
        <f t="shared" si="0"/>
        <v/>
      </c>
    </row>
    <row r="16" spans="1:9" x14ac:dyDescent="0.2">
      <c r="A16" s="43"/>
      <c r="B16" s="49"/>
      <c r="C16" s="50"/>
      <c r="D16" s="51"/>
      <c r="E16" s="61"/>
      <c r="F16" s="61"/>
      <c r="G16" s="4"/>
      <c r="H16" s="5"/>
      <c r="I16" s="5" t="str">
        <f t="shared" si="0"/>
        <v/>
      </c>
    </row>
    <row r="17" spans="1:9" x14ac:dyDescent="0.2">
      <c r="A17" s="43"/>
      <c r="B17" s="52"/>
      <c r="C17" s="53"/>
      <c r="D17" s="54"/>
      <c r="E17" s="61"/>
      <c r="F17" s="6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22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921.00018096270423</v>
      </c>
      <c r="C20" s="18">
        <f>IF(H23&lt;2,"N/A",(B20/D20))</f>
        <v>0.38205206621793597</v>
      </c>
      <c r="D20" s="19">
        <f>AVERAGE(H3:H17)</f>
        <v>2410.6666666666665</v>
      </c>
      <c r="E20" s="20">
        <f>IF(H23&lt;2,"N/A",(IF(C20&lt;=25%,"N/A",AVERAGE(I3:I17))))</f>
        <v>1925</v>
      </c>
      <c r="F20" s="19">
        <f>MEDIAN(H3:H17)</f>
        <v>2300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3" t="s">
        <v>31</v>
      </c>
      <c r="C22" s="63"/>
      <c r="D22" s="64">
        <f>IF(C20&lt;=25%,D20,MIN(E20:F20))</f>
        <v>1925</v>
      </c>
      <c r="E22" s="64"/>
    </row>
    <row r="23" spans="1:9" x14ac:dyDescent="0.2">
      <c r="B23" s="63" t="s">
        <v>9</v>
      </c>
      <c r="C23" s="63"/>
      <c r="D23" s="64">
        <f>ROUND(D22,2)*F3</f>
        <v>57750</v>
      </c>
      <c r="E23" s="64"/>
      <c r="G23" s="36" t="s">
        <v>39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68" t="s">
        <v>27</v>
      </c>
      <c r="B26" s="69"/>
      <c r="C26" s="69"/>
      <c r="D26" s="69"/>
      <c r="E26" s="69"/>
      <c r="F26" s="69"/>
      <c r="G26" s="69"/>
      <c r="H26" s="69"/>
      <c r="I26" s="70"/>
    </row>
    <row r="27" spans="1:9" x14ac:dyDescent="0.2">
      <c r="A27" s="55" t="s">
        <v>28</v>
      </c>
      <c r="B27" s="56"/>
      <c r="C27" s="56"/>
      <c r="D27" s="56"/>
      <c r="E27" s="56"/>
      <c r="F27" s="56"/>
      <c r="G27" s="56"/>
      <c r="H27" s="56"/>
      <c r="I27" s="57"/>
    </row>
    <row r="28" spans="1:9" x14ac:dyDescent="0.2">
      <c r="A28" s="55" t="s">
        <v>29</v>
      </c>
      <c r="B28" s="56"/>
      <c r="C28" s="56"/>
      <c r="D28" s="56"/>
      <c r="E28" s="56"/>
      <c r="F28" s="56"/>
      <c r="G28" s="56"/>
      <c r="H28" s="56"/>
      <c r="I28" s="57"/>
    </row>
    <row r="29" spans="1:9" ht="25.5" customHeight="1" x14ac:dyDescent="0.2">
      <c r="A29" s="71" t="s">
        <v>25</v>
      </c>
      <c r="B29" s="72"/>
      <c r="C29" s="72"/>
      <c r="D29" s="72"/>
      <c r="E29" s="72"/>
      <c r="F29" s="72"/>
      <c r="G29" s="72"/>
      <c r="H29" s="72"/>
      <c r="I29" s="73"/>
    </row>
    <row r="30" spans="1:9" x14ac:dyDescent="0.2">
      <c r="A30" s="55" t="s">
        <v>26</v>
      </c>
      <c r="B30" s="56"/>
      <c r="C30" s="56"/>
      <c r="D30" s="56"/>
      <c r="E30" s="56"/>
      <c r="F30" s="56"/>
      <c r="G30" s="56"/>
      <c r="H30" s="56"/>
      <c r="I30" s="57"/>
    </row>
    <row r="31" spans="1:9" x14ac:dyDescent="0.2">
      <c r="A31" s="55" t="s">
        <v>30</v>
      </c>
      <c r="B31" s="56"/>
      <c r="C31" s="56"/>
      <c r="D31" s="56"/>
      <c r="E31" s="56"/>
      <c r="F31" s="56"/>
      <c r="G31" s="56"/>
      <c r="H31" s="56"/>
      <c r="I31" s="57"/>
    </row>
    <row r="32" spans="1:9" ht="25.5" customHeight="1" x14ac:dyDescent="0.2">
      <c r="A32" s="65" t="s">
        <v>32</v>
      </c>
      <c r="B32" s="66"/>
      <c r="C32" s="66"/>
      <c r="D32" s="66"/>
      <c r="E32" s="66"/>
      <c r="F32" s="66"/>
      <c r="G32" s="66"/>
      <c r="H32" s="66"/>
      <c r="I32" s="6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A45" sqref="A45:D4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11.28515625" style="1" customWidth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8" t="s">
        <v>23</v>
      </c>
      <c r="B1" s="59"/>
      <c r="C1" s="59"/>
      <c r="D1" s="59"/>
      <c r="E1" s="59"/>
      <c r="F1" s="59"/>
      <c r="G1" s="59"/>
      <c r="H1" s="59"/>
      <c r="I1" s="60"/>
    </row>
    <row r="2" spans="1:9" x14ac:dyDescent="0.2">
      <c r="A2" s="43" t="s">
        <v>19</v>
      </c>
      <c r="B2" s="43" t="s">
        <v>49</v>
      </c>
      <c r="C2" s="44"/>
      <c r="D2" s="45"/>
      <c r="E2" s="2" t="s">
        <v>1</v>
      </c>
      <c r="F2" s="2" t="s">
        <v>2</v>
      </c>
      <c r="G2" s="2" t="s">
        <v>3</v>
      </c>
      <c r="H2" s="3" t="s">
        <v>4</v>
      </c>
      <c r="I2" s="26" t="s">
        <v>21</v>
      </c>
    </row>
    <row r="3" spans="1:9" ht="12.75" customHeight="1" x14ac:dyDescent="0.2">
      <c r="A3" s="43"/>
      <c r="B3" s="46" t="s">
        <v>63</v>
      </c>
      <c r="C3" s="47"/>
      <c r="D3" s="48"/>
      <c r="E3" s="61" t="s">
        <v>74</v>
      </c>
      <c r="F3" s="62">
        <v>30</v>
      </c>
      <c r="G3" s="4" t="s">
        <v>75</v>
      </c>
      <c r="H3" s="5">
        <v>2300</v>
      </c>
      <c r="I3" s="5">
        <f>IF(H3="","",(IF($C$20&lt;25%,"N/A",IF(H3&lt;=($D$20+$B$20),H3,"Descartado"))))</f>
        <v>2300</v>
      </c>
    </row>
    <row r="4" spans="1:9" x14ac:dyDescent="0.2">
      <c r="A4" s="43"/>
      <c r="B4" s="49"/>
      <c r="C4" s="50"/>
      <c r="D4" s="51"/>
      <c r="E4" s="61"/>
      <c r="F4" s="61"/>
      <c r="G4" s="4" t="s">
        <v>76</v>
      </c>
      <c r="H4" s="5">
        <v>3382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43"/>
      <c r="B5" s="49"/>
      <c r="C5" s="50"/>
      <c r="D5" s="51"/>
      <c r="E5" s="61"/>
      <c r="F5" s="61"/>
      <c r="G5" s="4" t="s">
        <v>77</v>
      </c>
      <c r="H5" s="5">
        <v>1650</v>
      </c>
      <c r="I5" s="5">
        <f t="shared" si="0"/>
        <v>1650</v>
      </c>
    </row>
    <row r="6" spans="1:9" x14ac:dyDescent="0.2">
      <c r="A6" s="43"/>
      <c r="B6" s="49"/>
      <c r="C6" s="50"/>
      <c r="D6" s="51"/>
      <c r="E6" s="61"/>
      <c r="F6" s="61"/>
      <c r="G6" s="4"/>
      <c r="H6" s="5"/>
      <c r="I6" s="5" t="str">
        <f t="shared" si="0"/>
        <v/>
      </c>
    </row>
    <row r="7" spans="1:9" x14ac:dyDescent="0.2">
      <c r="A7" s="43"/>
      <c r="B7" s="49"/>
      <c r="C7" s="50"/>
      <c r="D7" s="51"/>
      <c r="E7" s="61"/>
      <c r="F7" s="61"/>
      <c r="G7" s="4"/>
      <c r="H7" s="5"/>
      <c r="I7" s="5" t="str">
        <f t="shared" si="0"/>
        <v/>
      </c>
    </row>
    <row r="8" spans="1:9" x14ac:dyDescent="0.2">
      <c r="A8" s="43"/>
      <c r="B8" s="49"/>
      <c r="C8" s="50"/>
      <c r="D8" s="51"/>
      <c r="E8" s="61"/>
      <c r="F8" s="61"/>
      <c r="G8" s="4"/>
      <c r="H8" s="5"/>
      <c r="I8" s="5" t="str">
        <f t="shared" si="0"/>
        <v/>
      </c>
    </row>
    <row r="9" spans="1:9" x14ac:dyDescent="0.2">
      <c r="A9" s="43"/>
      <c r="B9" s="49"/>
      <c r="C9" s="50"/>
      <c r="D9" s="51"/>
      <c r="E9" s="61"/>
      <c r="F9" s="61"/>
      <c r="G9" s="4"/>
      <c r="H9" s="5"/>
      <c r="I9" s="5" t="str">
        <f t="shared" si="0"/>
        <v/>
      </c>
    </row>
    <row r="10" spans="1:9" x14ac:dyDescent="0.2">
      <c r="A10" s="43"/>
      <c r="B10" s="49"/>
      <c r="C10" s="50"/>
      <c r="D10" s="51"/>
      <c r="E10" s="61"/>
      <c r="F10" s="61"/>
      <c r="G10" s="4"/>
      <c r="H10" s="5"/>
      <c r="I10" s="5" t="str">
        <f t="shared" si="0"/>
        <v/>
      </c>
    </row>
    <row r="11" spans="1:9" x14ac:dyDescent="0.2">
      <c r="A11" s="43"/>
      <c r="B11" s="49"/>
      <c r="C11" s="50"/>
      <c r="D11" s="51"/>
      <c r="E11" s="61"/>
      <c r="F11" s="61"/>
      <c r="G11" s="4"/>
      <c r="H11" s="5"/>
      <c r="I11" s="5" t="str">
        <f t="shared" si="0"/>
        <v/>
      </c>
    </row>
    <row r="12" spans="1:9" x14ac:dyDescent="0.2">
      <c r="A12" s="43"/>
      <c r="B12" s="49"/>
      <c r="C12" s="50"/>
      <c r="D12" s="51"/>
      <c r="E12" s="61"/>
      <c r="F12" s="61"/>
      <c r="G12" s="4"/>
      <c r="H12" s="5"/>
      <c r="I12" s="5" t="str">
        <f t="shared" si="0"/>
        <v/>
      </c>
    </row>
    <row r="13" spans="1:9" x14ac:dyDescent="0.2">
      <c r="A13" s="43"/>
      <c r="B13" s="49"/>
      <c r="C13" s="50"/>
      <c r="D13" s="51"/>
      <c r="E13" s="61"/>
      <c r="F13" s="61"/>
      <c r="G13" s="4"/>
      <c r="H13" s="5"/>
      <c r="I13" s="5" t="str">
        <f t="shared" si="0"/>
        <v/>
      </c>
    </row>
    <row r="14" spans="1:9" x14ac:dyDescent="0.2">
      <c r="A14" s="43"/>
      <c r="B14" s="49"/>
      <c r="C14" s="50"/>
      <c r="D14" s="51"/>
      <c r="E14" s="61"/>
      <c r="F14" s="61"/>
      <c r="G14" s="4"/>
      <c r="H14" s="5"/>
      <c r="I14" s="5" t="str">
        <f t="shared" si="0"/>
        <v/>
      </c>
    </row>
    <row r="15" spans="1:9" x14ac:dyDescent="0.2">
      <c r="A15" s="43"/>
      <c r="B15" s="49"/>
      <c r="C15" s="50"/>
      <c r="D15" s="51"/>
      <c r="E15" s="61"/>
      <c r="F15" s="61"/>
      <c r="G15" s="4"/>
      <c r="H15" s="5"/>
      <c r="I15" s="5" t="str">
        <f t="shared" si="0"/>
        <v/>
      </c>
    </row>
    <row r="16" spans="1:9" x14ac:dyDescent="0.2">
      <c r="A16" s="43"/>
      <c r="B16" s="49"/>
      <c r="C16" s="50"/>
      <c r="D16" s="51"/>
      <c r="E16" s="61"/>
      <c r="F16" s="61"/>
      <c r="G16" s="4"/>
      <c r="H16" s="5"/>
      <c r="I16" s="5" t="str">
        <f t="shared" si="0"/>
        <v/>
      </c>
    </row>
    <row r="17" spans="1:9" x14ac:dyDescent="0.2">
      <c r="A17" s="43"/>
      <c r="B17" s="52"/>
      <c r="C17" s="53"/>
      <c r="D17" s="54"/>
      <c r="E17" s="61"/>
      <c r="F17" s="6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22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874.93314030273189</v>
      </c>
      <c r="C20" s="18">
        <f>IF(H23&lt;2,"N/A",(B20/D20))</f>
        <v>0.35799228326625693</v>
      </c>
      <c r="D20" s="19">
        <f>AVERAGE(H3:H17)</f>
        <v>2444</v>
      </c>
      <c r="E20" s="20">
        <f>IF(H23&lt;2,"N/A",(IF(C20&lt;=25%,"N/A",AVERAGE(I3:I17))))</f>
        <v>1975</v>
      </c>
      <c r="F20" s="19">
        <f>MEDIAN(H3:H17)</f>
        <v>2300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3" t="s">
        <v>31</v>
      </c>
      <c r="C22" s="63"/>
      <c r="D22" s="64">
        <f>IF(C20&lt;=25%,D20,MIN(E20:F20))</f>
        <v>1975</v>
      </c>
      <c r="E22" s="64"/>
    </row>
    <row r="23" spans="1:9" x14ac:dyDescent="0.2">
      <c r="B23" s="63" t="s">
        <v>9</v>
      </c>
      <c r="C23" s="63"/>
      <c r="D23" s="64">
        <f>ROUND(D22,2)*F3</f>
        <v>59250</v>
      </c>
      <c r="E23" s="64"/>
      <c r="G23" s="36" t="s">
        <v>39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68" t="s">
        <v>27</v>
      </c>
      <c r="B26" s="69"/>
      <c r="C26" s="69"/>
      <c r="D26" s="69"/>
      <c r="E26" s="69"/>
      <c r="F26" s="69"/>
      <c r="G26" s="69"/>
      <c r="H26" s="69"/>
      <c r="I26" s="70"/>
    </row>
    <row r="27" spans="1:9" x14ac:dyDescent="0.2">
      <c r="A27" s="55" t="s">
        <v>28</v>
      </c>
      <c r="B27" s="56"/>
      <c r="C27" s="56"/>
      <c r="D27" s="56"/>
      <c r="E27" s="56"/>
      <c r="F27" s="56"/>
      <c r="G27" s="56"/>
      <c r="H27" s="56"/>
      <c r="I27" s="57"/>
    </row>
    <row r="28" spans="1:9" x14ac:dyDescent="0.2">
      <c r="A28" s="55" t="s">
        <v>29</v>
      </c>
      <c r="B28" s="56"/>
      <c r="C28" s="56"/>
      <c r="D28" s="56"/>
      <c r="E28" s="56"/>
      <c r="F28" s="56"/>
      <c r="G28" s="56"/>
      <c r="H28" s="56"/>
      <c r="I28" s="57"/>
    </row>
    <row r="29" spans="1:9" ht="25.5" customHeight="1" x14ac:dyDescent="0.2">
      <c r="A29" s="71" t="s">
        <v>25</v>
      </c>
      <c r="B29" s="72"/>
      <c r="C29" s="72"/>
      <c r="D29" s="72"/>
      <c r="E29" s="72"/>
      <c r="F29" s="72"/>
      <c r="G29" s="72"/>
      <c r="H29" s="72"/>
      <c r="I29" s="73"/>
    </row>
    <row r="30" spans="1:9" x14ac:dyDescent="0.2">
      <c r="A30" s="55" t="s">
        <v>26</v>
      </c>
      <c r="B30" s="56"/>
      <c r="C30" s="56"/>
      <c r="D30" s="56"/>
      <c r="E30" s="56"/>
      <c r="F30" s="56"/>
      <c r="G30" s="56"/>
      <c r="H30" s="56"/>
      <c r="I30" s="57"/>
    </row>
    <row r="31" spans="1:9" x14ac:dyDescent="0.2">
      <c r="A31" s="55" t="s">
        <v>30</v>
      </c>
      <c r="B31" s="56"/>
      <c r="C31" s="56"/>
      <c r="D31" s="56"/>
      <c r="E31" s="56"/>
      <c r="F31" s="56"/>
      <c r="G31" s="56"/>
      <c r="H31" s="56"/>
      <c r="I31" s="57"/>
    </row>
    <row r="32" spans="1:9" ht="25.5" customHeight="1" x14ac:dyDescent="0.2">
      <c r="A32" s="65" t="s">
        <v>32</v>
      </c>
      <c r="B32" s="66"/>
      <c r="C32" s="66"/>
      <c r="D32" s="66"/>
      <c r="E32" s="66"/>
      <c r="F32" s="66"/>
      <c r="G32" s="66"/>
      <c r="H32" s="66"/>
      <c r="I32" s="6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A45" sqref="A45:D4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11.28515625" style="1" customWidth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8" t="s">
        <v>23</v>
      </c>
      <c r="B1" s="59"/>
      <c r="C1" s="59"/>
      <c r="D1" s="59"/>
      <c r="E1" s="59"/>
      <c r="F1" s="59"/>
      <c r="G1" s="59"/>
      <c r="H1" s="59"/>
      <c r="I1" s="60"/>
    </row>
    <row r="2" spans="1:9" x14ac:dyDescent="0.2">
      <c r="A2" s="43" t="s">
        <v>20</v>
      </c>
      <c r="B2" s="43" t="s">
        <v>49</v>
      </c>
      <c r="C2" s="44"/>
      <c r="D2" s="45"/>
      <c r="E2" s="2" t="s">
        <v>1</v>
      </c>
      <c r="F2" s="2" t="s">
        <v>2</v>
      </c>
      <c r="G2" s="2" t="s">
        <v>3</v>
      </c>
      <c r="H2" s="3" t="s">
        <v>4</v>
      </c>
      <c r="I2" s="26" t="s">
        <v>21</v>
      </c>
    </row>
    <row r="3" spans="1:9" ht="12.75" customHeight="1" x14ac:dyDescent="0.2">
      <c r="A3" s="43"/>
      <c r="B3" s="46" t="s">
        <v>64</v>
      </c>
      <c r="C3" s="47"/>
      <c r="D3" s="48"/>
      <c r="E3" s="61" t="s">
        <v>74</v>
      </c>
      <c r="F3" s="62">
        <v>30</v>
      </c>
      <c r="G3" s="4" t="s">
        <v>75</v>
      </c>
      <c r="H3" s="5">
        <v>2300</v>
      </c>
      <c r="I3" s="5">
        <f>IF(H3="","",(IF($C$20&lt;25%,"N/A",IF(H3&lt;=($D$20+$B$20),H3,"Descartado"))))</f>
        <v>2300</v>
      </c>
    </row>
    <row r="4" spans="1:9" x14ac:dyDescent="0.2">
      <c r="A4" s="43"/>
      <c r="B4" s="49"/>
      <c r="C4" s="50"/>
      <c r="D4" s="51"/>
      <c r="E4" s="61"/>
      <c r="F4" s="61"/>
      <c r="G4" s="4" t="s">
        <v>76</v>
      </c>
      <c r="H4" s="5">
        <v>3382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43"/>
      <c r="B5" s="49"/>
      <c r="C5" s="50"/>
      <c r="D5" s="51"/>
      <c r="E5" s="61"/>
      <c r="F5" s="61"/>
      <c r="G5" s="4" t="s">
        <v>77</v>
      </c>
      <c r="H5" s="5">
        <v>1550</v>
      </c>
      <c r="I5" s="5">
        <f t="shared" si="0"/>
        <v>1550</v>
      </c>
    </row>
    <row r="6" spans="1:9" x14ac:dyDescent="0.2">
      <c r="A6" s="43"/>
      <c r="B6" s="49"/>
      <c r="C6" s="50"/>
      <c r="D6" s="51"/>
      <c r="E6" s="61"/>
      <c r="F6" s="61"/>
      <c r="G6" s="4"/>
      <c r="H6" s="5"/>
      <c r="I6" s="5" t="str">
        <f t="shared" si="0"/>
        <v/>
      </c>
    </row>
    <row r="7" spans="1:9" x14ac:dyDescent="0.2">
      <c r="A7" s="43"/>
      <c r="B7" s="49"/>
      <c r="C7" s="50"/>
      <c r="D7" s="51"/>
      <c r="E7" s="61"/>
      <c r="F7" s="61"/>
      <c r="G7" s="4"/>
      <c r="H7" s="5"/>
      <c r="I7" s="5" t="str">
        <f t="shared" si="0"/>
        <v/>
      </c>
    </row>
    <row r="8" spans="1:9" x14ac:dyDescent="0.2">
      <c r="A8" s="43"/>
      <c r="B8" s="49"/>
      <c r="C8" s="50"/>
      <c r="D8" s="51"/>
      <c r="E8" s="61"/>
      <c r="F8" s="61"/>
      <c r="G8" s="4"/>
      <c r="H8" s="5"/>
      <c r="I8" s="5" t="str">
        <f t="shared" si="0"/>
        <v/>
      </c>
    </row>
    <row r="9" spans="1:9" x14ac:dyDescent="0.2">
      <c r="A9" s="43"/>
      <c r="B9" s="49"/>
      <c r="C9" s="50"/>
      <c r="D9" s="51"/>
      <c r="E9" s="61"/>
      <c r="F9" s="61"/>
      <c r="G9" s="4"/>
      <c r="H9" s="5"/>
      <c r="I9" s="5" t="str">
        <f t="shared" si="0"/>
        <v/>
      </c>
    </row>
    <row r="10" spans="1:9" x14ac:dyDescent="0.2">
      <c r="A10" s="43"/>
      <c r="B10" s="49"/>
      <c r="C10" s="50"/>
      <c r="D10" s="51"/>
      <c r="E10" s="61"/>
      <c r="F10" s="61"/>
      <c r="G10" s="4"/>
      <c r="H10" s="5"/>
      <c r="I10" s="5" t="str">
        <f t="shared" si="0"/>
        <v/>
      </c>
    </row>
    <row r="11" spans="1:9" x14ac:dyDescent="0.2">
      <c r="A11" s="43"/>
      <c r="B11" s="49"/>
      <c r="C11" s="50"/>
      <c r="D11" s="51"/>
      <c r="E11" s="61"/>
      <c r="F11" s="61"/>
      <c r="G11" s="4"/>
      <c r="H11" s="5"/>
      <c r="I11" s="5" t="str">
        <f t="shared" si="0"/>
        <v/>
      </c>
    </row>
    <row r="12" spans="1:9" x14ac:dyDescent="0.2">
      <c r="A12" s="43"/>
      <c r="B12" s="49"/>
      <c r="C12" s="50"/>
      <c r="D12" s="51"/>
      <c r="E12" s="61"/>
      <c r="F12" s="61"/>
      <c r="G12" s="4"/>
      <c r="H12" s="5"/>
      <c r="I12" s="5" t="str">
        <f t="shared" si="0"/>
        <v/>
      </c>
    </row>
    <row r="13" spans="1:9" x14ac:dyDescent="0.2">
      <c r="A13" s="43"/>
      <c r="B13" s="49"/>
      <c r="C13" s="50"/>
      <c r="D13" s="51"/>
      <c r="E13" s="61"/>
      <c r="F13" s="61"/>
      <c r="G13" s="4"/>
      <c r="H13" s="5"/>
      <c r="I13" s="5" t="str">
        <f t="shared" si="0"/>
        <v/>
      </c>
    </row>
    <row r="14" spans="1:9" x14ac:dyDescent="0.2">
      <c r="A14" s="43"/>
      <c r="B14" s="49"/>
      <c r="C14" s="50"/>
      <c r="D14" s="51"/>
      <c r="E14" s="61"/>
      <c r="F14" s="61"/>
      <c r="G14" s="4"/>
      <c r="H14" s="5"/>
      <c r="I14" s="5" t="str">
        <f t="shared" si="0"/>
        <v/>
      </c>
    </row>
    <row r="15" spans="1:9" x14ac:dyDescent="0.2">
      <c r="A15" s="43"/>
      <c r="B15" s="49"/>
      <c r="C15" s="50"/>
      <c r="D15" s="51"/>
      <c r="E15" s="61"/>
      <c r="F15" s="61"/>
      <c r="G15" s="4"/>
      <c r="H15" s="5"/>
      <c r="I15" s="5" t="str">
        <f t="shared" si="0"/>
        <v/>
      </c>
    </row>
    <row r="16" spans="1:9" x14ac:dyDescent="0.2">
      <c r="A16" s="43"/>
      <c r="B16" s="49"/>
      <c r="C16" s="50"/>
      <c r="D16" s="51"/>
      <c r="E16" s="61"/>
      <c r="F16" s="61"/>
      <c r="G16" s="4"/>
      <c r="H16" s="5"/>
      <c r="I16" s="5" t="str">
        <f t="shared" si="0"/>
        <v/>
      </c>
    </row>
    <row r="17" spans="1:9" x14ac:dyDescent="0.2">
      <c r="A17" s="43"/>
      <c r="B17" s="52"/>
      <c r="C17" s="53"/>
      <c r="D17" s="54"/>
      <c r="E17" s="61"/>
      <c r="F17" s="6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22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921.00018096270423</v>
      </c>
      <c r="C20" s="18">
        <f>IF(H23&lt;2,"N/A",(B20/D20))</f>
        <v>0.38205206621793597</v>
      </c>
      <c r="D20" s="19">
        <f>AVERAGE(H3:H17)</f>
        <v>2410.6666666666665</v>
      </c>
      <c r="E20" s="20">
        <f>IF(H23&lt;2,"N/A",(IF(C20&lt;=25%,"N/A",AVERAGE(I3:I17))))</f>
        <v>1925</v>
      </c>
      <c r="F20" s="19">
        <f>MEDIAN(H3:H17)</f>
        <v>2300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3" t="s">
        <v>31</v>
      </c>
      <c r="C22" s="63"/>
      <c r="D22" s="64">
        <f>IF(C20&lt;=25%,D20,MIN(E20:F20))</f>
        <v>1925</v>
      </c>
      <c r="E22" s="64"/>
    </row>
    <row r="23" spans="1:9" x14ac:dyDescent="0.2">
      <c r="B23" s="63" t="s">
        <v>9</v>
      </c>
      <c r="C23" s="63"/>
      <c r="D23" s="64">
        <f>ROUND(D22,2)*F3</f>
        <v>57750</v>
      </c>
      <c r="E23" s="64"/>
      <c r="G23" s="36" t="s">
        <v>39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68" t="s">
        <v>27</v>
      </c>
      <c r="B26" s="69"/>
      <c r="C26" s="69"/>
      <c r="D26" s="69"/>
      <c r="E26" s="69"/>
      <c r="F26" s="69"/>
      <c r="G26" s="69"/>
      <c r="H26" s="69"/>
      <c r="I26" s="70"/>
    </row>
    <row r="27" spans="1:9" x14ac:dyDescent="0.2">
      <c r="A27" s="55" t="s">
        <v>28</v>
      </c>
      <c r="B27" s="56"/>
      <c r="C27" s="56"/>
      <c r="D27" s="56"/>
      <c r="E27" s="56"/>
      <c r="F27" s="56"/>
      <c r="G27" s="56"/>
      <c r="H27" s="56"/>
      <c r="I27" s="57"/>
    </row>
    <row r="28" spans="1:9" x14ac:dyDescent="0.2">
      <c r="A28" s="55" t="s">
        <v>29</v>
      </c>
      <c r="B28" s="56"/>
      <c r="C28" s="56"/>
      <c r="D28" s="56"/>
      <c r="E28" s="56"/>
      <c r="F28" s="56"/>
      <c r="G28" s="56"/>
      <c r="H28" s="56"/>
      <c r="I28" s="57"/>
    </row>
    <row r="29" spans="1:9" ht="25.5" customHeight="1" x14ac:dyDescent="0.2">
      <c r="A29" s="71" t="s">
        <v>25</v>
      </c>
      <c r="B29" s="72"/>
      <c r="C29" s="72"/>
      <c r="D29" s="72"/>
      <c r="E29" s="72"/>
      <c r="F29" s="72"/>
      <c r="G29" s="72"/>
      <c r="H29" s="72"/>
      <c r="I29" s="73"/>
    </row>
    <row r="30" spans="1:9" x14ac:dyDescent="0.2">
      <c r="A30" s="55" t="s">
        <v>26</v>
      </c>
      <c r="B30" s="56"/>
      <c r="C30" s="56"/>
      <c r="D30" s="56"/>
      <c r="E30" s="56"/>
      <c r="F30" s="56"/>
      <c r="G30" s="56"/>
      <c r="H30" s="56"/>
      <c r="I30" s="57"/>
    </row>
    <row r="31" spans="1:9" x14ac:dyDescent="0.2">
      <c r="A31" s="55" t="s">
        <v>30</v>
      </c>
      <c r="B31" s="56"/>
      <c r="C31" s="56"/>
      <c r="D31" s="56"/>
      <c r="E31" s="56"/>
      <c r="F31" s="56"/>
      <c r="G31" s="56"/>
      <c r="H31" s="56"/>
      <c r="I31" s="57"/>
    </row>
    <row r="32" spans="1:9" ht="25.5" customHeight="1" x14ac:dyDescent="0.2">
      <c r="A32" s="65" t="s">
        <v>32</v>
      </c>
      <c r="B32" s="66"/>
      <c r="C32" s="66"/>
      <c r="D32" s="66"/>
      <c r="E32" s="66"/>
      <c r="F32" s="66"/>
      <c r="G32" s="66"/>
      <c r="H32" s="66"/>
      <c r="I32" s="6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A45" sqref="A45:D4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11.28515625" style="1" customWidth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8" t="s">
        <v>23</v>
      </c>
      <c r="B1" s="59"/>
      <c r="C1" s="59"/>
      <c r="D1" s="59"/>
      <c r="E1" s="59"/>
      <c r="F1" s="59"/>
      <c r="G1" s="59"/>
      <c r="H1" s="59"/>
      <c r="I1" s="60"/>
    </row>
    <row r="2" spans="1:9" x14ac:dyDescent="0.2">
      <c r="A2" s="43" t="s">
        <v>40</v>
      </c>
      <c r="B2" s="43" t="s">
        <v>49</v>
      </c>
      <c r="C2" s="44"/>
      <c r="D2" s="45"/>
      <c r="E2" s="41" t="s">
        <v>1</v>
      </c>
      <c r="F2" s="41" t="s">
        <v>2</v>
      </c>
      <c r="G2" s="41" t="s">
        <v>3</v>
      </c>
      <c r="H2" s="3" t="s">
        <v>4</v>
      </c>
      <c r="I2" s="26" t="s">
        <v>21</v>
      </c>
    </row>
    <row r="3" spans="1:9" x14ac:dyDescent="0.2">
      <c r="A3" s="43"/>
      <c r="B3" s="46" t="s">
        <v>65</v>
      </c>
      <c r="C3" s="47"/>
      <c r="D3" s="48"/>
      <c r="E3" s="61" t="s">
        <v>74</v>
      </c>
      <c r="F3" s="62">
        <v>30</v>
      </c>
      <c r="G3" s="4" t="s">
        <v>75</v>
      </c>
      <c r="H3" s="5">
        <v>2300</v>
      </c>
      <c r="I3" s="5">
        <f>IF(H3="","",(IF($C$20&lt;25%,"N/A",IF(H3&lt;=($D$20+$B$20),H3,"Descartado"))))</f>
        <v>2300</v>
      </c>
    </row>
    <row r="4" spans="1:9" x14ac:dyDescent="0.2">
      <c r="A4" s="43"/>
      <c r="B4" s="49"/>
      <c r="C4" s="50"/>
      <c r="D4" s="51"/>
      <c r="E4" s="61"/>
      <c r="F4" s="61"/>
      <c r="G4" s="4" t="s">
        <v>76</v>
      </c>
      <c r="H4" s="5">
        <v>3382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43"/>
      <c r="B5" s="49"/>
      <c r="C5" s="50"/>
      <c r="D5" s="51"/>
      <c r="E5" s="61"/>
      <c r="F5" s="61"/>
      <c r="G5" s="4" t="s">
        <v>77</v>
      </c>
      <c r="H5" s="5">
        <v>1650</v>
      </c>
      <c r="I5" s="5">
        <f t="shared" si="0"/>
        <v>1650</v>
      </c>
    </row>
    <row r="6" spans="1:9" x14ac:dyDescent="0.2">
      <c r="A6" s="43"/>
      <c r="B6" s="49"/>
      <c r="C6" s="50"/>
      <c r="D6" s="51"/>
      <c r="E6" s="61"/>
      <c r="F6" s="61"/>
      <c r="G6" s="4"/>
      <c r="H6" s="5"/>
      <c r="I6" s="5" t="str">
        <f t="shared" si="0"/>
        <v/>
      </c>
    </row>
    <row r="7" spans="1:9" x14ac:dyDescent="0.2">
      <c r="A7" s="43"/>
      <c r="B7" s="49"/>
      <c r="C7" s="50"/>
      <c r="D7" s="51"/>
      <c r="E7" s="61"/>
      <c r="F7" s="61"/>
      <c r="G7" s="4"/>
      <c r="H7" s="5"/>
      <c r="I7" s="5" t="str">
        <f t="shared" si="0"/>
        <v/>
      </c>
    </row>
    <row r="8" spans="1:9" x14ac:dyDescent="0.2">
      <c r="A8" s="43"/>
      <c r="B8" s="49"/>
      <c r="C8" s="50"/>
      <c r="D8" s="51"/>
      <c r="E8" s="61"/>
      <c r="F8" s="61"/>
      <c r="G8" s="4"/>
      <c r="H8" s="5"/>
      <c r="I8" s="5" t="str">
        <f t="shared" si="0"/>
        <v/>
      </c>
    </row>
    <row r="9" spans="1:9" x14ac:dyDescent="0.2">
      <c r="A9" s="43"/>
      <c r="B9" s="49"/>
      <c r="C9" s="50"/>
      <c r="D9" s="51"/>
      <c r="E9" s="61"/>
      <c r="F9" s="61"/>
      <c r="G9" s="4"/>
      <c r="H9" s="5"/>
      <c r="I9" s="5" t="str">
        <f t="shared" si="0"/>
        <v/>
      </c>
    </row>
    <row r="10" spans="1:9" x14ac:dyDescent="0.2">
      <c r="A10" s="43"/>
      <c r="B10" s="49"/>
      <c r="C10" s="50"/>
      <c r="D10" s="51"/>
      <c r="E10" s="61"/>
      <c r="F10" s="61"/>
      <c r="G10" s="4"/>
      <c r="H10" s="5"/>
      <c r="I10" s="5" t="str">
        <f t="shared" si="0"/>
        <v/>
      </c>
    </row>
    <row r="11" spans="1:9" x14ac:dyDescent="0.2">
      <c r="A11" s="43"/>
      <c r="B11" s="49"/>
      <c r="C11" s="50"/>
      <c r="D11" s="51"/>
      <c r="E11" s="61"/>
      <c r="F11" s="61"/>
      <c r="G11" s="4"/>
      <c r="H11" s="5"/>
      <c r="I11" s="5" t="str">
        <f t="shared" si="0"/>
        <v/>
      </c>
    </row>
    <row r="12" spans="1:9" x14ac:dyDescent="0.2">
      <c r="A12" s="43"/>
      <c r="B12" s="49"/>
      <c r="C12" s="50"/>
      <c r="D12" s="51"/>
      <c r="E12" s="61"/>
      <c r="F12" s="61"/>
      <c r="G12" s="4"/>
      <c r="H12" s="5"/>
      <c r="I12" s="5" t="str">
        <f t="shared" si="0"/>
        <v/>
      </c>
    </row>
    <row r="13" spans="1:9" x14ac:dyDescent="0.2">
      <c r="A13" s="43"/>
      <c r="B13" s="49"/>
      <c r="C13" s="50"/>
      <c r="D13" s="51"/>
      <c r="E13" s="61"/>
      <c r="F13" s="61"/>
      <c r="G13" s="4"/>
      <c r="H13" s="5"/>
      <c r="I13" s="5" t="str">
        <f t="shared" si="0"/>
        <v/>
      </c>
    </row>
    <row r="14" spans="1:9" x14ac:dyDescent="0.2">
      <c r="A14" s="43"/>
      <c r="B14" s="49"/>
      <c r="C14" s="50"/>
      <c r="D14" s="51"/>
      <c r="E14" s="61"/>
      <c r="F14" s="61"/>
      <c r="G14" s="4"/>
      <c r="H14" s="5"/>
      <c r="I14" s="5" t="str">
        <f t="shared" si="0"/>
        <v/>
      </c>
    </row>
    <row r="15" spans="1:9" x14ac:dyDescent="0.2">
      <c r="A15" s="43"/>
      <c r="B15" s="49"/>
      <c r="C15" s="50"/>
      <c r="D15" s="51"/>
      <c r="E15" s="61"/>
      <c r="F15" s="61"/>
      <c r="G15" s="4"/>
      <c r="H15" s="5"/>
      <c r="I15" s="5" t="str">
        <f t="shared" si="0"/>
        <v/>
      </c>
    </row>
    <row r="16" spans="1:9" x14ac:dyDescent="0.2">
      <c r="A16" s="43"/>
      <c r="B16" s="49"/>
      <c r="C16" s="50"/>
      <c r="D16" s="51"/>
      <c r="E16" s="61"/>
      <c r="F16" s="61"/>
      <c r="G16" s="4"/>
      <c r="H16" s="5"/>
      <c r="I16" s="5" t="str">
        <f t="shared" si="0"/>
        <v/>
      </c>
    </row>
    <row r="17" spans="1:9" x14ac:dyDescent="0.2">
      <c r="A17" s="43"/>
      <c r="B17" s="52"/>
      <c r="C17" s="53"/>
      <c r="D17" s="54"/>
      <c r="E17" s="61"/>
      <c r="F17" s="6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22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874.93314030273189</v>
      </c>
      <c r="C20" s="18">
        <f>IF(H23&lt;2,"N/A",(B20/D20))</f>
        <v>0.35799228326625693</v>
      </c>
      <c r="D20" s="19">
        <f>AVERAGE(H3:H17)</f>
        <v>2444</v>
      </c>
      <c r="E20" s="20">
        <f>IF(H23&lt;2,"N/A",(IF(C20&lt;=25%,"N/A",AVERAGE(I3:I17))))</f>
        <v>1975</v>
      </c>
      <c r="F20" s="19">
        <f>MEDIAN(H3:H17)</f>
        <v>2300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3" t="s">
        <v>31</v>
      </c>
      <c r="C22" s="63"/>
      <c r="D22" s="64">
        <f>IF(C20&lt;=25%,D20,MIN(E20:F20))</f>
        <v>1975</v>
      </c>
      <c r="E22" s="64"/>
    </row>
    <row r="23" spans="1:9" x14ac:dyDescent="0.2">
      <c r="B23" s="63" t="s">
        <v>9</v>
      </c>
      <c r="C23" s="63"/>
      <c r="D23" s="64">
        <f>ROUND(D22,2)*F3</f>
        <v>59250</v>
      </c>
      <c r="E23" s="64"/>
      <c r="G23" s="36" t="s">
        <v>39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68" t="s">
        <v>27</v>
      </c>
      <c r="B26" s="69"/>
      <c r="C26" s="69"/>
      <c r="D26" s="69"/>
      <c r="E26" s="69"/>
      <c r="F26" s="69"/>
      <c r="G26" s="69"/>
      <c r="H26" s="69"/>
      <c r="I26" s="70"/>
    </row>
    <row r="27" spans="1:9" x14ac:dyDescent="0.2">
      <c r="A27" s="55" t="s">
        <v>28</v>
      </c>
      <c r="B27" s="56"/>
      <c r="C27" s="56"/>
      <c r="D27" s="56"/>
      <c r="E27" s="56"/>
      <c r="F27" s="56"/>
      <c r="G27" s="56"/>
      <c r="H27" s="56"/>
      <c r="I27" s="57"/>
    </row>
    <row r="28" spans="1:9" x14ac:dyDescent="0.2">
      <c r="A28" s="55" t="s">
        <v>29</v>
      </c>
      <c r="B28" s="56"/>
      <c r="C28" s="56"/>
      <c r="D28" s="56"/>
      <c r="E28" s="56"/>
      <c r="F28" s="56"/>
      <c r="G28" s="56"/>
      <c r="H28" s="56"/>
      <c r="I28" s="57"/>
    </row>
    <row r="29" spans="1:9" ht="25.5" customHeight="1" x14ac:dyDescent="0.2">
      <c r="A29" s="71" t="s">
        <v>25</v>
      </c>
      <c r="B29" s="72"/>
      <c r="C29" s="72"/>
      <c r="D29" s="72"/>
      <c r="E29" s="72"/>
      <c r="F29" s="72"/>
      <c r="G29" s="72"/>
      <c r="H29" s="72"/>
      <c r="I29" s="73"/>
    </row>
    <row r="30" spans="1:9" x14ac:dyDescent="0.2">
      <c r="A30" s="55" t="s">
        <v>26</v>
      </c>
      <c r="B30" s="56"/>
      <c r="C30" s="56"/>
      <c r="D30" s="56"/>
      <c r="E30" s="56"/>
      <c r="F30" s="56"/>
      <c r="G30" s="56"/>
      <c r="H30" s="56"/>
      <c r="I30" s="57"/>
    </row>
    <row r="31" spans="1:9" x14ac:dyDescent="0.2">
      <c r="A31" s="55" t="s">
        <v>30</v>
      </c>
      <c r="B31" s="56"/>
      <c r="C31" s="56"/>
      <c r="D31" s="56"/>
      <c r="E31" s="56"/>
      <c r="F31" s="56"/>
      <c r="G31" s="56"/>
      <c r="H31" s="56"/>
      <c r="I31" s="57"/>
    </row>
    <row r="32" spans="1:9" ht="25.5" customHeight="1" x14ac:dyDescent="0.2">
      <c r="A32" s="65" t="s">
        <v>32</v>
      </c>
      <c r="B32" s="66"/>
      <c r="C32" s="66"/>
      <c r="D32" s="66"/>
      <c r="E32" s="66"/>
      <c r="F32" s="66"/>
      <c r="G32" s="66"/>
      <c r="H32" s="66"/>
      <c r="I32" s="6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A45" sqref="A45:D4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11.28515625" style="1" customWidth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8" t="s">
        <v>23</v>
      </c>
      <c r="B1" s="59"/>
      <c r="C1" s="59"/>
      <c r="D1" s="59"/>
      <c r="E1" s="59"/>
      <c r="F1" s="59"/>
      <c r="G1" s="59"/>
      <c r="H1" s="59"/>
      <c r="I1" s="60"/>
    </row>
    <row r="2" spans="1:9" x14ac:dyDescent="0.2">
      <c r="A2" s="43" t="s">
        <v>41</v>
      </c>
      <c r="B2" s="43" t="s">
        <v>49</v>
      </c>
      <c r="C2" s="44"/>
      <c r="D2" s="45"/>
      <c r="E2" s="41" t="s">
        <v>1</v>
      </c>
      <c r="F2" s="41" t="s">
        <v>2</v>
      </c>
      <c r="G2" s="41" t="s">
        <v>3</v>
      </c>
      <c r="H2" s="3" t="s">
        <v>4</v>
      </c>
      <c r="I2" s="26" t="s">
        <v>21</v>
      </c>
    </row>
    <row r="3" spans="1:9" ht="12.75" customHeight="1" x14ac:dyDescent="0.2">
      <c r="A3" s="43"/>
      <c r="B3" s="46" t="s">
        <v>66</v>
      </c>
      <c r="C3" s="47"/>
      <c r="D3" s="48"/>
      <c r="E3" s="61" t="s">
        <v>74</v>
      </c>
      <c r="F3" s="62">
        <v>30</v>
      </c>
      <c r="G3" s="4" t="s">
        <v>75</v>
      </c>
      <c r="H3" s="5">
        <v>2300</v>
      </c>
      <c r="I3" s="5">
        <f>IF(H3="","",(IF($C$20&lt;25%,"N/A",IF(H3&lt;=($D$20+$B$20),H3,"Descartado"))))</f>
        <v>2300</v>
      </c>
    </row>
    <row r="4" spans="1:9" x14ac:dyDescent="0.2">
      <c r="A4" s="43"/>
      <c r="B4" s="49"/>
      <c r="C4" s="50"/>
      <c r="D4" s="51"/>
      <c r="E4" s="61"/>
      <c r="F4" s="61"/>
      <c r="G4" s="4" t="s">
        <v>76</v>
      </c>
      <c r="H4" s="5">
        <v>3382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43"/>
      <c r="B5" s="49"/>
      <c r="C5" s="50"/>
      <c r="D5" s="51"/>
      <c r="E5" s="61"/>
      <c r="F5" s="61"/>
      <c r="G5" s="4" t="s">
        <v>77</v>
      </c>
      <c r="H5" s="5">
        <v>1650</v>
      </c>
      <c r="I5" s="5">
        <f t="shared" si="0"/>
        <v>1650</v>
      </c>
    </row>
    <row r="6" spans="1:9" x14ac:dyDescent="0.2">
      <c r="A6" s="43"/>
      <c r="B6" s="49"/>
      <c r="C6" s="50"/>
      <c r="D6" s="51"/>
      <c r="E6" s="61"/>
      <c r="F6" s="61"/>
      <c r="G6" s="4"/>
      <c r="H6" s="5"/>
      <c r="I6" s="5" t="str">
        <f t="shared" si="0"/>
        <v/>
      </c>
    </row>
    <row r="7" spans="1:9" x14ac:dyDescent="0.2">
      <c r="A7" s="43"/>
      <c r="B7" s="49"/>
      <c r="C7" s="50"/>
      <c r="D7" s="51"/>
      <c r="E7" s="61"/>
      <c r="F7" s="61"/>
      <c r="G7" s="4"/>
      <c r="H7" s="5"/>
      <c r="I7" s="5" t="str">
        <f t="shared" si="0"/>
        <v/>
      </c>
    </row>
    <row r="8" spans="1:9" x14ac:dyDescent="0.2">
      <c r="A8" s="43"/>
      <c r="B8" s="49"/>
      <c r="C8" s="50"/>
      <c r="D8" s="51"/>
      <c r="E8" s="61"/>
      <c r="F8" s="61"/>
      <c r="G8" s="4"/>
      <c r="H8" s="5"/>
      <c r="I8" s="5" t="str">
        <f t="shared" si="0"/>
        <v/>
      </c>
    </row>
    <row r="9" spans="1:9" x14ac:dyDescent="0.2">
      <c r="A9" s="43"/>
      <c r="B9" s="49"/>
      <c r="C9" s="50"/>
      <c r="D9" s="51"/>
      <c r="E9" s="61"/>
      <c r="F9" s="61"/>
      <c r="G9" s="4"/>
      <c r="H9" s="5"/>
      <c r="I9" s="5" t="str">
        <f t="shared" si="0"/>
        <v/>
      </c>
    </row>
    <row r="10" spans="1:9" x14ac:dyDescent="0.2">
      <c r="A10" s="43"/>
      <c r="B10" s="49"/>
      <c r="C10" s="50"/>
      <c r="D10" s="51"/>
      <c r="E10" s="61"/>
      <c r="F10" s="61"/>
      <c r="G10" s="4"/>
      <c r="H10" s="5"/>
      <c r="I10" s="5" t="str">
        <f t="shared" si="0"/>
        <v/>
      </c>
    </row>
    <row r="11" spans="1:9" x14ac:dyDescent="0.2">
      <c r="A11" s="43"/>
      <c r="B11" s="49"/>
      <c r="C11" s="50"/>
      <c r="D11" s="51"/>
      <c r="E11" s="61"/>
      <c r="F11" s="61"/>
      <c r="G11" s="4"/>
      <c r="H11" s="5"/>
      <c r="I11" s="5" t="str">
        <f t="shared" si="0"/>
        <v/>
      </c>
    </row>
    <row r="12" spans="1:9" x14ac:dyDescent="0.2">
      <c r="A12" s="43"/>
      <c r="B12" s="49"/>
      <c r="C12" s="50"/>
      <c r="D12" s="51"/>
      <c r="E12" s="61"/>
      <c r="F12" s="61"/>
      <c r="G12" s="4"/>
      <c r="H12" s="5"/>
      <c r="I12" s="5" t="str">
        <f t="shared" si="0"/>
        <v/>
      </c>
    </row>
    <row r="13" spans="1:9" x14ac:dyDescent="0.2">
      <c r="A13" s="43"/>
      <c r="B13" s="49"/>
      <c r="C13" s="50"/>
      <c r="D13" s="51"/>
      <c r="E13" s="61"/>
      <c r="F13" s="61"/>
      <c r="G13" s="4"/>
      <c r="H13" s="5"/>
      <c r="I13" s="5" t="str">
        <f t="shared" si="0"/>
        <v/>
      </c>
    </row>
    <row r="14" spans="1:9" x14ac:dyDescent="0.2">
      <c r="A14" s="43"/>
      <c r="B14" s="49"/>
      <c r="C14" s="50"/>
      <c r="D14" s="51"/>
      <c r="E14" s="61"/>
      <c r="F14" s="61"/>
      <c r="G14" s="4"/>
      <c r="H14" s="5"/>
      <c r="I14" s="5" t="str">
        <f t="shared" si="0"/>
        <v/>
      </c>
    </row>
    <row r="15" spans="1:9" x14ac:dyDescent="0.2">
      <c r="A15" s="43"/>
      <c r="B15" s="49"/>
      <c r="C15" s="50"/>
      <c r="D15" s="51"/>
      <c r="E15" s="61"/>
      <c r="F15" s="61"/>
      <c r="G15" s="4"/>
      <c r="H15" s="5"/>
      <c r="I15" s="5" t="str">
        <f t="shared" si="0"/>
        <v/>
      </c>
    </row>
    <row r="16" spans="1:9" x14ac:dyDescent="0.2">
      <c r="A16" s="43"/>
      <c r="B16" s="49"/>
      <c r="C16" s="50"/>
      <c r="D16" s="51"/>
      <c r="E16" s="61"/>
      <c r="F16" s="61"/>
      <c r="G16" s="4"/>
      <c r="H16" s="5"/>
      <c r="I16" s="5" t="str">
        <f t="shared" si="0"/>
        <v/>
      </c>
    </row>
    <row r="17" spans="1:9" x14ac:dyDescent="0.2">
      <c r="A17" s="43"/>
      <c r="B17" s="52"/>
      <c r="C17" s="53"/>
      <c r="D17" s="54"/>
      <c r="E17" s="61"/>
      <c r="F17" s="6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22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874.93314030273189</v>
      </c>
      <c r="C20" s="18">
        <f>IF(H23&lt;2,"N/A",(B20/D20))</f>
        <v>0.35799228326625693</v>
      </c>
      <c r="D20" s="19">
        <f>AVERAGE(H3:H17)</f>
        <v>2444</v>
      </c>
      <c r="E20" s="20">
        <f>IF(H23&lt;2,"N/A",(IF(C20&lt;=25%,"N/A",AVERAGE(I3:I17))))</f>
        <v>1975</v>
      </c>
      <c r="F20" s="19">
        <f>MEDIAN(H3:H17)</f>
        <v>2300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3" t="s">
        <v>31</v>
      </c>
      <c r="C22" s="63"/>
      <c r="D22" s="64">
        <f>IF(C20&lt;=25%,D20,MIN(E20:F20))</f>
        <v>1975</v>
      </c>
      <c r="E22" s="64"/>
    </row>
    <row r="23" spans="1:9" x14ac:dyDescent="0.2">
      <c r="B23" s="63" t="s">
        <v>9</v>
      </c>
      <c r="C23" s="63"/>
      <c r="D23" s="64">
        <f>ROUND(D22,2)*F3</f>
        <v>59250</v>
      </c>
      <c r="E23" s="64"/>
      <c r="G23" s="36" t="s">
        <v>39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68" t="s">
        <v>27</v>
      </c>
      <c r="B26" s="69"/>
      <c r="C26" s="69"/>
      <c r="D26" s="69"/>
      <c r="E26" s="69"/>
      <c r="F26" s="69"/>
      <c r="G26" s="69"/>
      <c r="H26" s="69"/>
      <c r="I26" s="70"/>
    </row>
    <row r="27" spans="1:9" x14ac:dyDescent="0.2">
      <c r="A27" s="55" t="s">
        <v>28</v>
      </c>
      <c r="B27" s="56"/>
      <c r="C27" s="56"/>
      <c r="D27" s="56"/>
      <c r="E27" s="56"/>
      <c r="F27" s="56"/>
      <c r="G27" s="56"/>
      <c r="H27" s="56"/>
      <c r="I27" s="57"/>
    </row>
    <row r="28" spans="1:9" x14ac:dyDescent="0.2">
      <c r="A28" s="55" t="s">
        <v>29</v>
      </c>
      <c r="B28" s="56"/>
      <c r="C28" s="56"/>
      <c r="D28" s="56"/>
      <c r="E28" s="56"/>
      <c r="F28" s="56"/>
      <c r="G28" s="56"/>
      <c r="H28" s="56"/>
      <c r="I28" s="57"/>
    </row>
    <row r="29" spans="1:9" ht="25.5" customHeight="1" x14ac:dyDescent="0.2">
      <c r="A29" s="71" t="s">
        <v>25</v>
      </c>
      <c r="B29" s="72"/>
      <c r="C29" s="72"/>
      <c r="D29" s="72"/>
      <c r="E29" s="72"/>
      <c r="F29" s="72"/>
      <c r="G29" s="72"/>
      <c r="H29" s="72"/>
      <c r="I29" s="73"/>
    </row>
    <row r="30" spans="1:9" x14ac:dyDescent="0.2">
      <c r="A30" s="55" t="s">
        <v>26</v>
      </c>
      <c r="B30" s="56"/>
      <c r="C30" s="56"/>
      <c r="D30" s="56"/>
      <c r="E30" s="56"/>
      <c r="F30" s="56"/>
      <c r="G30" s="56"/>
      <c r="H30" s="56"/>
      <c r="I30" s="57"/>
    </row>
    <row r="31" spans="1:9" x14ac:dyDescent="0.2">
      <c r="A31" s="55" t="s">
        <v>30</v>
      </c>
      <c r="B31" s="56"/>
      <c r="C31" s="56"/>
      <c r="D31" s="56"/>
      <c r="E31" s="56"/>
      <c r="F31" s="56"/>
      <c r="G31" s="56"/>
      <c r="H31" s="56"/>
      <c r="I31" s="57"/>
    </row>
    <row r="32" spans="1:9" ht="25.5" customHeight="1" x14ac:dyDescent="0.2">
      <c r="A32" s="65" t="s">
        <v>32</v>
      </c>
      <c r="B32" s="66"/>
      <c r="C32" s="66"/>
      <c r="D32" s="66"/>
      <c r="E32" s="66"/>
      <c r="F32" s="66"/>
      <c r="G32" s="66"/>
      <c r="H32" s="66"/>
      <c r="I32" s="6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A45" sqref="A45:D4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11.28515625" style="1" customWidth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8" t="s">
        <v>23</v>
      </c>
      <c r="B1" s="59"/>
      <c r="C1" s="59"/>
      <c r="D1" s="59"/>
      <c r="E1" s="59"/>
      <c r="F1" s="59"/>
      <c r="G1" s="59"/>
      <c r="H1" s="59"/>
      <c r="I1" s="60"/>
    </row>
    <row r="2" spans="1:9" x14ac:dyDescent="0.2">
      <c r="A2" s="43" t="s">
        <v>42</v>
      </c>
      <c r="B2" s="43" t="s">
        <v>49</v>
      </c>
      <c r="C2" s="44"/>
      <c r="D2" s="45"/>
      <c r="E2" s="41" t="s">
        <v>1</v>
      </c>
      <c r="F2" s="41" t="s">
        <v>2</v>
      </c>
      <c r="G2" s="41" t="s">
        <v>3</v>
      </c>
      <c r="H2" s="3" t="s">
        <v>4</v>
      </c>
      <c r="I2" s="26" t="s">
        <v>21</v>
      </c>
    </row>
    <row r="3" spans="1:9" ht="12.75" customHeight="1" x14ac:dyDescent="0.2">
      <c r="A3" s="43"/>
      <c r="B3" s="46" t="s">
        <v>67</v>
      </c>
      <c r="C3" s="47"/>
      <c r="D3" s="48"/>
      <c r="E3" s="61" t="s">
        <v>74</v>
      </c>
      <c r="F3" s="62">
        <v>30</v>
      </c>
      <c r="G3" s="4" t="s">
        <v>75</v>
      </c>
      <c r="H3" s="5">
        <v>2300</v>
      </c>
      <c r="I3" s="5">
        <f>IF(H3="","",(IF($C$20&lt;25%,"N/A",IF(H3&lt;=($D$20+$B$20),H3,"Descartado"))))</f>
        <v>2300</v>
      </c>
    </row>
    <row r="4" spans="1:9" x14ac:dyDescent="0.2">
      <c r="A4" s="43"/>
      <c r="B4" s="49"/>
      <c r="C4" s="50"/>
      <c r="D4" s="51"/>
      <c r="E4" s="61"/>
      <c r="F4" s="61"/>
      <c r="G4" s="4" t="s">
        <v>76</v>
      </c>
      <c r="H4" s="5">
        <v>3382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43"/>
      <c r="B5" s="49"/>
      <c r="C5" s="50"/>
      <c r="D5" s="51"/>
      <c r="E5" s="61"/>
      <c r="F5" s="61"/>
      <c r="G5" s="4" t="s">
        <v>77</v>
      </c>
      <c r="H5" s="5">
        <v>1650</v>
      </c>
      <c r="I5" s="5">
        <f t="shared" si="0"/>
        <v>1650</v>
      </c>
    </row>
    <row r="6" spans="1:9" x14ac:dyDescent="0.2">
      <c r="A6" s="43"/>
      <c r="B6" s="49"/>
      <c r="C6" s="50"/>
      <c r="D6" s="51"/>
      <c r="E6" s="61"/>
      <c r="F6" s="61"/>
      <c r="G6" s="4"/>
      <c r="H6" s="5"/>
      <c r="I6" s="5" t="str">
        <f t="shared" si="0"/>
        <v/>
      </c>
    </row>
    <row r="7" spans="1:9" x14ac:dyDescent="0.2">
      <c r="A7" s="43"/>
      <c r="B7" s="49"/>
      <c r="C7" s="50"/>
      <c r="D7" s="51"/>
      <c r="E7" s="61"/>
      <c r="F7" s="61"/>
      <c r="G7" s="4"/>
      <c r="H7" s="5"/>
      <c r="I7" s="5" t="str">
        <f t="shared" si="0"/>
        <v/>
      </c>
    </row>
    <row r="8" spans="1:9" x14ac:dyDescent="0.2">
      <c r="A8" s="43"/>
      <c r="B8" s="49"/>
      <c r="C8" s="50"/>
      <c r="D8" s="51"/>
      <c r="E8" s="61"/>
      <c r="F8" s="61"/>
      <c r="G8" s="4"/>
      <c r="H8" s="5"/>
      <c r="I8" s="5" t="str">
        <f t="shared" si="0"/>
        <v/>
      </c>
    </row>
    <row r="9" spans="1:9" x14ac:dyDescent="0.2">
      <c r="A9" s="43"/>
      <c r="B9" s="49"/>
      <c r="C9" s="50"/>
      <c r="D9" s="51"/>
      <c r="E9" s="61"/>
      <c r="F9" s="61"/>
      <c r="G9" s="4"/>
      <c r="H9" s="5"/>
      <c r="I9" s="5" t="str">
        <f t="shared" si="0"/>
        <v/>
      </c>
    </row>
    <row r="10" spans="1:9" x14ac:dyDescent="0.2">
      <c r="A10" s="43"/>
      <c r="B10" s="49"/>
      <c r="C10" s="50"/>
      <c r="D10" s="51"/>
      <c r="E10" s="61"/>
      <c r="F10" s="61"/>
      <c r="G10" s="4"/>
      <c r="H10" s="5"/>
      <c r="I10" s="5" t="str">
        <f t="shared" si="0"/>
        <v/>
      </c>
    </row>
    <row r="11" spans="1:9" x14ac:dyDescent="0.2">
      <c r="A11" s="43"/>
      <c r="B11" s="49"/>
      <c r="C11" s="50"/>
      <c r="D11" s="51"/>
      <c r="E11" s="61"/>
      <c r="F11" s="61"/>
      <c r="G11" s="4"/>
      <c r="H11" s="5"/>
      <c r="I11" s="5" t="str">
        <f t="shared" si="0"/>
        <v/>
      </c>
    </row>
    <row r="12" spans="1:9" x14ac:dyDescent="0.2">
      <c r="A12" s="43"/>
      <c r="B12" s="49"/>
      <c r="C12" s="50"/>
      <c r="D12" s="51"/>
      <c r="E12" s="61"/>
      <c r="F12" s="61"/>
      <c r="G12" s="4"/>
      <c r="H12" s="5"/>
      <c r="I12" s="5" t="str">
        <f t="shared" si="0"/>
        <v/>
      </c>
    </row>
    <row r="13" spans="1:9" x14ac:dyDescent="0.2">
      <c r="A13" s="43"/>
      <c r="B13" s="49"/>
      <c r="C13" s="50"/>
      <c r="D13" s="51"/>
      <c r="E13" s="61"/>
      <c r="F13" s="61"/>
      <c r="G13" s="4"/>
      <c r="H13" s="5"/>
      <c r="I13" s="5" t="str">
        <f t="shared" si="0"/>
        <v/>
      </c>
    </row>
    <row r="14" spans="1:9" x14ac:dyDescent="0.2">
      <c r="A14" s="43"/>
      <c r="B14" s="49"/>
      <c r="C14" s="50"/>
      <c r="D14" s="51"/>
      <c r="E14" s="61"/>
      <c r="F14" s="61"/>
      <c r="G14" s="4"/>
      <c r="H14" s="5"/>
      <c r="I14" s="5" t="str">
        <f t="shared" si="0"/>
        <v/>
      </c>
    </row>
    <row r="15" spans="1:9" x14ac:dyDescent="0.2">
      <c r="A15" s="43"/>
      <c r="B15" s="49"/>
      <c r="C15" s="50"/>
      <c r="D15" s="51"/>
      <c r="E15" s="61"/>
      <c r="F15" s="61"/>
      <c r="G15" s="4"/>
      <c r="H15" s="5"/>
      <c r="I15" s="5" t="str">
        <f t="shared" si="0"/>
        <v/>
      </c>
    </row>
    <row r="16" spans="1:9" x14ac:dyDescent="0.2">
      <c r="A16" s="43"/>
      <c r="B16" s="49"/>
      <c r="C16" s="50"/>
      <c r="D16" s="51"/>
      <c r="E16" s="61"/>
      <c r="F16" s="61"/>
      <c r="G16" s="4"/>
      <c r="H16" s="5"/>
      <c r="I16" s="5" t="str">
        <f t="shared" si="0"/>
        <v/>
      </c>
    </row>
    <row r="17" spans="1:9" x14ac:dyDescent="0.2">
      <c r="A17" s="43"/>
      <c r="B17" s="52"/>
      <c r="C17" s="53"/>
      <c r="D17" s="54"/>
      <c r="E17" s="61"/>
      <c r="F17" s="6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22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874.93314030273189</v>
      </c>
      <c r="C20" s="18">
        <f>IF(H23&lt;2,"N/A",(B20/D20))</f>
        <v>0.35799228326625693</v>
      </c>
      <c r="D20" s="19">
        <f>AVERAGE(H3:H17)</f>
        <v>2444</v>
      </c>
      <c r="E20" s="20">
        <f>IF(H23&lt;2,"N/A",(IF(C20&lt;=25%,"N/A",AVERAGE(I3:I17))))</f>
        <v>1975</v>
      </c>
      <c r="F20" s="19">
        <f>MEDIAN(H3:H17)</f>
        <v>2300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3" t="s">
        <v>31</v>
      </c>
      <c r="C22" s="63"/>
      <c r="D22" s="64">
        <f>IF(C20&lt;=25%,D20,MIN(E20:F20))</f>
        <v>1975</v>
      </c>
      <c r="E22" s="64"/>
    </row>
    <row r="23" spans="1:9" x14ac:dyDescent="0.2">
      <c r="B23" s="63" t="s">
        <v>9</v>
      </c>
      <c r="C23" s="63"/>
      <c r="D23" s="64">
        <f>ROUND(D22,2)*F3</f>
        <v>59250</v>
      </c>
      <c r="E23" s="64"/>
      <c r="G23" s="36" t="s">
        <v>39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68" t="s">
        <v>27</v>
      </c>
      <c r="B26" s="69"/>
      <c r="C26" s="69"/>
      <c r="D26" s="69"/>
      <c r="E26" s="69"/>
      <c r="F26" s="69"/>
      <c r="G26" s="69"/>
      <c r="H26" s="69"/>
      <c r="I26" s="70"/>
    </row>
    <row r="27" spans="1:9" x14ac:dyDescent="0.2">
      <c r="A27" s="55" t="s">
        <v>28</v>
      </c>
      <c r="B27" s="56"/>
      <c r="C27" s="56"/>
      <c r="D27" s="56"/>
      <c r="E27" s="56"/>
      <c r="F27" s="56"/>
      <c r="G27" s="56"/>
      <c r="H27" s="56"/>
      <c r="I27" s="57"/>
    </row>
    <row r="28" spans="1:9" x14ac:dyDescent="0.2">
      <c r="A28" s="55" t="s">
        <v>29</v>
      </c>
      <c r="B28" s="56"/>
      <c r="C28" s="56"/>
      <c r="D28" s="56"/>
      <c r="E28" s="56"/>
      <c r="F28" s="56"/>
      <c r="G28" s="56"/>
      <c r="H28" s="56"/>
      <c r="I28" s="57"/>
    </row>
    <row r="29" spans="1:9" ht="25.5" customHeight="1" x14ac:dyDescent="0.2">
      <c r="A29" s="71" t="s">
        <v>25</v>
      </c>
      <c r="B29" s="72"/>
      <c r="C29" s="72"/>
      <c r="D29" s="72"/>
      <c r="E29" s="72"/>
      <c r="F29" s="72"/>
      <c r="G29" s="72"/>
      <c r="H29" s="72"/>
      <c r="I29" s="73"/>
    </row>
    <row r="30" spans="1:9" x14ac:dyDescent="0.2">
      <c r="A30" s="55" t="s">
        <v>26</v>
      </c>
      <c r="B30" s="56"/>
      <c r="C30" s="56"/>
      <c r="D30" s="56"/>
      <c r="E30" s="56"/>
      <c r="F30" s="56"/>
      <c r="G30" s="56"/>
      <c r="H30" s="56"/>
      <c r="I30" s="57"/>
    </row>
    <row r="31" spans="1:9" x14ac:dyDescent="0.2">
      <c r="A31" s="55" t="s">
        <v>30</v>
      </c>
      <c r="B31" s="56"/>
      <c r="C31" s="56"/>
      <c r="D31" s="56"/>
      <c r="E31" s="56"/>
      <c r="F31" s="56"/>
      <c r="G31" s="56"/>
      <c r="H31" s="56"/>
      <c r="I31" s="57"/>
    </row>
    <row r="32" spans="1:9" ht="25.5" customHeight="1" x14ac:dyDescent="0.2">
      <c r="A32" s="65" t="s">
        <v>32</v>
      </c>
      <c r="B32" s="66"/>
      <c r="C32" s="66"/>
      <c r="D32" s="66"/>
      <c r="E32" s="66"/>
      <c r="F32" s="66"/>
      <c r="G32" s="66"/>
      <c r="H32" s="66"/>
      <c r="I32" s="6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A45" sqref="A45:D4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11.28515625" style="1" customWidth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8" t="s">
        <v>23</v>
      </c>
      <c r="B1" s="59"/>
      <c r="C1" s="59"/>
      <c r="D1" s="59"/>
      <c r="E1" s="59"/>
      <c r="F1" s="59"/>
      <c r="G1" s="59"/>
      <c r="H1" s="59"/>
      <c r="I1" s="60"/>
    </row>
    <row r="2" spans="1:9" x14ac:dyDescent="0.2">
      <c r="A2" s="43" t="s">
        <v>43</v>
      </c>
      <c r="B2" s="43" t="s">
        <v>49</v>
      </c>
      <c r="C2" s="44"/>
      <c r="D2" s="45"/>
      <c r="E2" s="41" t="s">
        <v>1</v>
      </c>
      <c r="F2" s="41" t="s">
        <v>2</v>
      </c>
      <c r="G2" s="41" t="s">
        <v>3</v>
      </c>
      <c r="H2" s="3" t="s">
        <v>4</v>
      </c>
      <c r="I2" s="26" t="s">
        <v>21</v>
      </c>
    </row>
    <row r="3" spans="1:9" ht="12.75" customHeight="1" x14ac:dyDescent="0.2">
      <c r="A3" s="43"/>
      <c r="B3" s="46" t="s">
        <v>68</v>
      </c>
      <c r="C3" s="47"/>
      <c r="D3" s="48"/>
      <c r="E3" s="61" t="s">
        <v>74</v>
      </c>
      <c r="F3" s="62">
        <v>30</v>
      </c>
      <c r="G3" s="4" t="s">
        <v>75</v>
      </c>
      <c r="H3" s="5">
        <v>2300</v>
      </c>
      <c r="I3" s="5">
        <f>IF(H3="","",(IF($C$20&lt;25%,"N/A",IF(H3&lt;=($D$20+$B$20),H3,"Descartado"))))</f>
        <v>2300</v>
      </c>
    </row>
    <row r="4" spans="1:9" x14ac:dyDescent="0.2">
      <c r="A4" s="43"/>
      <c r="B4" s="49"/>
      <c r="C4" s="50"/>
      <c r="D4" s="51"/>
      <c r="E4" s="61"/>
      <c r="F4" s="61"/>
      <c r="G4" s="4" t="s">
        <v>76</v>
      </c>
      <c r="H4" s="5">
        <v>3382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43"/>
      <c r="B5" s="49"/>
      <c r="C5" s="50"/>
      <c r="D5" s="51"/>
      <c r="E5" s="61"/>
      <c r="F5" s="61"/>
      <c r="G5" s="4" t="s">
        <v>77</v>
      </c>
      <c r="H5" s="5">
        <v>1600</v>
      </c>
      <c r="I5" s="5">
        <f t="shared" si="0"/>
        <v>1600</v>
      </c>
    </row>
    <row r="6" spans="1:9" x14ac:dyDescent="0.2">
      <c r="A6" s="43"/>
      <c r="B6" s="49"/>
      <c r="C6" s="50"/>
      <c r="D6" s="51"/>
      <c r="E6" s="61"/>
      <c r="F6" s="61"/>
      <c r="G6" s="4"/>
      <c r="H6" s="5"/>
      <c r="I6" s="5" t="str">
        <f t="shared" si="0"/>
        <v/>
      </c>
    </row>
    <row r="7" spans="1:9" x14ac:dyDescent="0.2">
      <c r="A7" s="43"/>
      <c r="B7" s="49"/>
      <c r="C7" s="50"/>
      <c r="D7" s="51"/>
      <c r="E7" s="61"/>
      <c r="F7" s="61"/>
      <c r="G7" s="4"/>
      <c r="H7" s="5"/>
      <c r="I7" s="5" t="str">
        <f t="shared" si="0"/>
        <v/>
      </c>
    </row>
    <row r="8" spans="1:9" x14ac:dyDescent="0.2">
      <c r="A8" s="43"/>
      <c r="B8" s="49"/>
      <c r="C8" s="50"/>
      <c r="D8" s="51"/>
      <c r="E8" s="61"/>
      <c r="F8" s="61"/>
      <c r="G8" s="4"/>
      <c r="H8" s="5"/>
      <c r="I8" s="5" t="str">
        <f t="shared" si="0"/>
        <v/>
      </c>
    </row>
    <row r="9" spans="1:9" x14ac:dyDescent="0.2">
      <c r="A9" s="43"/>
      <c r="B9" s="49"/>
      <c r="C9" s="50"/>
      <c r="D9" s="51"/>
      <c r="E9" s="61"/>
      <c r="F9" s="61"/>
      <c r="G9" s="4"/>
      <c r="H9" s="5"/>
      <c r="I9" s="5" t="str">
        <f t="shared" si="0"/>
        <v/>
      </c>
    </row>
    <row r="10" spans="1:9" x14ac:dyDescent="0.2">
      <c r="A10" s="43"/>
      <c r="B10" s="49"/>
      <c r="C10" s="50"/>
      <c r="D10" s="51"/>
      <c r="E10" s="61"/>
      <c r="F10" s="61"/>
      <c r="G10" s="4"/>
      <c r="H10" s="5"/>
      <c r="I10" s="5" t="str">
        <f t="shared" si="0"/>
        <v/>
      </c>
    </row>
    <row r="11" spans="1:9" x14ac:dyDescent="0.2">
      <c r="A11" s="43"/>
      <c r="B11" s="49"/>
      <c r="C11" s="50"/>
      <c r="D11" s="51"/>
      <c r="E11" s="61"/>
      <c r="F11" s="61"/>
      <c r="G11" s="4"/>
      <c r="H11" s="5"/>
      <c r="I11" s="5" t="str">
        <f t="shared" si="0"/>
        <v/>
      </c>
    </row>
    <row r="12" spans="1:9" x14ac:dyDescent="0.2">
      <c r="A12" s="43"/>
      <c r="B12" s="49"/>
      <c r="C12" s="50"/>
      <c r="D12" s="51"/>
      <c r="E12" s="61"/>
      <c r="F12" s="61"/>
      <c r="G12" s="4"/>
      <c r="H12" s="5"/>
      <c r="I12" s="5" t="str">
        <f t="shared" si="0"/>
        <v/>
      </c>
    </row>
    <row r="13" spans="1:9" x14ac:dyDescent="0.2">
      <c r="A13" s="43"/>
      <c r="B13" s="49"/>
      <c r="C13" s="50"/>
      <c r="D13" s="51"/>
      <c r="E13" s="61"/>
      <c r="F13" s="61"/>
      <c r="G13" s="4"/>
      <c r="H13" s="5"/>
      <c r="I13" s="5" t="str">
        <f t="shared" si="0"/>
        <v/>
      </c>
    </row>
    <row r="14" spans="1:9" x14ac:dyDescent="0.2">
      <c r="A14" s="43"/>
      <c r="B14" s="49"/>
      <c r="C14" s="50"/>
      <c r="D14" s="51"/>
      <c r="E14" s="61"/>
      <c r="F14" s="61"/>
      <c r="G14" s="4"/>
      <c r="H14" s="5"/>
      <c r="I14" s="5" t="str">
        <f t="shared" si="0"/>
        <v/>
      </c>
    </row>
    <row r="15" spans="1:9" x14ac:dyDescent="0.2">
      <c r="A15" s="43"/>
      <c r="B15" s="49"/>
      <c r="C15" s="50"/>
      <c r="D15" s="51"/>
      <c r="E15" s="61"/>
      <c r="F15" s="61"/>
      <c r="G15" s="4"/>
      <c r="H15" s="5"/>
      <c r="I15" s="5" t="str">
        <f t="shared" si="0"/>
        <v/>
      </c>
    </row>
    <row r="16" spans="1:9" x14ac:dyDescent="0.2">
      <c r="A16" s="43"/>
      <c r="B16" s="49"/>
      <c r="C16" s="50"/>
      <c r="D16" s="51"/>
      <c r="E16" s="61"/>
      <c r="F16" s="61"/>
      <c r="G16" s="4"/>
      <c r="H16" s="5"/>
      <c r="I16" s="5" t="str">
        <f t="shared" si="0"/>
        <v/>
      </c>
    </row>
    <row r="17" spans="1:9" x14ac:dyDescent="0.2">
      <c r="A17" s="43"/>
      <c r="B17" s="52"/>
      <c r="C17" s="53"/>
      <c r="D17" s="54"/>
      <c r="E17" s="61"/>
      <c r="F17" s="6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22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897.79804707591893</v>
      </c>
      <c r="C20" s="18">
        <f>IF(H23&lt;2,"N/A",(B20/D20))</f>
        <v>0.36987011002853015</v>
      </c>
      <c r="D20" s="19">
        <f>AVERAGE(H3:H17)</f>
        <v>2427.3333333333335</v>
      </c>
      <c r="E20" s="20">
        <f>IF(H23&lt;2,"N/A",(IF(C20&lt;=25%,"N/A",AVERAGE(I3:I17))))</f>
        <v>1950</v>
      </c>
      <c r="F20" s="19">
        <f>MEDIAN(H3:H17)</f>
        <v>2300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3" t="s">
        <v>31</v>
      </c>
      <c r="C22" s="63"/>
      <c r="D22" s="64">
        <f>IF(C20&lt;=25%,D20,MIN(E20:F20))</f>
        <v>1950</v>
      </c>
      <c r="E22" s="64"/>
    </row>
    <row r="23" spans="1:9" x14ac:dyDescent="0.2">
      <c r="B23" s="63" t="s">
        <v>9</v>
      </c>
      <c r="C23" s="63"/>
      <c r="D23" s="64">
        <f>ROUND(D22,2)*F3</f>
        <v>58500</v>
      </c>
      <c r="E23" s="64"/>
      <c r="G23" s="36" t="s">
        <v>39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68" t="s">
        <v>27</v>
      </c>
      <c r="B26" s="69"/>
      <c r="C26" s="69"/>
      <c r="D26" s="69"/>
      <c r="E26" s="69"/>
      <c r="F26" s="69"/>
      <c r="G26" s="69"/>
      <c r="H26" s="69"/>
      <c r="I26" s="70"/>
    </row>
    <row r="27" spans="1:9" x14ac:dyDescent="0.2">
      <c r="A27" s="55" t="s">
        <v>28</v>
      </c>
      <c r="B27" s="56"/>
      <c r="C27" s="56"/>
      <c r="D27" s="56"/>
      <c r="E27" s="56"/>
      <c r="F27" s="56"/>
      <c r="G27" s="56"/>
      <c r="H27" s="56"/>
      <c r="I27" s="57"/>
    </row>
    <row r="28" spans="1:9" x14ac:dyDescent="0.2">
      <c r="A28" s="55" t="s">
        <v>29</v>
      </c>
      <c r="B28" s="56"/>
      <c r="C28" s="56"/>
      <c r="D28" s="56"/>
      <c r="E28" s="56"/>
      <c r="F28" s="56"/>
      <c r="G28" s="56"/>
      <c r="H28" s="56"/>
      <c r="I28" s="57"/>
    </row>
    <row r="29" spans="1:9" ht="25.5" customHeight="1" x14ac:dyDescent="0.2">
      <c r="A29" s="71" t="s">
        <v>25</v>
      </c>
      <c r="B29" s="72"/>
      <c r="C29" s="72"/>
      <c r="D29" s="72"/>
      <c r="E29" s="72"/>
      <c r="F29" s="72"/>
      <c r="G29" s="72"/>
      <c r="H29" s="72"/>
      <c r="I29" s="73"/>
    </row>
    <row r="30" spans="1:9" x14ac:dyDescent="0.2">
      <c r="A30" s="55" t="s">
        <v>26</v>
      </c>
      <c r="B30" s="56"/>
      <c r="C30" s="56"/>
      <c r="D30" s="56"/>
      <c r="E30" s="56"/>
      <c r="F30" s="56"/>
      <c r="G30" s="56"/>
      <c r="H30" s="56"/>
      <c r="I30" s="57"/>
    </row>
    <row r="31" spans="1:9" x14ac:dyDescent="0.2">
      <c r="A31" s="55" t="s">
        <v>30</v>
      </c>
      <c r="B31" s="56"/>
      <c r="C31" s="56"/>
      <c r="D31" s="56"/>
      <c r="E31" s="56"/>
      <c r="F31" s="56"/>
      <c r="G31" s="56"/>
      <c r="H31" s="56"/>
      <c r="I31" s="57"/>
    </row>
    <row r="32" spans="1:9" ht="25.5" customHeight="1" x14ac:dyDescent="0.2">
      <c r="A32" s="65" t="s">
        <v>32</v>
      </c>
      <c r="B32" s="66"/>
      <c r="C32" s="66"/>
      <c r="D32" s="66"/>
      <c r="E32" s="66"/>
      <c r="F32" s="66"/>
      <c r="G32" s="66"/>
      <c r="H32" s="66"/>
      <c r="I32" s="6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A45" sqref="A45:D4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11.28515625" style="1" customWidth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8" t="s">
        <v>23</v>
      </c>
      <c r="B1" s="59"/>
      <c r="C1" s="59"/>
      <c r="D1" s="59"/>
      <c r="E1" s="59"/>
      <c r="F1" s="59"/>
      <c r="G1" s="59"/>
      <c r="H1" s="59"/>
      <c r="I1" s="60"/>
    </row>
    <row r="2" spans="1:9" x14ac:dyDescent="0.2">
      <c r="A2" s="43" t="s">
        <v>44</v>
      </c>
      <c r="B2" s="43" t="s">
        <v>49</v>
      </c>
      <c r="C2" s="44"/>
      <c r="D2" s="45"/>
      <c r="E2" s="41" t="s">
        <v>1</v>
      </c>
      <c r="F2" s="41" t="s">
        <v>2</v>
      </c>
      <c r="G2" s="41" t="s">
        <v>3</v>
      </c>
      <c r="H2" s="3" t="s">
        <v>4</v>
      </c>
      <c r="I2" s="26" t="s">
        <v>21</v>
      </c>
    </row>
    <row r="3" spans="1:9" ht="12.75" customHeight="1" x14ac:dyDescent="0.2">
      <c r="A3" s="43"/>
      <c r="B3" s="46" t="s">
        <v>69</v>
      </c>
      <c r="C3" s="47"/>
      <c r="D3" s="48"/>
      <c r="E3" s="61" t="s">
        <v>74</v>
      </c>
      <c r="F3" s="62">
        <v>30</v>
      </c>
      <c r="G3" s="4" t="s">
        <v>75</v>
      </c>
      <c r="H3" s="5">
        <v>2300</v>
      </c>
      <c r="I3" s="5">
        <f>IF(H3="","",(IF($C$20&lt;25%,"N/A",IF(H3&lt;=($D$20+$B$20),H3,"Descartado"))))</f>
        <v>2300</v>
      </c>
    </row>
    <row r="4" spans="1:9" x14ac:dyDescent="0.2">
      <c r="A4" s="43"/>
      <c r="B4" s="49"/>
      <c r="C4" s="50"/>
      <c r="D4" s="51"/>
      <c r="E4" s="61"/>
      <c r="F4" s="61"/>
      <c r="G4" s="4" t="s">
        <v>76</v>
      </c>
      <c r="H4" s="5">
        <v>3382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43"/>
      <c r="B5" s="49"/>
      <c r="C5" s="50"/>
      <c r="D5" s="51"/>
      <c r="E5" s="61"/>
      <c r="F5" s="61"/>
      <c r="G5" s="4" t="s">
        <v>77</v>
      </c>
      <c r="H5" s="5">
        <v>1550</v>
      </c>
      <c r="I5" s="5">
        <f t="shared" si="0"/>
        <v>1550</v>
      </c>
    </row>
    <row r="6" spans="1:9" x14ac:dyDescent="0.2">
      <c r="A6" s="43"/>
      <c r="B6" s="49"/>
      <c r="C6" s="50"/>
      <c r="D6" s="51"/>
      <c r="E6" s="61"/>
      <c r="F6" s="61"/>
      <c r="G6" s="4"/>
      <c r="H6" s="5"/>
      <c r="I6" s="5" t="str">
        <f t="shared" si="0"/>
        <v/>
      </c>
    </row>
    <row r="7" spans="1:9" x14ac:dyDescent="0.2">
      <c r="A7" s="43"/>
      <c r="B7" s="49"/>
      <c r="C7" s="50"/>
      <c r="D7" s="51"/>
      <c r="E7" s="61"/>
      <c r="F7" s="61"/>
      <c r="G7" s="4"/>
      <c r="H7" s="5"/>
      <c r="I7" s="5" t="str">
        <f t="shared" si="0"/>
        <v/>
      </c>
    </row>
    <row r="8" spans="1:9" x14ac:dyDescent="0.2">
      <c r="A8" s="43"/>
      <c r="B8" s="49"/>
      <c r="C8" s="50"/>
      <c r="D8" s="51"/>
      <c r="E8" s="61"/>
      <c r="F8" s="61"/>
      <c r="G8" s="4"/>
      <c r="H8" s="5"/>
      <c r="I8" s="5" t="str">
        <f t="shared" si="0"/>
        <v/>
      </c>
    </row>
    <row r="9" spans="1:9" x14ac:dyDescent="0.2">
      <c r="A9" s="43"/>
      <c r="B9" s="49"/>
      <c r="C9" s="50"/>
      <c r="D9" s="51"/>
      <c r="E9" s="61"/>
      <c r="F9" s="61"/>
      <c r="G9" s="4"/>
      <c r="H9" s="5"/>
      <c r="I9" s="5" t="str">
        <f t="shared" si="0"/>
        <v/>
      </c>
    </row>
    <row r="10" spans="1:9" x14ac:dyDescent="0.2">
      <c r="A10" s="43"/>
      <c r="B10" s="49"/>
      <c r="C10" s="50"/>
      <c r="D10" s="51"/>
      <c r="E10" s="61"/>
      <c r="F10" s="61"/>
      <c r="G10" s="4"/>
      <c r="H10" s="5"/>
      <c r="I10" s="5" t="str">
        <f t="shared" si="0"/>
        <v/>
      </c>
    </row>
    <row r="11" spans="1:9" x14ac:dyDescent="0.2">
      <c r="A11" s="43"/>
      <c r="B11" s="49"/>
      <c r="C11" s="50"/>
      <c r="D11" s="51"/>
      <c r="E11" s="61"/>
      <c r="F11" s="61"/>
      <c r="G11" s="4"/>
      <c r="H11" s="5"/>
      <c r="I11" s="5" t="str">
        <f t="shared" si="0"/>
        <v/>
      </c>
    </row>
    <row r="12" spans="1:9" x14ac:dyDescent="0.2">
      <c r="A12" s="43"/>
      <c r="B12" s="49"/>
      <c r="C12" s="50"/>
      <c r="D12" s="51"/>
      <c r="E12" s="61"/>
      <c r="F12" s="61"/>
      <c r="G12" s="4"/>
      <c r="H12" s="5"/>
      <c r="I12" s="5" t="str">
        <f t="shared" si="0"/>
        <v/>
      </c>
    </row>
    <row r="13" spans="1:9" x14ac:dyDescent="0.2">
      <c r="A13" s="43"/>
      <c r="B13" s="49"/>
      <c r="C13" s="50"/>
      <c r="D13" s="51"/>
      <c r="E13" s="61"/>
      <c r="F13" s="61"/>
      <c r="G13" s="4"/>
      <c r="H13" s="5"/>
      <c r="I13" s="5" t="str">
        <f t="shared" si="0"/>
        <v/>
      </c>
    </row>
    <row r="14" spans="1:9" x14ac:dyDescent="0.2">
      <c r="A14" s="43"/>
      <c r="B14" s="49"/>
      <c r="C14" s="50"/>
      <c r="D14" s="51"/>
      <c r="E14" s="61"/>
      <c r="F14" s="61"/>
      <c r="G14" s="4"/>
      <c r="H14" s="5"/>
      <c r="I14" s="5" t="str">
        <f t="shared" si="0"/>
        <v/>
      </c>
    </row>
    <row r="15" spans="1:9" x14ac:dyDescent="0.2">
      <c r="A15" s="43"/>
      <c r="B15" s="49"/>
      <c r="C15" s="50"/>
      <c r="D15" s="51"/>
      <c r="E15" s="61"/>
      <c r="F15" s="61"/>
      <c r="G15" s="4"/>
      <c r="H15" s="5"/>
      <c r="I15" s="5" t="str">
        <f t="shared" si="0"/>
        <v/>
      </c>
    </row>
    <row r="16" spans="1:9" x14ac:dyDescent="0.2">
      <c r="A16" s="43"/>
      <c r="B16" s="49"/>
      <c r="C16" s="50"/>
      <c r="D16" s="51"/>
      <c r="E16" s="61"/>
      <c r="F16" s="61"/>
      <c r="G16" s="4"/>
      <c r="H16" s="5"/>
      <c r="I16" s="5" t="str">
        <f t="shared" si="0"/>
        <v/>
      </c>
    </row>
    <row r="17" spans="1:9" x14ac:dyDescent="0.2">
      <c r="A17" s="43"/>
      <c r="B17" s="52"/>
      <c r="C17" s="53"/>
      <c r="D17" s="54"/>
      <c r="E17" s="61"/>
      <c r="F17" s="6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22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921.00018096270423</v>
      </c>
      <c r="C20" s="18">
        <f>IF(H23&lt;2,"N/A",(B20/D20))</f>
        <v>0.38205206621793597</v>
      </c>
      <c r="D20" s="19">
        <f>AVERAGE(H3:H17)</f>
        <v>2410.6666666666665</v>
      </c>
      <c r="E20" s="20">
        <f>IF(H23&lt;2,"N/A",(IF(C20&lt;=25%,"N/A",AVERAGE(I3:I17))))</f>
        <v>1925</v>
      </c>
      <c r="F20" s="19">
        <f>MEDIAN(H3:H17)</f>
        <v>2300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3" t="s">
        <v>31</v>
      </c>
      <c r="C22" s="63"/>
      <c r="D22" s="64">
        <f>IF(C20&lt;=25%,D20,MIN(E20:F20))</f>
        <v>1925</v>
      </c>
      <c r="E22" s="64"/>
    </row>
    <row r="23" spans="1:9" x14ac:dyDescent="0.2">
      <c r="B23" s="63" t="s">
        <v>9</v>
      </c>
      <c r="C23" s="63"/>
      <c r="D23" s="64">
        <f>ROUND(D22,2)*F3</f>
        <v>57750</v>
      </c>
      <c r="E23" s="64"/>
      <c r="G23" s="36" t="s">
        <v>39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68" t="s">
        <v>27</v>
      </c>
      <c r="B26" s="69"/>
      <c r="C26" s="69"/>
      <c r="D26" s="69"/>
      <c r="E26" s="69"/>
      <c r="F26" s="69"/>
      <c r="G26" s="69"/>
      <c r="H26" s="69"/>
      <c r="I26" s="70"/>
    </row>
    <row r="27" spans="1:9" x14ac:dyDescent="0.2">
      <c r="A27" s="55" t="s">
        <v>28</v>
      </c>
      <c r="B27" s="56"/>
      <c r="C27" s="56"/>
      <c r="D27" s="56"/>
      <c r="E27" s="56"/>
      <c r="F27" s="56"/>
      <c r="G27" s="56"/>
      <c r="H27" s="56"/>
      <c r="I27" s="57"/>
    </row>
    <row r="28" spans="1:9" x14ac:dyDescent="0.2">
      <c r="A28" s="55" t="s">
        <v>29</v>
      </c>
      <c r="B28" s="56"/>
      <c r="C28" s="56"/>
      <c r="D28" s="56"/>
      <c r="E28" s="56"/>
      <c r="F28" s="56"/>
      <c r="G28" s="56"/>
      <c r="H28" s="56"/>
      <c r="I28" s="57"/>
    </row>
    <row r="29" spans="1:9" ht="25.5" customHeight="1" x14ac:dyDescent="0.2">
      <c r="A29" s="71" t="s">
        <v>25</v>
      </c>
      <c r="B29" s="72"/>
      <c r="C29" s="72"/>
      <c r="D29" s="72"/>
      <c r="E29" s="72"/>
      <c r="F29" s="72"/>
      <c r="G29" s="72"/>
      <c r="H29" s="72"/>
      <c r="I29" s="73"/>
    </row>
    <row r="30" spans="1:9" x14ac:dyDescent="0.2">
      <c r="A30" s="55" t="s">
        <v>26</v>
      </c>
      <c r="B30" s="56"/>
      <c r="C30" s="56"/>
      <c r="D30" s="56"/>
      <c r="E30" s="56"/>
      <c r="F30" s="56"/>
      <c r="G30" s="56"/>
      <c r="H30" s="56"/>
      <c r="I30" s="57"/>
    </row>
    <row r="31" spans="1:9" x14ac:dyDescent="0.2">
      <c r="A31" s="55" t="s">
        <v>30</v>
      </c>
      <c r="B31" s="56"/>
      <c r="C31" s="56"/>
      <c r="D31" s="56"/>
      <c r="E31" s="56"/>
      <c r="F31" s="56"/>
      <c r="G31" s="56"/>
      <c r="H31" s="56"/>
      <c r="I31" s="57"/>
    </row>
    <row r="32" spans="1:9" ht="25.5" customHeight="1" x14ac:dyDescent="0.2">
      <c r="A32" s="65" t="s">
        <v>32</v>
      </c>
      <c r="B32" s="66"/>
      <c r="C32" s="66"/>
      <c r="D32" s="66"/>
      <c r="E32" s="66"/>
      <c r="F32" s="66"/>
      <c r="G32" s="66"/>
      <c r="H32" s="66"/>
      <c r="I32" s="6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A45" sqref="A45:D4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11.28515625" style="1" customWidth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8" t="s">
        <v>23</v>
      </c>
      <c r="B1" s="59"/>
      <c r="C1" s="59"/>
      <c r="D1" s="59"/>
      <c r="E1" s="59"/>
      <c r="F1" s="59"/>
      <c r="G1" s="59"/>
      <c r="H1" s="59"/>
      <c r="I1" s="60"/>
    </row>
    <row r="2" spans="1:9" x14ac:dyDescent="0.2">
      <c r="A2" s="43" t="s">
        <v>45</v>
      </c>
      <c r="B2" s="43" t="s">
        <v>49</v>
      </c>
      <c r="C2" s="44"/>
      <c r="D2" s="45"/>
      <c r="E2" s="41" t="s">
        <v>1</v>
      </c>
      <c r="F2" s="41" t="s">
        <v>2</v>
      </c>
      <c r="G2" s="41" t="s">
        <v>3</v>
      </c>
      <c r="H2" s="3" t="s">
        <v>4</v>
      </c>
      <c r="I2" s="26" t="s">
        <v>21</v>
      </c>
    </row>
    <row r="3" spans="1:9" ht="12.75" customHeight="1" x14ac:dyDescent="0.2">
      <c r="A3" s="43"/>
      <c r="B3" s="46" t="s">
        <v>70</v>
      </c>
      <c r="C3" s="47"/>
      <c r="D3" s="48"/>
      <c r="E3" s="61" t="s">
        <v>74</v>
      </c>
      <c r="F3" s="62">
        <v>30</v>
      </c>
      <c r="G3" s="4" t="s">
        <v>75</v>
      </c>
      <c r="H3" s="5">
        <v>2300</v>
      </c>
      <c r="I3" s="5">
        <f>IF(H3="","",(IF($C$20&lt;25%,"N/A",IF(H3&lt;=($D$20+$B$20),H3,"Descartado"))))</f>
        <v>2300</v>
      </c>
    </row>
    <row r="4" spans="1:9" x14ac:dyDescent="0.2">
      <c r="A4" s="43"/>
      <c r="B4" s="49"/>
      <c r="C4" s="50"/>
      <c r="D4" s="51"/>
      <c r="E4" s="61"/>
      <c r="F4" s="61"/>
      <c r="G4" s="4" t="s">
        <v>76</v>
      </c>
      <c r="H4" s="5">
        <v>3382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43"/>
      <c r="B5" s="49"/>
      <c r="C5" s="50"/>
      <c r="D5" s="51"/>
      <c r="E5" s="61"/>
      <c r="F5" s="61"/>
      <c r="G5" s="4" t="s">
        <v>77</v>
      </c>
      <c r="H5" s="5">
        <v>1650</v>
      </c>
      <c r="I5" s="5">
        <f t="shared" si="0"/>
        <v>1650</v>
      </c>
    </row>
    <row r="6" spans="1:9" x14ac:dyDescent="0.2">
      <c r="A6" s="43"/>
      <c r="B6" s="49"/>
      <c r="C6" s="50"/>
      <c r="D6" s="51"/>
      <c r="E6" s="61"/>
      <c r="F6" s="61"/>
      <c r="G6" s="4"/>
      <c r="H6" s="5"/>
      <c r="I6" s="5" t="str">
        <f t="shared" si="0"/>
        <v/>
      </c>
    </row>
    <row r="7" spans="1:9" x14ac:dyDescent="0.2">
      <c r="A7" s="43"/>
      <c r="B7" s="49"/>
      <c r="C7" s="50"/>
      <c r="D7" s="51"/>
      <c r="E7" s="61"/>
      <c r="F7" s="61"/>
      <c r="G7" s="4"/>
      <c r="H7" s="5"/>
      <c r="I7" s="5" t="str">
        <f t="shared" si="0"/>
        <v/>
      </c>
    </row>
    <row r="8" spans="1:9" x14ac:dyDescent="0.2">
      <c r="A8" s="43"/>
      <c r="B8" s="49"/>
      <c r="C8" s="50"/>
      <c r="D8" s="51"/>
      <c r="E8" s="61"/>
      <c r="F8" s="61"/>
      <c r="G8" s="4"/>
      <c r="H8" s="5"/>
      <c r="I8" s="5" t="str">
        <f t="shared" si="0"/>
        <v/>
      </c>
    </row>
    <row r="9" spans="1:9" x14ac:dyDescent="0.2">
      <c r="A9" s="43"/>
      <c r="B9" s="49"/>
      <c r="C9" s="50"/>
      <c r="D9" s="51"/>
      <c r="E9" s="61"/>
      <c r="F9" s="61"/>
      <c r="G9" s="4"/>
      <c r="H9" s="5"/>
      <c r="I9" s="5" t="str">
        <f t="shared" si="0"/>
        <v/>
      </c>
    </row>
    <row r="10" spans="1:9" x14ac:dyDescent="0.2">
      <c r="A10" s="43"/>
      <c r="B10" s="49"/>
      <c r="C10" s="50"/>
      <c r="D10" s="51"/>
      <c r="E10" s="61"/>
      <c r="F10" s="61"/>
      <c r="G10" s="4"/>
      <c r="H10" s="5"/>
      <c r="I10" s="5" t="str">
        <f t="shared" si="0"/>
        <v/>
      </c>
    </row>
    <row r="11" spans="1:9" x14ac:dyDescent="0.2">
      <c r="A11" s="43"/>
      <c r="B11" s="49"/>
      <c r="C11" s="50"/>
      <c r="D11" s="51"/>
      <c r="E11" s="61"/>
      <c r="F11" s="61"/>
      <c r="G11" s="4"/>
      <c r="H11" s="5"/>
      <c r="I11" s="5" t="str">
        <f t="shared" si="0"/>
        <v/>
      </c>
    </row>
    <row r="12" spans="1:9" x14ac:dyDescent="0.2">
      <c r="A12" s="43"/>
      <c r="B12" s="49"/>
      <c r="C12" s="50"/>
      <c r="D12" s="51"/>
      <c r="E12" s="61"/>
      <c r="F12" s="61"/>
      <c r="G12" s="4"/>
      <c r="H12" s="5"/>
      <c r="I12" s="5" t="str">
        <f t="shared" si="0"/>
        <v/>
      </c>
    </row>
    <row r="13" spans="1:9" x14ac:dyDescent="0.2">
      <c r="A13" s="43"/>
      <c r="B13" s="49"/>
      <c r="C13" s="50"/>
      <c r="D13" s="51"/>
      <c r="E13" s="61"/>
      <c r="F13" s="61"/>
      <c r="G13" s="4"/>
      <c r="H13" s="5"/>
      <c r="I13" s="5" t="str">
        <f t="shared" si="0"/>
        <v/>
      </c>
    </row>
    <row r="14" spans="1:9" x14ac:dyDescent="0.2">
      <c r="A14" s="43"/>
      <c r="B14" s="49"/>
      <c r="C14" s="50"/>
      <c r="D14" s="51"/>
      <c r="E14" s="61"/>
      <c r="F14" s="61"/>
      <c r="G14" s="4"/>
      <c r="H14" s="5"/>
      <c r="I14" s="5" t="str">
        <f t="shared" si="0"/>
        <v/>
      </c>
    </row>
    <row r="15" spans="1:9" x14ac:dyDescent="0.2">
      <c r="A15" s="43"/>
      <c r="B15" s="49"/>
      <c r="C15" s="50"/>
      <c r="D15" s="51"/>
      <c r="E15" s="61"/>
      <c r="F15" s="61"/>
      <c r="G15" s="4"/>
      <c r="H15" s="5"/>
      <c r="I15" s="5" t="str">
        <f t="shared" si="0"/>
        <v/>
      </c>
    </row>
    <row r="16" spans="1:9" x14ac:dyDescent="0.2">
      <c r="A16" s="43"/>
      <c r="B16" s="49"/>
      <c r="C16" s="50"/>
      <c r="D16" s="51"/>
      <c r="E16" s="61"/>
      <c r="F16" s="61"/>
      <c r="G16" s="4"/>
      <c r="H16" s="5"/>
      <c r="I16" s="5" t="str">
        <f t="shared" si="0"/>
        <v/>
      </c>
    </row>
    <row r="17" spans="1:9" x14ac:dyDescent="0.2">
      <c r="A17" s="43"/>
      <c r="B17" s="52"/>
      <c r="C17" s="53"/>
      <c r="D17" s="54"/>
      <c r="E17" s="61"/>
      <c r="F17" s="6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22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874.93314030273189</v>
      </c>
      <c r="C20" s="18">
        <f>IF(H23&lt;2,"N/A",(B20/D20))</f>
        <v>0.35799228326625693</v>
      </c>
      <c r="D20" s="19">
        <f>AVERAGE(H3:H17)</f>
        <v>2444</v>
      </c>
      <c r="E20" s="20">
        <f>IF(H23&lt;2,"N/A",(IF(C20&lt;=25%,"N/A",AVERAGE(I3:I17))))</f>
        <v>1975</v>
      </c>
      <c r="F20" s="19">
        <f>MEDIAN(H3:H17)</f>
        <v>2300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3" t="s">
        <v>31</v>
      </c>
      <c r="C22" s="63"/>
      <c r="D22" s="64">
        <f>IF(C20&lt;=25%,D20,MIN(E20:F20))</f>
        <v>1975</v>
      </c>
      <c r="E22" s="64"/>
    </row>
    <row r="23" spans="1:9" x14ac:dyDescent="0.2">
      <c r="B23" s="63" t="s">
        <v>9</v>
      </c>
      <c r="C23" s="63"/>
      <c r="D23" s="64">
        <f>ROUND(D22,2)*F3</f>
        <v>59250</v>
      </c>
      <c r="E23" s="64"/>
      <c r="G23" s="36" t="s">
        <v>39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68" t="s">
        <v>27</v>
      </c>
      <c r="B26" s="69"/>
      <c r="C26" s="69"/>
      <c r="D26" s="69"/>
      <c r="E26" s="69"/>
      <c r="F26" s="69"/>
      <c r="G26" s="69"/>
      <c r="H26" s="69"/>
      <c r="I26" s="70"/>
    </row>
    <row r="27" spans="1:9" x14ac:dyDescent="0.2">
      <c r="A27" s="55" t="s">
        <v>28</v>
      </c>
      <c r="B27" s="56"/>
      <c r="C27" s="56"/>
      <c r="D27" s="56"/>
      <c r="E27" s="56"/>
      <c r="F27" s="56"/>
      <c r="G27" s="56"/>
      <c r="H27" s="56"/>
      <c r="I27" s="57"/>
    </row>
    <row r="28" spans="1:9" x14ac:dyDescent="0.2">
      <c r="A28" s="55" t="s">
        <v>29</v>
      </c>
      <c r="B28" s="56"/>
      <c r="C28" s="56"/>
      <c r="D28" s="56"/>
      <c r="E28" s="56"/>
      <c r="F28" s="56"/>
      <c r="G28" s="56"/>
      <c r="H28" s="56"/>
      <c r="I28" s="57"/>
    </row>
    <row r="29" spans="1:9" ht="25.5" customHeight="1" x14ac:dyDescent="0.2">
      <c r="A29" s="71" t="s">
        <v>25</v>
      </c>
      <c r="B29" s="72"/>
      <c r="C29" s="72"/>
      <c r="D29" s="72"/>
      <c r="E29" s="72"/>
      <c r="F29" s="72"/>
      <c r="G29" s="72"/>
      <c r="H29" s="72"/>
      <c r="I29" s="73"/>
    </row>
    <row r="30" spans="1:9" x14ac:dyDescent="0.2">
      <c r="A30" s="55" t="s">
        <v>26</v>
      </c>
      <c r="B30" s="56"/>
      <c r="C30" s="56"/>
      <c r="D30" s="56"/>
      <c r="E30" s="56"/>
      <c r="F30" s="56"/>
      <c r="G30" s="56"/>
      <c r="H30" s="56"/>
      <c r="I30" s="57"/>
    </row>
    <row r="31" spans="1:9" x14ac:dyDescent="0.2">
      <c r="A31" s="55" t="s">
        <v>30</v>
      </c>
      <c r="B31" s="56"/>
      <c r="C31" s="56"/>
      <c r="D31" s="56"/>
      <c r="E31" s="56"/>
      <c r="F31" s="56"/>
      <c r="G31" s="56"/>
      <c r="H31" s="56"/>
      <c r="I31" s="57"/>
    </row>
    <row r="32" spans="1:9" ht="25.5" customHeight="1" x14ac:dyDescent="0.2">
      <c r="A32" s="65" t="s">
        <v>32</v>
      </c>
      <c r="B32" s="66"/>
      <c r="C32" s="66"/>
      <c r="D32" s="66"/>
      <c r="E32" s="66"/>
      <c r="F32" s="66"/>
      <c r="G32" s="66"/>
      <c r="H32" s="66"/>
      <c r="I32" s="6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A45" sqref="A45:D4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11.28515625" style="1" customWidth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8" t="s">
        <v>23</v>
      </c>
      <c r="B1" s="59"/>
      <c r="C1" s="59"/>
      <c r="D1" s="59"/>
      <c r="E1" s="59"/>
      <c r="F1" s="59"/>
      <c r="G1" s="59"/>
      <c r="H1" s="59"/>
      <c r="I1" s="60"/>
    </row>
    <row r="2" spans="1:9" x14ac:dyDescent="0.2">
      <c r="A2" s="43" t="s">
        <v>46</v>
      </c>
      <c r="B2" s="43" t="s">
        <v>49</v>
      </c>
      <c r="C2" s="44"/>
      <c r="D2" s="45"/>
      <c r="E2" s="41" t="s">
        <v>1</v>
      </c>
      <c r="F2" s="41" t="s">
        <v>2</v>
      </c>
      <c r="G2" s="41" t="s">
        <v>3</v>
      </c>
      <c r="H2" s="3" t="s">
        <v>4</v>
      </c>
      <c r="I2" s="26" t="s">
        <v>21</v>
      </c>
    </row>
    <row r="3" spans="1:9" ht="12.75" customHeight="1" x14ac:dyDescent="0.2">
      <c r="A3" s="43"/>
      <c r="B3" s="46" t="s">
        <v>71</v>
      </c>
      <c r="C3" s="47"/>
      <c r="D3" s="48"/>
      <c r="E3" s="61" t="s">
        <v>74</v>
      </c>
      <c r="F3" s="62">
        <v>30</v>
      </c>
      <c r="G3" s="4" t="s">
        <v>75</v>
      </c>
      <c r="H3" s="5">
        <v>2300</v>
      </c>
      <c r="I3" s="5">
        <f>IF(H3="","",(IF($C$20&lt;25%,"N/A",IF(H3&lt;=($D$20+$B$20),H3,"Descartado"))))</f>
        <v>2300</v>
      </c>
    </row>
    <row r="4" spans="1:9" x14ac:dyDescent="0.2">
      <c r="A4" s="43"/>
      <c r="B4" s="49"/>
      <c r="C4" s="50"/>
      <c r="D4" s="51"/>
      <c r="E4" s="61"/>
      <c r="F4" s="61"/>
      <c r="G4" s="4" t="s">
        <v>76</v>
      </c>
      <c r="H4" s="5">
        <v>3382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43"/>
      <c r="B5" s="49"/>
      <c r="C5" s="50"/>
      <c r="D5" s="51"/>
      <c r="E5" s="61"/>
      <c r="F5" s="61"/>
      <c r="G5" s="4" t="s">
        <v>77</v>
      </c>
      <c r="H5" s="5">
        <v>1550</v>
      </c>
      <c r="I5" s="5">
        <f t="shared" si="0"/>
        <v>1550</v>
      </c>
    </row>
    <row r="6" spans="1:9" x14ac:dyDescent="0.2">
      <c r="A6" s="43"/>
      <c r="B6" s="49"/>
      <c r="C6" s="50"/>
      <c r="D6" s="51"/>
      <c r="E6" s="61"/>
      <c r="F6" s="61"/>
      <c r="G6" s="4"/>
      <c r="H6" s="5"/>
      <c r="I6" s="5" t="str">
        <f t="shared" si="0"/>
        <v/>
      </c>
    </row>
    <row r="7" spans="1:9" x14ac:dyDescent="0.2">
      <c r="A7" s="43"/>
      <c r="B7" s="49"/>
      <c r="C7" s="50"/>
      <c r="D7" s="51"/>
      <c r="E7" s="61"/>
      <c r="F7" s="61"/>
      <c r="G7" s="4"/>
      <c r="H7" s="5"/>
      <c r="I7" s="5" t="str">
        <f t="shared" si="0"/>
        <v/>
      </c>
    </row>
    <row r="8" spans="1:9" x14ac:dyDescent="0.2">
      <c r="A8" s="43"/>
      <c r="B8" s="49"/>
      <c r="C8" s="50"/>
      <c r="D8" s="51"/>
      <c r="E8" s="61"/>
      <c r="F8" s="61"/>
      <c r="G8" s="4"/>
      <c r="H8" s="5"/>
      <c r="I8" s="5" t="str">
        <f t="shared" si="0"/>
        <v/>
      </c>
    </row>
    <row r="9" spans="1:9" x14ac:dyDescent="0.2">
      <c r="A9" s="43"/>
      <c r="B9" s="49"/>
      <c r="C9" s="50"/>
      <c r="D9" s="51"/>
      <c r="E9" s="61"/>
      <c r="F9" s="61"/>
      <c r="G9" s="4"/>
      <c r="H9" s="5"/>
      <c r="I9" s="5" t="str">
        <f t="shared" si="0"/>
        <v/>
      </c>
    </row>
    <row r="10" spans="1:9" x14ac:dyDescent="0.2">
      <c r="A10" s="43"/>
      <c r="B10" s="49"/>
      <c r="C10" s="50"/>
      <c r="D10" s="51"/>
      <c r="E10" s="61"/>
      <c r="F10" s="61"/>
      <c r="G10" s="4"/>
      <c r="H10" s="5"/>
      <c r="I10" s="5" t="str">
        <f t="shared" si="0"/>
        <v/>
      </c>
    </row>
    <row r="11" spans="1:9" x14ac:dyDescent="0.2">
      <c r="A11" s="43"/>
      <c r="B11" s="49"/>
      <c r="C11" s="50"/>
      <c r="D11" s="51"/>
      <c r="E11" s="61"/>
      <c r="F11" s="61"/>
      <c r="G11" s="4"/>
      <c r="H11" s="5"/>
      <c r="I11" s="5" t="str">
        <f t="shared" si="0"/>
        <v/>
      </c>
    </row>
    <row r="12" spans="1:9" x14ac:dyDescent="0.2">
      <c r="A12" s="43"/>
      <c r="B12" s="49"/>
      <c r="C12" s="50"/>
      <c r="D12" s="51"/>
      <c r="E12" s="61"/>
      <c r="F12" s="61"/>
      <c r="G12" s="4"/>
      <c r="H12" s="5"/>
      <c r="I12" s="5" t="str">
        <f t="shared" si="0"/>
        <v/>
      </c>
    </row>
    <row r="13" spans="1:9" x14ac:dyDescent="0.2">
      <c r="A13" s="43"/>
      <c r="B13" s="49"/>
      <c r="C13" s="50"/>
      <c r="D13" s="51"/>
      <c r="E13" s="61"/>
      <c r="F13" s="61"/>
      <c r="G13" s="4"/>
      <c r="H13" s="5"/>
      <c r="I13" s="5" t="str">
        <f t="shared" si="0"/>
        <v/>
      </c>
    </row>
    <row r="14" spans="1:9" x14ac:dyDescent="0.2">
      <c r="A14" s="43"/>
      <c r="B14" s="49"/>
      <c r="C14" s="50"/>
      <c r="D14" s="51"/>
      <c r="E14" s="61"/>
      <c r="F14" s="61"/>
      <c r="G14" s="4"/>
      <c r="H14" s="5"/>
      <c r="I14" s="5" t="str">
        <f t="shared" si="0"/>
        <v/>
      </c>
    </row>
    <row r="15" spans="1:9" x14ac:dyDescent="0.2">
      <c r="A15" s="43"/>
      <c r="B15" s="49"/>
      <c r="C15" s="50"/>
      <c r="D15" s="51"/>
      <c r="E15" s="61"/>
      <c r="F15" s="61"/>
      <c r="G15" s="4"/>
      <c r="H15" s="5"/>
      <c r="I15" s="5" t="str">
        <f t="shared" si="0"/>
        <v/>
      </c>
    </row>
    <row r="16" spans="1:9" x14ac:dyDescent="0.2">
      <c r="A16" s="43"/>
      <c r="B16" s="49"/>
      <c r="C16" s="50"/>
      <c r="D16" s="51"/>
      <c r="E16" s="61"/>
      <c r="F16" s="61"/>
      <c r="G16" s="4"/>
      <c r="H16" s="5"/>
      <c r="I16" s="5" t="str">
        <f t="shared" si="0"/>
        <v/>
      </c>
    </row>
    <row r="17" spans="1:9" x14ac:dyDescent="0.2">
      <c r="A17" s="43"/>
      <c r="B17" s="52"/>
      <c r="C17" s="53"/>
      <c r="D17" s="54"/>
      <c r="E17" s="61"/>
      <c r="F17" s="6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22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921.00018096270423</v>
      </c>
      <c r="C20" s="18">
        <f>IF(H23&lt;2,"N/A",(B20/D20))</f>
        <v>0.38205206621793597</v>
      </c>
      <c r="D20" s="19">
        <f>AVERAGE(H3:H17)</f>
        <v>2410.6666666666665</v>
      </c>
      <c r="E20" s="20">
        <f>IF(H23&lt;2,"N/A",(IF(C20&lt;=25%,"N/A",AVERAGE(I3:I17))))</f>
        <v>1925</v>
      </c>
      <c r="F20" s="19">
        <f>MEDIAN(H3:H17)</f>
        <v>2300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3" t="s">
        <v>31</v>
      </c>
      <c r="C22" s="63"/>
      <c r="D22" s="64">
        <f>IF(C20&lt;=25%,D20,MIN(E20:F20))</f>
        <v>1925</v>
      </c>
      <c r="E22" s="64"/>
    </row>
    <row r="23" spans="1:9" x14ac:dyDescent="0.2">
      <c r="B23" s="63" t="s">
        <v>9</v>
      </c>
      <c r="C23" s="63"/>
      <c r="D23" s="64">
        <f>ROUND(D22,2)*F3</f>
        <v>57750</v>
      </c>
      <c r="E23" s="64"/>
      <c r="G23" s="36" t="s">
        <v>39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68" t="s">
        <v>27</v>
      </c>
      <c r="B26" s="69"/>
      <c r="C26" s="69"/>
      <c r="D26" s="69"/>
      <c r="E26" s="69"/>
      <c r="F26" s="69"/>
      <c r="G26" s="69"/>
      <c r="H26" s="69"/>
      <c r="I26" s="70"/>
    </row>
    <row r="27" spans="1:9" x14ac:dyDescent="0.2">
      <c r="A27" s="55" t="s">
        <v>28</v>
      </c>
      <c r="B27" s="56"/>
      <c r="C27" s="56"/>
      <c r="D27" s="56"/>
      <c r="E27" s="56"/>
      <c r="F27" s="56"/>
      <c r="G27" s="56"/>
      <c r="H27" s="56"/>
      <c r="I27" s="57"/>
    </row>
    <row r="28" spans="1:9" x14ac:dyDescent="0.2">
      <c r="A28" s="55" t="s">
        <v>29</v>
      </c>
      <c r="B28" s="56"/>
      <c r="C28" s="56"/>
      <c r="D28" s="56"/>
      <c r="E28" s="56"/>
      <c r="F28" s="56"/>
      <c r="G28" s="56"/>
      <c r="H28" s="56"/>
      <c r="I28" s="57"/>
    </row>
    <row r="29" spans="1:9" ht="25.5" customHeight="1" x14ac:dyDescent="0.2">
      <c r="A29" s="71" t="s">
        <v>25</v>
      </c>
      <c r="B29" s="72"/>
      <c r="C29" s="72"/>
      <c r="D29" s="72"/>
      <c r="E29" s="72"/>
      <c r="F29" s="72"/>
      <c r="G29" s="72"/>
      <c r="H29" s="72"/>
      <c r="I29" s="73"/>
    </row>
    <row r="30" spans="1:9" x14ac:dyDescent="0.2">
      <c r="A30" s="55" t="s">
        <v>26</v>
      </c>
      <c r="B30" s="56"/>
      <c r="C30" s="56"/>
      <c r="D30" s="56"/>
      <c r="E30" s="56"/>
      <c r="F30" s="56"/>
      <c r="G30" s="56"/>
      <c r="H30" s="56"/>
      <c r="I30" s="57"/>
    </row>
    <row r="31" spans="1:9" x14ac:dyDescent="0.2">
      <c r="A31" s="55" t="s">
        <v>30</v>
      </c>
      <c r="B31" s="56"/>
      <c r="C31" s="56"/>
      <c r="D31" s="56"/>
      <c r="E31" s="56"/>
      <c r="F31" s="56"/>
      <c r="G31" s="56"/>
      <c r="H31" s="56"/>
      <c r="I31" s="57"/>
    </row>
    <row r="32" spans="1:9" ht="25.5" customHeight="1" x14ac:dyDescent="0.2">
      <c r="A32" s="65" t="s">
        <v>32</v>
      </c>
      <c r="B32" s="66"/>
      <c r="C32" s="66"/>
      <c r="D32" s="66"/>
      <c r="E32" s="66"/>
      <c r="F32" s="66"/>
      <c r="G32" s="66"/>
      <c r="H32" s="66"/>
      <c r="I32" s="6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zoomScaleNormal="100" zoomScaleSheetLayoutView="100" workbookViewId="0">
      <selection activeCell="A45" sqref="A45:D4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11.28515625" style="1" customWidth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8" t="s">
        <v>23</v>
      </c>
      <c r="B1" s="59"/>
      <c r="C1" s="59"/>
      <c r="D1" s="59"/>
      <c r="E1" s="59"/>
      <c r="F1" s="59"/>
      <c r="G1" s="59"/>
      <c r="H1" s="59"/>
      <c r="I1" s="60"/>
    </row>
    <row r="2" spans="1:9" x14ac:dyDescent="0.2">
      <c r="A2" s="43" t="s">
        <v>10</v>
      </c>
      <c r="B2" s="43" t="s">
        <v>49</v>
      </c>
      <c r="C2" s="44"/>
      <c r="D2" s="45"/>
      <c r="E2" s="2" t="s">
        <v>1</v>
      </c>
      <c r="F2" s="2" t="s">
        <v>2</v>
      </c>
      <c r="G2" s="2" t="s">
        <v>3</v>
      </c>
      <c r="H2" s="3" t="s">
        <v>4</v>
      </c>
      <c r="I2" s="26" t="s">
        <v>21</v>
      </c>
    </row>
    <row r="3" spans="1:9" ht="12.75" customHeight="1" x14ac:dyDescent="0.2">
      <c r="A3" s="43"/>
      <c r="B3" s="46" t="s">
        <v>54</v>
      </c>
      <c r="C3" s="47"/>
      <c r="D3" s="48"/>
      <c r="E3" s="61" t="s">
        <v>74</v>
      </c>
      <c r="F3" s="62">
        <v>30</v>
      </c>
      <c r="G3" s="4" t="s">
        <v>75</v>
      </c>
      <c r="H3" s="5">
        <v>2300</v>
      </c>
      <c r="I3" s="5">
        <f>IF(H3="","",(IF($C$20&lt;25%,"N/A",IF(H3&lt;=($D$20+$B$20),H3,"Descartado"))))</f>
        <v>2300</v>
      </c>
    </row>
    <row r="4" spans="1:9" x14ac:dyDescent="0.2">
      <c r="A4" s="43"/>
      <c r="B4" s="49"/>
      <c r="C4" s="50"/>
      <c r="D4" s="51"/>
      <c r="E4" s="61"/>
      <c r="F4" s="61"/>
      <c r="G4" s="4" t="s">
        <v>76</v>
      </c>
      <c r="H4" s="5">
        <v>3382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43"/>
      <c r="B5" s="49"/>
      <c r="C5" s="50"/>
      <c r="D5" s="51"/>
      <c r="E5" s="61"/>
      <c r="F5" s="61"/>
      <c r="G5" s="4" t="s">
        <v>77</v>
      </c>
      <c r="H5" s="5">
        <v>1600</v>
      </c>
      <c r="I5" s="5">
        <f t="shared" si="0"/>
        <v>1600</v>
      </c>
    </row>
    <row r="6" spans="1:9" x14ac:dyDescent="0.2">
      <c r="A6" s="43"/>
      <c r="B6" s="49"/>
      <c r="C6" s="50"/>
      <c r="D6" s="51"/>
      <c r="E6" s="61"/>
      <c r="F6" s="61"/>
      <c r="G6" s="4"/>
      <c r="H6" s="5"/>
      <c r="I6" s="5" t="str">
        <f t="shared" si="0"/>
        <v/>
      </c>
    </row>
    <row r="7" spans="1:9" x14ac:dyDescent="0.2">
      <c r="A7" s="43"/>
      <c r="B7" s="49"/>
      <c r="C7" s="50"/>
      <c r="D7" s="51"/>
      <c r="E7" s="61"/>
      <c r="F7" s="61"/>
      <c r="G7" s="4"/>
      <c r="H7" s="5"/>
      <c r="I7" s="5" t="str">
        <f t="shared" si="0"/>
        <v/>
      </c>
    </row>
    <row r="8" spans="1:9" x14ac:dyDescent="0.2">
      <c r="A8" s="43"/>
      <c r="B8" s="49"/>
      <c r="C8" s="50"/>
      <c r="D8" s="51"/>
      <c r="E8" s="61"/>
      <c r="F8" s="61"/>
      <c r="G8" s="4"/>
      <c r="H8" s="5"/>
      <c r="I8" s="5" t="str">
        <f t="shared" si="0"/>
        <v/>
      </c>
    </row>
    <row r="9" spans="1:9" x14ac:dyDescent="0.2">
      <c r="A9" s="43"/>
      <c r="B9" s="49"/>
      <c r="C9" s="50"/>
      <c r="D9" s="51"/>
      <c r="E9" s="61"/>
      <c r="F9" s="61"/>
      <c r="G9" s="4"/>
      <c r="H9" s="5"/>
      <c r="I9" s="5" t="str">
        <f t="shared" si="0"/>
        <v/>
      </c>
    </row>
    <row r="10" spans="1:9" x14ac:dyDescent="0.2">
      <c r="A10" s="43"/>
      <c r="B10" s="49"/>
      <c r="C10" s="50"/>
      <c r="D10" s="51"/>
      <c r="E10" s="61"/>
      <c r="F10" s="61"/>
      <c r="G10" s="4"/>
      <c r="H10" s="5"/>
      <c r="I10" s="5" t="str">
        <f t="shared" si="0"/>
        <v/>
      </c>
    </row>
    <row r="11" spans="1:9" x14ac:dyDescent="0.2">
      <c r="A11" s="43"/>
      <c r="B11" s="49"/>
      <c r="C11" s="50"/>
      <c r="D11" s="51"/>
      <c r="E11" s="61"/>
      <c r="F11" s="61"/>
      <c r="G11" s="4"/>
      <c r="H11" s="5"/>
      <c r="I11" s="5" t="str">
        <f t="shared" si="0"/>
        <v/>
      </c>
    </row>
    <row r="12" spans="1:9" x14ac:dyDescent="0.2">
      <c r="A12" s="43"/>
      <c r="B12" s="49"/>
      <c r="C12" s="50"/>
      <c r="D12" s="51"/>
      <c r="E12" s="61"/>
      <c r="F12" s="61"/>
      <c r="G12" s="4"/>
      <c r="H12" s="5"/>
      <c r="I12" s="5" t="str">
        <f t="shared" si="0"/>
        <v/>
      </c>
    </row>
    <row r="13" spans="1:9" x14ac:dyDescent="0.2">
      <c r="A13" s="43"/>
      <c r="B13" s="49"/>
      <c r="C13" s="50"/>
      <c r="D13" s="51"/>
      <c r="E13" s="61"/>
      <c r="F13" s="61"/>
      <c r="G13" s="4"/>
      <c r="H13" s="5"/>
      <c r="I13" s="5" t="str">
        <f t="shared" si="0"/>
        <v/>
      </c>
    </row>
    <row r="14" spans="1:9" x14ac:dyDescent="0.2">
      <c r="A14" s="43"/>
      <c r="B14" s="49"/>
      <c r="C14" s="50"/>
      <c r="D14" s="51"/>
      <c r="E14" s="61"/>
      <c r="F14" s="61"/>
      <c r="G14" s="4"/>
      <c r="H14" s="5"/>
      <c r="I14" s="5" t="str">
        <f t="shared" si="0"/>
        <v/>
      </c>
    </row>
    <row r="15" spans="1:9" x14ac:dyDescent="0.2">
      <c r="A15" s="43"/>
      <c r="B15" s="49"/>
      <c r="C15" s="50"/>
      <c r="D15" s="51"/>
      <c r="E15" s="61"/>
      <c r="F15" s="61"/>
      <c r="G15" s="4"/>
      <c r="H15" s="5"/>
      <c r="I15" s="5" t="str">
        <f t="shared" si="0"/>
        <v/>
      </c>
    </row>
    <row r="16" spans="1:9" x14ac:dyDescent="0.2">
      <c r="A16" s="43"/>
      <c r="B16" s="49"/>
      <c r="C16" s="50"/>
      <c r="D16" s="51"/>
      <c r="E16" s="61"/>
      <c r="F16" s="61"/>
      <c r="G16" s="4"/>
      <c r="H16" s="5"/>
      <c r="I16" s="5" t="str">
        <f t="shared" si="0"/>
        <v/>
      </c>
    </row>
    <row r="17" spans="1:9" x14ac:dyDescent="0.2">
      <c r="A17" s="43"/>
      <c r="B17" s="52"/>
      <c r="C17" s="53"/>
      <c r="D17" s="54"/>
      <c r="E17" s="61"/>
      <c r="F17" s="6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22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897.79804707591893</v>
      </c>
      <c r="C20" s="18">
        <f>IF(H23&lt;2,"N/A",(B20/D20))</f>
        <v>0.36987011002853015</v>
      </c>
      <c r="D20" s="19">
        <f>AVERAGE(H3:H17)</f>
        <v>2427.3333333333335</v>
      </c>
      <c r="E20" s="20">
        <f>IF(H23&lt;2,"N/A",(IF(C20&lt;=25%,"N/A",AVERAGE(I3:I17))))</f>
        <v>1950</v>
      </c>
      <c r="F20" s="19">
        <f>MEDIAN(H3:H17)</f>
        <v>2300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3" t="s">
        <v>31</v>
      </c>
      <c r="C22" s="63"/>
      <c r="D22" s="64">
        <f>IF(C20&lt;=25%,D20,MIN(E20:F20))</f>
        <v>1950</v>
      </c>
      <c r="E22" s="64"/>
    </row>
    <row r="23" spans="1:9" x14ac:dyDescent="0.2">
      <c r="B23" s="63" t="s">
        <v>9</v>
      </c>
      <c r="C23" s="63"/>
      <c r="D23" s="64">
        <f>ROUND(D22,2)*F3</f>
        <v>58500</v>
      </c>
      <c r="E23" s="64"/>
      <c r="G23" s="36" t="s">
        <v>39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68" t="s">
        <v>27</v>
      </c>
      <c r="B26" s="69"/>
      <c r="C26" s="69"/>
      <c r="D26" s="69"/>
      <c r="E26" s="69"/>
      <c r="F26" s="69"/>
      <c r="G26" s="69"/>
      <c r="H26" s="69"/>
      <c r="I26" s="70"/>
    </row>
    <row r="27" spans="1:9" x14ac:dyDescent="0.2">
      <c r="A27" s="55" t="s">
        <v>28</v>
      </c>
      <c r="B27" s="56"/>
      <c r="C27" s="56"/>
      <c r="D27" s="56"/>
      <c r="E27" s="56"/>
      <c r="F27" s="56"/>
      <c r="G27" s="56"/>
      <c r="H27" s="56"/>
      <c r="I27" s="57"/>
    </row>
    <row r="28" spans="1:9" x14ac:dyDescent="0.2">
      <c r="A28" s="55" t="s">
        <v>29</v>
      </c>
      <c r="B28" s="56"/>
      <c r="C28" s="56"/>
      <c r="D28" s="56"/>
      <c r="E28" s="56"/>
      <c r="F28" s="56"/>
      <c r="G28" s="56"/>
      <c r="H28" s="56"/>
      <c r="I28" s="57"/>
    </row>
    <row r="29" spans="1:9" ht="25.5" customHeight="1" x14ac:dyDescent="0.2">
      <c r="A29" s="71" t="s">
        <v>25</v>
      </c>
      <c r="B29" s="72"/>
      <c r="C29" s="72"/>
      <c r="D29" s="72"/>
      <c r="E29" s="72"/>
      <c r="F29" s="72"/>
      <c r="G29" s="72"/>
      <c r="H29" s="72"/>
      <c r="I29" s="73"/>
    </row>
    <row r="30" spans="1:9" x14ac:dyDescent="0.2">
      <c r="A30" s="55" t="s">
        <v>26</v>
      </c>
      <c r="B30" s="56"/>
      <c r="C30" s="56"/>
      <c r="D30" s="56"/>
      <c r="E30" s="56"/>
      <c r="F30" s="56"/>
      <c r="G30" s="56"/>
      <c r="H30" s="56"/>
      <c r="I30" s="57"/>
    </row>
    <row r="31" spans="1:9" x14ac:dyDescent="0.2">
      <c r="A31" s="55" t="s">
        <v>30</v>
      </c>
      <c r="B31" s="56"/>
      <c r="C31" s="56"/>
      <c r="D31" s="56"/>
      <c r="E31" s="56"/>
      <c r="F31" s="56"/>
      <c r="G31" s="56"/>
      <c r="H31" s="56"/>
      <c r="I31" s="57"/>
    </row>
    <row r="32" spans="1:9" ht="25.5" customHeight="1" x14ac:dyDescent="0.2">
      <c r="A32" s="65" t="s">
        <v>32</v>
      </c>
      <c r="B32" s="66"/>
      <c r="C32" s="66"/>
      <c r="D32" s="66"/>
      <c r="E32" s="66"/>
      <c r="F32" s="66"/>
      <c r="G32" s="66"/>
      <c r="H32" s="66"/>
      <c r="I32" s="6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A45" sqref="A45:D4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11.28515625" style="1" customWidth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8" t="s">
        <v>23</v>
      </c>
      <c r="B1" s="59"/>
      <c r="C1" s="59"/>
      <c r="D1" s="59"/>
      <c r="E1" s="59"/>
      <c r="F1" s="59"/>
      <c r="G1" s="59"/>
      <c r="H1" s="59"/>
      <c r="I1" s="60"/>
    </row>
    <row r="2" spans="1:9" x14ac:dyDescent="0.2">
      <c r="A2" s="43" t="s">
        <v>47</v>
      </c>
      <c r="B2" s="43" t="s">
        <v>49</v>
      </c>
      <c r="C2" s="44"/>
      <c r="D2" s="45"/>
      <c r="E2" s="41" t="s">
        <v>1</v>
      </c>
      <c r="F2" s="41" t="s">
        <v>2</v>
      </c>
      <c r="G2" s="41" t="s">
        <v>3</v>
      </c>
      <c r="H2" s="3" t="s">
        <v>4</v>
      </c>
      <c r="I2" s="26" t="s">
        <v>21</v>
      </c>
    </row>
    <row r="3" spans="1:9" ht="12.75" customHeight="1" x14ac:dyDescent="0.2">
      <c r="A3" s="43"/>
      <c r="B3" s="46" t="s">
        <v>72</v>
      </c>
      <c r="C3" s="47"/>
      <c r="D3" s="48"/>
      <c r="E3" s="61" t="s">
        <v>74</v>
      </c>
      <c r="F3" s="62">
        <v>30</v>
      </c>
      <c r="G3" s="4" t="s">
        <v>75</v>
      </c>
      <c r="H3" s="5">
        <v>2300</v>
      </c>
      <c r="I3" s="5">
        <f>IF(H3="","",(IF($C$20&lt;25%,"N/A",IF(H3&lt;=($D$20+$B$20),H3,"Descartado"))))</f>
        <v>2300</v>
      </c>
    </row>
    <row r="4" spans="1:9" x14ac:dyDescent="0.2">
      <c r="A4" s="43"/>
      <c r="B4" s="49"/>
      <c r="C4" s="50"/>
      <c r="D4" s="51"/>
      <c r="E4" s="61"/>
      <c r="F4" s="61"/>
      <c r="G4" s="4" t="s">
        <v>76</v>
      </c>
      <c r="H4" s="5">
        <v>3382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43"/>
      <c r="B5" s="49"/>
      <c r="C5" s="50"/>
      <c r="D5" s="51"/>
      <c r="E5" s="61"/>
      <c r="F5" s="61"/>
      <c r="G5" s="4" t="s">
        <v>77</v>
      </c>
      <c r="H5" s="5">
        <v>1550</v>
      </c>
      <c r="I5" s="5">
        <f t="shared" si="0"/>
        <v>1550</v>
      </c>
    </row>
    <row r="6" spans="1:9" x14ac:dyDescent="0.2">
      <c r="A6" s="43"/>
      <c r="B6" s="49"/>
      <c r="C6" s="50"/>
      <c r="D6" s="51"/>
      <c r="E6" s="61"/>
      <c r="F6" s="61"/>
      <c r="G6" s="4"/>
      <c r="H6" s="5"/>
      <c r="I6" s="5" t="str">
        <f t="shared" si="0"/>
        <v/>
      </c>
    </row>
    <row r="7" spans="1:9" x14ac:dyDescent="0.2">
      <c r="A7" s="43"/>
      <c r="B7" s="49"/>
      <c r="C7" s="50"/>
      <c r="D7" s="51"/>
      <c r="E7" s="61"/>
      <c r="F7" s="61"/>
      <c r="G7" s="4"/>
      <c r="H7" s="5"/>
      <c r="I7" s="5" t="str">
        <f t="shared" si="0"/>
        <v/>
      </c>
    </row>
    <row r="8" spans="1:9" x14ac:dyDescent="0.2">
      <c r="A8" s="43"/>
      <c r="B8" s="49"/>
      <c r="C8" s="50"/>
      <c r="D8" s="51"/>
      <c r="E8" s="61"/>
      <c r="F8" s="61"/>
      <c r="G8" s="4"/>
      <c r="H8" s="5"/>
      <c r="I8" s="5" t="str">
        <f t="shared" si="0"/>
        <v/>
      </c>
    </row>
    <row r="9" spans="1:9" x14ac:dyDescent="0.2">
      <c r="A9" s="43"/>
      <c r="B9" s="49"/>
      <c r="C9" s="50"/>
      <c r="D9" s="51"/>
      <c r="E9" s="61"/>
      <c r="F9" s="61"/>
      <c r="G9" s="4"/>
      <c r="H9" s="5"/>
      <c r="I9" s="5" t="str">
        <f t="shared" si="0"/>
        <v/>
      </c>
    </row>
    <row r="10" spans="1:9" x14ac:dyDescent="0.2">
      <c r="A10" s="43"/>
      <c r="B10" s="49"/>
      <c r="C10" s="50"/>
      <c r="D10" s="51"/>
      <c r="E10" s="61"/>
      <c r="F10" s="61"/>
      <c r="G10" s="4"/>
      <c r="H10" s="5"/>
      <c r="I10" s="5" t="str">
        <f t="shared" si="0"/>
        <v/>
      </c>
    </row>
    <row r="11" spans="1:9" x14ac:dyDescent="0.2">
      <c r="A11" s="43"/>
      <c r="B11" s="49"/>
      <c r="C11" s="50"/>
      <c r="D11" s="51"/>
      <c r="E11" s="61"/>
      <c r="F11" s="61"/>
      <c r="G11" s="4"/>
      <c r="H11" s="5"/>
      <c r="I11" s="5" t="str">
        <f t="shared" si="0"/>
        <v/>
      </c>
    </row>
    <row r="12" spans="1:9" x14ac:dyDescent="0.2">
      <c r="A12" s="43"/>
      <c r="B12" s="49"/>
      <c r="C12" s="50"/>
      <c r="D12" s="51"/>
      <c r="E12" s="61"/>
      <c r="F12" s="61"/>
      <c r="G12" s="4"/>
      <c r="H12" s="5"/>
      <c r="I12" s="5" t="str">
        <f t="shared" si="0"/>
        <v/>
      </c>
    </row>
    <row r="13" spans="1:9" x14ac:dyDescent="0.2">
      <c r="A13" s="43"/>
      <c r="B13" s="49"/>
      <c r="C13" s="50"/>
      <c r="D13" s="51"/>
      <c r="E13" s="61"/>
      <c r="F13" s="61"/>
      <c r="G13" s="4"/>
      <c r="H13" s="5"/>
      <c r="I13" s="5" t="str">
        <f t="shared" si="0"/>
        <v/>
      </c>
    </row>
    <row r="14" spans="1:9" x14ac:dyDescent="0.2">
      <c r="A14" s="43"/>
      <c r="B14" s="49"/>
      <c r="C14" s="50"/>
      <c r="D14" s="51"/>
      <c r="E14" s="61"/>
      <c r="F14" s="61"/>
      <c r="G14" s="4"/>
      <c r="H14" s="5"/>
      <c r="I14" s="5" t="str">
        <f t="shared" si="0"/>
        <v/>
      </c>
    </row>
    <row r="15" spans="1:9" x14ac:dyDescent="0.2">
      <c r="A15" s="43"/>
      <c r="B15" s="49"/>
      <c r="C15" s="50"/>
      <c r="D15" s="51"/>
      <c r="E15" s="61"/>
      <c r="F15" s="61"/>
      <c r="G15" s="4"/>
      <c r="H15" s="5"/>
      <c r="I15" s="5" t="str">
        <f t="shared" si="0"/>
        <v/>
      </c>
    </row>
    <row r="16" spans="1:9" x14ac:dyDescent="0.2">
      <c r="A16" s="43"/>
      <c r="B16" s="49"/>
      <c r="C16" s="50"/>
      <c r="D16" s="51"/>
      <c r="E16" s="61"/>
      <c r="F16" s="61"/>
      <c r="G16" s="4"/>
      <c r="H16" s="5"/>
      <c r="I16" s="5" t="str">
        <f t="shared" si="0"/>
        <v/>
      </c>
    </row>
    <row r="17" spans="1:9" x14ac:dyDescent="0.2">
      <c r="A17" s="43"/>
      <c r="B17" s="52"/>
      <c r="C17" s="53"/>
      <c r="D17" s="54"/>
      <c r="E17" s="61"/>
      <c r="F17" s="6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22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921.00018096270423</v>
      </c>
      <c r="C20" s="18">
        <f>IF(H23&lt;2,"N/A",(B20/D20))</f>
        <v>0.38205206621793597</v>
      </c>
      <c r="D20" s="19">
        <f>AVERAGE(H3:H17)</f>
        <v>2410.6666666666665</v>
      </c>
      <c r="E20" s="20">
        <f>IF(H23&lt;2,"N/A",(IF(C20&lt;=25%,"N/A",AVERAGE(I3:I17))))</f>
        <v>1925</v>
      </c>
      <c r="F20" s="19">
        <f>MEDIAN(H3:H17)</f>
        <v>2300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3" t="s">
        <v>31</v>
      </c>
      <c r="C22" s="63"/>
      <c r="D22" s="64">
        <f>IF(C20&lt;=25%,D20,MIN(E20:F20))</f>
        <v>1925</v>
      </c>
      <c r="E22" s="64"/>
    </row>
    <row r="23" spans="1:9" x14ac:dyDescent="0.2">
      <c r="B23" s="63" t="s">
        <v>9</v>
      </c>
      <c r="C23" s="63"/>
      <c r="D23" s="64">
        <f>ROUND(D22,2)*F3</f>
        <v>57750</v>
      </c>
      <c r="E23" s="64"/>
      <c r="G23" s="36" t="s">
        <v>39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68" t="s">
        <v>27</v>
      </c>
      <c r="B26" s="69"/>
      <c r="C26" s="69"/>
      <c r="D26" s="69"/>
      <c r="E26" s="69"/>
      <c r="F26" s="69"/>
      <c r="G26" s="69"/>
      <c r="H26" s="69"/>
      <c r="I26" s="70"/>
    </row>
    <row r="27" spans="1:9" x14ac:dyDescent="0.2">
      <c r="A27" s="55" t="s">
        <v>28</v>
      </c>
      <c r="B27" s="56"/>
      <c r="C27" s="56"/>
      <c r="D27" s="56"/>
      <c r="E27" s="56"/>
      <c r="F27" s="56"/>
      <c r="G27" s="56"/>
      <c r="H27" s="56"/>
      <c r="I27" s="57"/>
    </row>
    <row r="28" spans="1:9" x14ac:dyDescent="0.2">
      <c r="A28" s="55" t="s">
        <v>29</v>
      </c>
      <c r="B28" s="56"/>
      <c r="C28" s="56"/>
      <c r="D28" s="56"/>
      <c r="E28" s="56"/>
      <c r="F28" s="56"/>
      <c r="G28" s="56"/>
      <c r="H28" s="56"/>
      <c r="I28" s="57"/>
    </row>
    <row r="29" spans="1:9" ht="25.5" customHeight="1" x14ac:dyDescent="0.2">
      <c r="A29" s="71" t="s">
        <v>25</v>
      </c>
      <c r="B29" s="72"/>
      <c r="C29" s="72"/>
      <c r="D29" s="72"/>
      <c r="E29" s="72"/>
      <c r="F29" s="72"/>
      <c r="G29" s="72"/>
      <c r="H29" s="72"/>
      <c r="I29" s="73"/>
    </row>
    <row r="30" spans="1:9" x14ac:dyDescent="0.2">
      <c r="A30" s="55" t="s">
        <v>26</v>
      </c>
      <c r="B30" s="56"/>
      <c r="C30" s="56"/>
      <c r="D30" s="56"/>
      <c r="E30" s="56"/>
      <c r="F30" s="56"/>
      <c r="G30" s="56"/>
      <c r="H30" s="56"/>
      <c r="I30" s="57"/>
    </row>
    <row r="31" spans="1:9" x14ac:dyDescent="0.2">
      <c r="A31" s="55" t="s">
        <v>30</v>
      </c>
      <c r="B31" s="56"/>
      <c r="C31" s="56"/>
      <c r="D31" s="56"/>
      <c r="E31" s="56"/>
      <c r="F31" s="56"/>
      <c r="G31" s="56"/>
      <c r="H31" s="56"/>
      <c r="I31" s="57"/>
    </row>
    <row r="32" spans="1:9" ht="25.5" customHeight="1" x14ac:dyDescent="0.2">
      <c r="A32" s="65" t="s">
        <v>32</v>
      </c>
      <c r="B32" s="66"/>
      <c r="C32" s="66"/>
      <c r="D32" s="66"/>
      <c r="E32" s="66"/>
      <c r="F32" s="66"/>
      <c r="G32" s="66"/>
      <c r="H32" s="66"/>
      <c r="I32" s="6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A45" sqref="A45:D4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11.28515625" style="1" customWidth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8" t="s">
        <v>23</v>
      </c>
      <c r="B1" s="59"/>
      <c r="C1" s="59"/>
      <c r="D1" s="59"/>
      <c r="E1" s="59"/>
      <c r="F1" s="59"/>
      <c r="G1" s="59"/>
      <c r="H1" s="59"/>
      <c r="I1" s="60"/>
    </row>
    <row r="2" spans="1:9" x14ac:dyDescent="0.2">
      <c r="A2" s="43" t="s">
        <v>48</v>
      </c>
      <c r="B2" s="43" t="s">
        <v>49</v>
      </c>
      <c r="C2" s="44"/>
      <c r="D2" s="45"/>
      <c r="E2" s="41" t="s">
        <v>1</v>
      </c>
      <c r="F2" s="41" t="s">
        <v>2</v>
      </c>
      <c r="G2" s="41" t="s">
        <v>3</v>
      </c>
      <c r="H2" s="3" t="s">
        <v>4</v>
      </c>
      <c r="I2" s="26" t="s">
        <v>21</v>
      </c>
    </row>
    <row r="3" spans="1:9" ht="12.75" customHeight="1" x14ac:dyDescent="0.2">
      <c r="A3" s="43"/>
      <c r="B3" s="46" t="s">
        <v>73</v>
      </c>
      <c r="C3" s="47"/>
      <c r="D3" s="48"/>
      <c r="E3" s="61" t="s">
        <v>74</v>
      </c>
      <c r="F3" s="62">
        <v>30</v>
      </c>
      <c r="G3" s="4" t="s">
        <v>75</v>
      </c>
      <c r="H3" s="5">
        <v>2300</v>
      </c>
      <c r="I3" s="5" t="str">
        <f>IF(H3="","",(IF($C$20&lt;25%,"N/A",IF(H3&lt;=($D$20+$B$20),H3,"Descartado"))))</f>
        <v>N/A</v>
      </c>
    </row>
    <row r="4" spans="1:9" x14ac:dyDescent="0.2">
      <c r="A4" s="43"/>
      <c r="B4" s="49"/>
      <c r="C4" s="50"/>
      <c r="D4" s="51"/>
      <c r="E4" s="61"/>
      <c r="F4" s="61"/>
      <c r="G4" s="4" t="s">
        <v>76</v>
      </c>
      <c r="H4" s="5">
        <v>3382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3"/>
      <c r="B5" s="49"/>
      <c r="C5" s="50"/>
      <c r="D5" s="51"/>
      <c r="E5" s="61"/>
      <c r="F5" s="61"/>
      <c r="G5" s="4" t="s">
        <v>77</v>
      </c>
      <c r="H5" s="5">
        <v>2490</v>
      </c>
      <c r="I5" s="5" t="str">
        <f t="shared" si="0"/>
        <v>N/A</v>
      </c>
    </row>
    <row r="6" spans="1:9" x14ac:dyDescent="0.2">
      <c r="A6" s="43"/>
      <c r="B6" s="49"/>
      <c r="C6" s="50"/>
      <c r="D6" s="51"/>
      <c r="E6" s="61"/>
      <c r="F6" s="61"/>
      <c r="G6" s="4"/>
      <c r="H6" s="5"/>
      <c r="I6" s="5" t="str">
        <f t="shared" si="0"/>
        <v/>
      </c>
    </row>
    <row r="7" spans="1:9" x14ac:dyDescent="0.2">
      <c r="A7" s="43"/>
      <c r="B7" s="49"/>
      <c r="C7" s="50"/>
      <c r="D7" s="51"/>
      <c r="E7" s="61"/>
      <c r="F7" s="61"/>
      <c r="G7" s="4"/>
      <c r="H7" s="5"/>
      <c r="I7" s="5" t="str">
        <f t="shared" si="0"/>
        <v/>
      </c>
    </row>
    <row r="8" spans="1:9" x14ac:dyDescent="0.2">
      <c r="A8" s="43"/>
      <c r="B8" s="49"/>
      <c r="C8" s="50"/>
      <c r="D8" s="51"/>
      <c r="E8" s="61"/>
      <c r="F8" s="61"/>
      <c r="G8" s="4"/>
      <c r="H8" s="5"/>
      <c r="I8" s="5" t="str">
        <f t="shared" si="0"/>
        <v/>
      </c>
    </row>
    <row r="9" spans="1:9" x14ac:dyDescent="0.2">
      <c r="A9" s="43"/>
      <c r="B9" s="49"/>
      <c r="C9" s="50"/>
      <c r="D9" s="51"/>
      <c r="E9" s="61"/>
      <c r="F9" s="61"/>
      <c r="G9" s="4"/>
      <c r="H9" s="5"/>
      <c r="I9" s="5" t="str">
        <f t="shared" si="0"/>
        <v/>
      </c>
    </row>
    <row r="10" spans="1:9" x14ac:dyDescent="0.2">
      <c r="A10" s="43"/>
      <c r="B10" s="49"/>
      <c r="C10" s="50"/>
      <c r="D10" s="51"/>
      <c r="E10" s="61"/>
      <c r="F10" s="61"/>
      <c r="G10" s="4"/>
      <c r="H10" s="5"/>
      <c r="I10" s="5" t="str">
        <f t="shared" si="0"/>
        <v/>
      </c>
    </row>
    <row r="11" spans="1:9" x14ac:dyDescent="0.2">
      <c r="A11" s="43"/>
      <c r="B11" s="49"/>
      <c r="C11" s="50"/>
      <c r="D11" s="51"/>
      <c r="E11" s="61"/>
      <c r="F11" s="61"/>
      <c r="G11" s="4"/>
      <c r="H11" s="5"/>
      <c r="I11" s="5" t="str">
        <f t="shared" si="0"/>
        <v/>
      </c>
    </row>
    <row r="12" spans="1:9" x14ac:dyDescent="0.2">
      <c r="A12" s="43"/>
      <c r="B12" s="49"/>
      <c r="C12" s="50"/>
      <c r="D12" s="51"/>
      <c r="E12" s="61"/>
      <c r="F12" s="61"/>
      <c r="G12" s="4"/>
      <c r="H12" s="5"/>
      <c r="I12" s="5" t="str">
        <f t="shared" si="0"/>
        <v/>
      </c>
    </row>
    <row r="13" spans="1:9" x14ac:dyDescent="0.2">
      <c r="A13" s="43"/>
      <c r="B13" s="49"/>
      <c r="C13" s="50"/>
      <c r="D13" s="51"/>
      <c r="E13" s="61"/>
      <c r="F13" s="61"/>
      <c r="G13" s="4"/>
      <c r="H13" s="5"/>
      <c r="I13" s="5" t="str">
        <f t="shared" si="0"/>
        <v/>
      </c>
    </row>
    <row r="14" spans="1:9" x14ac:dyDescent="0.2">
      <c r="A14" s="43"/>
      <c r="B14" s="49"/>
      <c r="C14" s="50"/>
      <c r="D14" s="51"/>
      <c r="E14" s="61"/>
      <c r="F14" s="61"/>
      <c r="G14" s="4"/>
      <c r="H14" s="5"/>
      <c r="I14" s="5" t="str">
        <f t="shared" si="0"/>
        <v/>
      </c>
    </row>
    <row r="15" spans="1:9" x14ac:dyDescent="0.2">
      <c r="A15" s="43"/>
      <c r="B15" s="49"/>
      <c r="C15" s="50"/>
      <c r="D15" s="51"/>
      <c r="E15" s="61"/>
      <c r="F15" s="61"/>
      <c r="G15" s="4"/>
      <c r="H15" s="5"/>
      <c r="I15" s="5" t="str">
        <f t="shared" si="0"/>
        <v/>
      </c>
    </row>
    <row r="16" spans="1:9" x14ac:dyDescent="0.2">
      <c r="A16" s="43"/>
      <c r="B16" s="49"/>
      <c r="C16" s="50"/>
      <c r="D16" s="51"/>
      <c r="E16" s="61"/>
      <c r="F16" s="61"/>
      <c r="G16" s="4"/>
      <c r="H16" s="5"/>
      <c r="I16" s="5" t="str">
        <f t="shared" si="0"/>
        <v/>
      </c>
    </row>
    <row r="17" spans="1:9" x14ac:dyDescent="0.2">
      <c r="A17" s="43"/>
      <c r="B17" s="52"/>
      <c r="C17" s="53"/>
      <c r="D17" s="54"/>
      <c r="E17" s="61"/>
      <c r="F17" s="6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22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577.70926944268433</v>
      </c>
      <c r="C20" s="18">
        <f>IF(H23&lt;2,"N/A",(B20/D20))</f>
        <v>0.21208122960450967</v>
      </c>
      <c r="D20" s="19">
        <f>AVERAGE(H3:H17)</f>
        <v>2724</v>
      </c>
      <c r="E20" s="20" t="str">
        <f>IF(H23&lt;2,"N/A",(IF(C20&lt;=25%,"N/A",AVERAGE(I3:I17))))</f>
        <v>N/A</v>
      </c>
      <c r="F20" s="19">
        <f>MEDIAN(H3:H17)</f>
        <v>2490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3" t="s">
        <v>31</v>
      </c>
      <c r="C22" s="63"/>
      <c r="D22" s="64">
        <f>IF(C20&lt;=25%,D20,MIN(E20:F20))</f>
        <v>2724</v>
      </c>
      <c r="E22" s="64"/>
    </row>
    <row r="23" spans="1:9" x14ac:dyDescent="0.2">
      <c r="B23" s="63" t="s">
        <v>9</v>
      </c>
      <c r="C23" s="63"/>
      <c r="D23" s="64">
        <f>ROUND(D22,2)*F3</f>
        <v>81720</v>
      </c>
      <c r="E23" s="64"/>
      <c r="G23" s="36" t="s">
        <v>39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68" t="s">
        <v>27</v>
      </c>
      <c r="B26" s="69"/>
      <c r="C26" s="69"/>
      <c r="D26" s="69"/>
      <c r="E26" s="69"/>
      <c r="F26" s="69"/>
      <c r="G26" s="69"/>
      <c r="H26" s="69"/>
      <c r="I26" s="70"/>
    </row>
    <row r="27" spans="1:9" x14ac:dyDescent="0.2">
      <c r="A27" s="55" t="s">
        <v>28</v>
      </c>
      <c r="B27" s="56"/>
      <c r="C27" s="56"/>
      <c r="D27" s="56"/>
      <c r="E27" s="56"/>
      <c r="F27" s="56"/>
      <c r="G27" s="56"/>
      <c r="H27" s="56"/>
      <c r="I27" s="57"/>
    </row>
    <row r="28" spans="1:9" x14ac:dyDescent="0.2">
      <c r="A28" s="55" t="s">
        <v>29</v>
      </c>
      <c r="B28" s="56"/>
      <c r="C28" s="56"/>
      <c r="D28" s="56"/>
      <c r="E28" s="56"/>
      <c r="F28" s="56"/>
      <c r="G28" s="56"/>
      <c r="H28" s="56"/>
      <c r="I28" s="57"/>
    </row>
    <row r="29" spans="1:9" ht="25.5" customHeight="1" x14ac:dyDescent="0.2">
      <c r="A29" s="71" t="s">
        <v>25</v>
      </c>
      <c r="B29" s="72"/>
      <c r="C29" s="72"/>
      <c r="D29" s="72"/>
      <c r="E29" s="72"/>
      <c r="F29" s="72"/>
      <c r="G29" s="72"/>
      <c r="H29" s="72"/>
      <c r="I29" s="73"/>
    </row>
    <row r="30" spans="1:9" x14ac:dyDescent="0.2">
      <c r="A30" s="55" t="s">
        <v>26</v>
      </c>
      <c r="B30" s="56"/>
      <c r="C30" s="56"/>
      <c r="D30" s="56"/>
      <c r="E30" s="56"/>
      <c r="F30" s="56"/>
      <c r="G30" s="56"/>
      <c r="H30" s="56"/>
      <c r="I30" s="57"/>
    </row>
    <row r="31" spans="1:9" x14ac:dyDescent="0.2">
      <c r="A31" s="55" t="s">
        <v>30</v>
      </c>
      <c r="B31" s="56"/>
      <c r="C31" s="56"/>
      <c r="D31" s="56"/>
      <c r="E31" s="56"/>
      <c r="F31" s="56"/>
      <c r="G31" s="56"/>
      <c r="H31" s="56"/>
      <c r="I31" s="57"/>
    </row>
    <row r="32" spans="1:9" ht="25.5" customHeight="1" x14ac:dyDescent="0.2">
      <c r="A32" s="65" t="s">
        <v>32</v>
      </c>
      <c r="B32" s="66"/>
      <c r="C32" s="66"/>
      <c r="D32" s="66"/>
      <c r="E32" s="66"/>
      <c r="F32" s="66"/>
      <c r="G32" s="66"/>
      <c r="H32" s="66"/>
      <c r="I32" s="6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zoomScaleNormal="100" zoomScaleSheetLayoutView="100" workbookViewId="0">
      <selection activeCell="A45" sqref="A45:D45"/>
    </sheetView>
  </sheetViews>
  <sheetFormatPr defaultRowHeight="12.75" x14ac:dyDescent="0.2"/>
  <cols>
    <col min="1" max="1" width="9.140625" style="29"/>
    <col min="2" max="2" width="86.85546875" style="29" customWidth="1"/>
    <col min="3" max="5" width="13.28515625" style="29" customWidth="1"/>
    <col min="6" max="6" width="17.42578125" style="29" bestFit="1" customWidth="1"/>
    <col min="7" max="14" width="9.140625" style="39"/>
    <col min="15" max="16384" width="9.140625" style="29"/>
  </cols>
  <sheetData>
    <row r="1" spans="1:7" ht="15.75" x14ac:dyDescent="0.25">
      <c r="A1" s="74" t="s">
        <v>33</v>
      </c>
      <c r="B1" s="74"/>
      <c r="C1" s="74"/>
      <c r="D1" s="74"/>
      <c r="E1" s="74"/>
      <c r="F1" s="74"/>
    </row>
    <row r="2" spans="1:7" ht="25.5" x14ac:dyDescent="0.2">
      <c r="A2" s="34" t="s">
        <v>34</v>
      </c>
      <c r="B2" s="34" t="s">
        <v>35</v>
      </c>
      <c r="C2" s="34" t="s">
        <v>36</v>
      </c>
      <c r="D2" s="34" t="s">
        <v>37</v>
      </c>
      <c r="E2" s="34" t="s">
        <v>78</v>
      </c>
      <c r="F2" s="38" t="s">
        <v>38</v>
      </c>
    </row>
    <row r="3" spans="1:7" x14ac:dyDescent="0.2">
      <c r="A3" s="30">
        <v>1</v>
      </c>
      <c r="B3" s="31" t="str">
        <f>Item1!B3</f>
        <v>Fórum Eleitoral de Alagoinhas e depósito de urnas eletrônicas</v>
      </c>
      <c r="C3" s="30" t="str">
        <f>Item1!E3</f>
        <v>valor mensal</v>
      </c>
      <c r="D3" s="30">
        <f>Item1!F3</f>
        <v>30</v>
      </c>
      <c r="E3" s="35">
        <f>Item1!D22</f>
        <v>1950</v>
      </c>
      <c r="F3" s="32">
        <f>(ROUND(E3,2)*D3)</f>
        <v>58500</v>
      </c>
      <c r="G3" s="40" t="str">
        <f>IF(F3&gt;80000,"necessária a subdivisão deste item em cotas!","")</f>
        <v/>
      </c>
    </row>
    <row r="4" spans="1:7" x14ac:dyDescent="0.2">
      <c r="A4" s="30">
        <v>2</v>
      </c>
      <c r="B4" s="31" t="str">
        <f>Item2!B3</f>
        <v>Fórum Eleitoral de Barreiras e depósito de urnas eletrônicas</v>
      </c>
      <c r="C4" s="30" t="str">
        <f>Item2!E3</f>
        <v>valor mensal</v>
      </c>
      <c r="D4" s="30">
        <f>Item2!F3</f>
        <v>30</v>
      </c>
      <c r="E4" s="35">
        <f>Item2!D22</f>
        <v>1950</v>
      </c>
      <c r="F4" s="32">
        <f t="shared" ref="F4:F23" si="0">(ROUND(E4,2)*D4)</f>
        <v>58500</v>
      </c>
      <c r="G4" s="40" t="str">
        <f t="shared" ref="G4:G14" si="1">IF(F4&gt;80000,"necessária a subdivisão deste item em cotas!","")</f>
        <v/>
      </c>
    </row>
    <row r="5" spans="1:7" x14ac:dyDescent="0.2">
      <c r="A5" s="30">
        <v>3</v>
      </c>
      <c r="B5" s="31" t="str">
        <f>Item3!B3</f>
        <v>Fórum Eleitoral de Brumado e depósito de urnas eletrônicas</v>
      </c>
      <c r="C5" s="30" t="str">
        <f>Item3!E3</f>
        <v>valor mensal</v>
      </c>
      <c r="D5" s="30">
        <f>Item3!F3</f>
        <v>30</v>
      </c>
      <c r="E5" s="35">
        <f>Item3!D22</f>
        <v>1950</v>
      </c>
      <c r="F5" s="32">
        <f t="shared" si="0"/>
        <v>58500</v>
      </c>
      <c r="G5" s="40" t="str">
        <f t="shared" si="1"/>
        <v/>
      </c>
    </row>
    <row r="6" spans="1:7" x14ac:dyDescent="0.2">
      <c r="A6" s="30">
        <v>4</v>
      </c>
      <c r="B6" s="31" t="str">
        <f>Item4!B3</f>
        <v>Fórum Eleitoral de Camaçari e depósito de urnas eletrônicas</v>
      </c>
      <c r="C6" s="30" t="str">
        <f>Item4!E3</f>
        <v>valor mensal</v>
      </c>
      <c r="D6" s="30">
        <f>Item4!F3</f>
        <v>30</v>
      </c>
      <c r="E6" s="35">
        <f>Item4!D22</f>
        <v>1975</v>
      </c>
      <c r="F6" s="32">
        <f t="shared" si="0"/>
        <v>59250</v>
      </c>
      <c r="G6" s="40" t="str">
        <f t="shared" si="1"/>
        <v/>
      </c>
    </row>
    <row r="7" spans="1:7" x14ac:dyDescent="0.2">
      <c r="A7" s="30">
        <v>5</v>
      </c>
      <c r="B7" s="31" t="str">
        <f>Item5!B3</f>
        <v>Fórum Eleitoral de Cruz das Almas e depósito de urnas eletrônicas</v>
      </c>
      <c r="C7" s="30" t="str">
        <f>Item5!E3</f>
        <v>valor mensal</v>
      </c>
      <c r="D7" s="30">
        <f>Item5!F3</f>
        <v>30</v>
      </c>
      <c r="E7" s="35">
        <f>Item5!D22</f>
        <v>1925</v>
      </c>
      <c r="F7" s="32">
        <f t="shared" si="0"/>
        <v>57750</v>
      </c>
      <c r="G7" s="40" t="str">
        <f t="shared" si="1"/>
        <v/>
      </c>
    </row>
    <row r="8" spans="1:7" x14ac:dyDescent="0.2">
      <c r="A8" s="30">
        <v>6</v>
      </c>
      <c r="B8" s="31" t="str">
        <f>Item6!B3</f>
        <v>Fórum Eleitoral de Eunápolis e depósito de urnas eletrônicas</v>
      </c>
      <c r="C8" s="30" t="str">
        <f>Item6!E3</f>
        <v>valor mensal</v>
      </c>
      <c r="D8" s="30">
        <f>Item6!F3</f>
        <v>30</v>
      </c>
      <c r="E8" s="35">
        <f>Item6!D22</f>
        <v>1925</v>
      </c>
      <c r="F8" s="32">
        <f t="shared" si="0"/>
        <v>57750</v>
      </c>
      <c r="G8" s="40" t="str">
        <f t="shared" si="1"/>
        <v/>
      </c>
    </row>
    <row r="9" spans="1:7" x14ac:dyDescent="0.2">
      <c r="A9" s="30">
        <v>7</v>
      </c>
      <c r="B9" s="31" t="str">
        <f>Item7!B3</f>
        <v>Fórum Eleitoral de Feira de Santana e depósito de urnas eletrônicas</v>
      </c>
      <c r="C9" s="30" t="str">
        <f>Item7!E3</f>
        <v>valor mensal</v>
      </c>
      <c r="D9" s="30">
        <f>Item7!F3</f>
        <v>30</v>
      </c>
      <c r="E9" s="35">
        <f>Item7!D22</f>
        <v>2724</v>
      </c>
      <c r="F9" s="32">
        <f t="shared" si="0"/>
        <v>81720</v>
      </c>
      <c r="G9" s="40" t="str">
        <f t="shared" si="1"/>
        <v>necessária a subdivisão deste item em cotas!</v>
      </c>
    </row>
    <row r="10" spans="1:7" x14ac:dyDescent="0.2">
      <c r="A10" s="30">
        <v>8</v>
      </c>
      <c r="B10" s="31" t="str">
        <f>Item8!B3</f>
        <v>Fórum Eleitoral de Guanambi e depósito de urnas eletrônicas</v>
      </c>
      <c r="C10" s="30" t="str">
        <f>Item8!E3</f>
        <v>valor mensal</v>
      </c>
      <c r="D10" s="30">
        <f>Item8!F3</f>
        <v>30</v>
      </c>
      <c r="E10" s="35">
        <f>Item8!D22</f>
        <v>1975</v>
      </c>
      <c r="F10" s="32">
        <f t="shared" si="0"/>
        <v>59250</v>
      </c>
      <c r="G10" s="40" t="str">
        <f t="shared" si="1"/>
        <v/>
      </c>
    </row>
    <row r="11" spans="1:7" x14ac:dyDescent="0.2">
      <c r="A11" s="30">
        <v>9</v>
      </c>
      <c r="B11" s="31" t="str">
        <f>Item9!B3</f>
        <v>Fórum Eleitoral de Ilhéus e depósito de urnas eletrônicas</v>
      </c>
      <c r="C11" s="30" t="str">
        <f>Item9!E3</f>
        <v>valor mensal</v>
      </c>
      <c r="D11" s="30">
        <f>Item9!F3</f>
        <v>30</v>
      </c>
      <c r="E11" s="35">
        <f>Item9!D22</f>
        <v>1975</v>
      </c>
      <c r="F11" s="32">
        <f t="shared" si="0"/>
        <v>59250</v>
      </c>
      <c r="G11" s="40" t="str">
        <f t="shared" si="1"/>
        <v/>
      </c>
    </row>
    <row r="12" spans="1:7" x14ac:dyDescent="0.2">
      <c r="A12" s="30">
        <v>10</v>
      </c>
      <c r="B12" s="31" t="str">
        <f>Item10!B3</f>
        <v>Fórum Eleitoral de Ipirá e depósito de urnas eletrônicas</v>
      </c>
      <c r="C12" s="30" t="str">
        <f>Item10!E3</f>
        <v>valor mensal</v>
      </c>
      <c r="D12" s="30">
        <f>Item10!F3</f>
        <v>30</v>
      </c>
      <c r="E12" s="35">
        <f>Item10!D22</f>
        <v>1925</v>
      </c>
      <c r="F12" s="32">
        <f t="shared" si="0"/>
        <v>57750</v>
      </c>
      <c r="G12" s="40" t="str">
        <f t="shared" si="1"/>
        <v/>
      </c>
    </row>
    <row r="13" spans="1:7" x14ac:dyDescent="0.2">
      <c r="A13" s="30">
        <v>11</v>
      </c>
      <c r="B13" s="31" t="str">
        <f>Item11!B3</f>
        <v>Fórum Eleitoral de Irecê e depósito de urnas eletrônicas</v>
      </c>
      <c r="C13" s="30" t="str">
        <f>Item11!E3</f>
        <v>valor mensal</v>
      </c>
      <c r="D13" s="30">
        <f>Item11!F3</f>
        <v>30</v>
      </c>
      <c r="E13" s="35">
        <f>Item11!D22</f>
        <v>1975</v>
      </c>
      <c r="F13" s="32">
        <f t="shared" si="0"/>
        <v>59250</v>
      </c>
      <c r="G13" s="40" t="str">
        <f t="shared" si="1"/>
        <v/>
      </c>
    </row>
    <row r="14" spans="1:7" x14ac:dyDescent="0.2">
      <c r="A14" s="30">
        <v>12</v>
      </c>
      <c r="B14" s="31" t="str">
        <f>Item12!B3</f>
        <v>Fórum Eleitoral de Itaparica e depósito de urnas eletrônicas</v>
      </c>
      <c r="C14" s="30" t="str">
        <f>Item12!E3</f>
        <v>valor mensal</v>
      </c>
      <c r="D14" s="30">
        <f>Item12!F3</f>
        <v>30</v>
      </c>
      <c r="E14" s="35">
        <f>Item12!D22</f>
        <v>1925</v>
      </c>
      <c r="F14" s="32">
        <f t="shared" si="0"/>
        <v>57750</v>
      </c>
      <c r="G14" s="40" t="str">
        <f t="shared" si="1"/>
        <v/>
      </c>
    </row>
    <row r="15" spans="1:7" x14ac:dyDescent="0.2">
      <c r="A15" s="30">
        <v>13</v>
      </c>
      <c r="B15" s="31" t="str">
        <f>Item13!B3</f>
        <v>Fórum Eleitoral de Jacobina e depósito de urnas eletrônicas</v>
      </c>
      <c r="C15" s="30" t="str">
        <f>Item13!E3</f>
        <v>valor mensal</v>
      </c>
      <c r="D15" s="30">
        <f>Item13!F3</f>
        <v>30</v>
      </c>
      <c r="E15" s="35">
        <f>Item13!D22</f>
        <v>1975</v>
      </c>
      <c r="F15" s="32">
        <f t="shared" si="0"/>
        <v>59250</v>
      </c>
      <c r="G15" s="40"/>
    </row>
    <row r="16" spans="1:7" x14ac:dyDescent="0.2">
      <c r="A16" s="30">
        <v>14</v>
      </c>
      <c r="B16" s="31" t="str">
        <f>Item14!B3</f>
        <v>Fórum Eleitoral de Jequié e depósito de urnas eletrônicas</v>
      </c>
      <c r="C16" s="30" t="str">
        <f>Item14!E3</f>
        <v>valor mensal</v>
      </c>
      <c r="D16" s="30">
        <f>Item14!F3</f>
        <v>30</v>
      </c>
      <c r="E16" s="35">
        <f>Item14!D22</f>
        <v>1975</v>
      </c>
      <c r="F16" s="32">
        <f t="shared" si="0"/>
        <v>59250</v>
      </c>
      <c r="G16" s="40"/>
    </row>
    <row r="17" spans="1:7" x14ac:dyDescent="0.2">
      <c r="A17" s="30">
        <v>15</v>
      </c>
      <c r="B17" s="31" t="str">
        <f>Item15!B3</f>
        <v>Fórum Eleitoral de Juazeiro e depósito de urnas eletrônicas</v>
      </c>
      <c r="C17" s="30" t="str">
        <f>Item15!E3</f>
        <v>valor mensal</v>
      </c>
      <c r="D17" s="30">
        <f>Item15!F3</f>
        <v>30</v>
      </c>
      <c r="E17" s="35">
        <f>Item15!D22</f>
        <v>1975</v>
      </c>
      <c r="F17" s="32">
        <f t="shared" si="0"/>
        <v>59250</v>
      </c>
      <c r="G17" s="40"/>
    </row>
    <row r="18" spans="1:7" x14ac:dyDescent="0.2">
      <c r="A18" s="30">
        <v>16</v>
      </c>
      <c r="B18" s="31" t="str">
        <f>Item16!B3</f>
        <v>Fórum Eleitoral de Porto Seguro e depósito de urnas eletrônicas</v>
      </c>
      <c r="C18" s="30" t="str">
        <f>Item16!E3</f>
        <v>valor mensal</v>
      </c>
      <c r="D18" s="30">
        <f>Item16!F3</f>
        <v>30</v>
      </c>
      <c r="E18" s="35">
        <f>Item16!D22</f>
        <v>1950</v>
      </c>
      <c r="F18" s="32">
        <f t="shared" si="0"/>
        <v>58500</v>
      </c>
      <c r="G18" s="40"/>
    </row>
    <row r="19" spans="1:7" x14ac:dyDescent="0.2">
      <c r="A19" s="30">
        <v>17</v>
      </c>
      <c r="B19" s="31" t="str">
        <f>Item17!B3</f>
        <v>Fórum Eleitoral de Ribeira do Pombal e depósito de urnas eletrônicas</v>
      </c>
      <c r="C19" s="30" t="str">
        <f>Item17!E3</f>
        <v>valor mensal</v>
      </c>
      <c r="D19" s="30">
        <f>Item17!F3</f>
        <v>30</v>
      </c>
      <c r="E19" s="35">
        <f>Item17!D22</f>
        <v>1925</v>
      </c>
      <c r="F19" s="32">
        <f t="shared" si="0"/>
        <v>57750</v>
      </c>
      <c r="G19" s="40"/>
    </row>
    <row r="20" spans="1:7" x14ac:dyDescent="0.2">
      <c r="A20" s="30">
        <v>18</v>
      </c>
      <c r="B20" s="31" t="str">
        <f>Item18!B3</f>
        <v>Fórum Eleitoral de Seabra depósito de urnas eletrônicas</v>
      </c>
      <c r="C20" s="30" t="str">
        <f>Item18!E3</f>
        <v>valor mensal</v>
      </c>
      <c r="D20" s="30">
        <f>Item18!F3</f>
        <v>30</v>
      </c>
      <c r="E20" s="35">
        <f>Item18!D22</f>
        <v>1975</v>
      </c>
      <c r="F20" s="32">
        <f t="shared" si="0"/>
        <v>59250</v>
      </c>
      <c r="G20" s="40"/>
    </row>
    <row r="21" spans="1:7" x14ac:dyDescent="0.2">
      <c r="A21" s="30">
        <v>19</v>
      </c>
      <c r="B21" s="31" t="str">
        <f>Item19!B3</f>
        <v>Fórum Eleitoral de Tucano e depósito de urnas eletrônicas</v>
      </c>
      <c r="C21" s="30" t="str">
        <f>Item19!E3</f>
        <v>valor mensal</v>
      </c>
      <c r="D21" s="30">
        <f>Item19!F3</f>
        <v>30</v>
      </c>
      <c r="E21" s="35">
        <f>Item19!D22</f>
        <v>1925</v>
      </c>
      <c r="F21" s="32">
        <f t="shared" si="0"/>
        <v>57750</v>
      </c>
      <c r="G21" s="40"/>
    </row>
    <row r="22" spans="1:7" x14ac:dyDescent="0.2">
      <c r="A22" s="30">
        <v>20</v>
      </c>
      <c r="B22" s="31" t="str">
        <f>Item20!B3</f>
        <v>Fórum Eleitoral de Valença e depósito de urnas eletrônicas</v>
      </c>
      <c r="C22" s="30" t="str">
        <f>Item20!E3</f>
        <v>valor mensal</v>
      </c>
      <c r="D22" s="30">
        <f>Item20!F3</f>
        <v>30</v>
      </c>
      <c r="E22" s="35">
        <f>Item20!D22</f>
        <v>1925</v>
      </c>
      <c r="F22" s="32">
        <f t="shared" si="0"/>
        <v>57750</v>
      </c>
      <c r="G22" s="40"/>
    </row>
    <row r="23" spans="1:7" x14ac:dyDescent="0.2">
      <c r="A23" s="30">
        <v>21</v>
      </c>
      <c r="B23" s="31" t="str">
        <f>Item21!B3</f>
        <v>Fórum Eleitoral de Vitória da Conquista e depósito de urnas eletrônicas</v>
      </c>
      <c r="C23" s="30" t="str">
        <f>Item21!E3</f>
        <v>valor mensal</v>
      </c>
      <c r="D23" s="30">
        <f>Item21!F3</f>
        <v>30</v>
      </c>
      <c r="E23" s="35">
        <f>Item21!D22</f>
        <v>2724</v>
      </c>
      <c r="F23" s="32">
        <f t="shared" si="0"/>
        <v>81720</v>
      </c>
      <c r="G23" s="40"/>
    </row>
    <row r="24" spans="1:7" ht="15.75" customHeight="1" x14ac:dyDescent="0.25">
      <c r="A24" s="75" t="s">
        <v>79</v>
      </c>
      <c r="B24" s="76"/>
      <c r="C24" s="76"/>
      <c r="D24" s="76"/>
      <c r="E24" s="42">
        <f>SUM(E3:E23)</f>
        <v>42523</v>
      </c>
      <c r="F24" s="33">
        <f>SUM(F3:F23)</f>
        <v>1275690</v>
      </c>
    </row>
  </sheetData>
  <mergeCells count="2">
    <mergeCell ref="A1:F1"/>
    <mergeCell ref="A24:D2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opLeftCell="A13" zoomScaleNormal="100" workbookViewId="0">
      <selection activeCell="A45" sqref="A45:D45"/>
    </sheetView>
  </sheetViews>
  <sheetFormatPr defaultRowHeight="12.75" x14ac:dyDescent="0.2"/>
  <cols>
    <col min="1" max="1" width="9.140625" style="29"/>
    <col min="2" max="2" width="86.85546875" style="29" customWidth="1"/>
    <col min="3" max="4" width="13.28515625" style="29" customWidth="1"/>
    <col min="5" max="5" width="14.42578125" style="29" bestFit="1" customWidth="1"/>
    <col min="6" max="6" width="17.42578125" style="29" bestFit="1" customWidth="1"/>
    <col min="7" max="14" width="9.140625" style="39"/>
    <col min="15" max="16384" width="9.140625" style="29"/>
  </cols>
  <sheetData>
    <row r="1" spans="1:7" ht="15.75" x14ac:dyDescent="0.25">
      <c r="A1" s="74" t="s">
        <v>50</v>
      </c>
      <c r="B1" s="74"/>
      <c r="C1" s="74"/>
      <c r="D1" s="74"/>
      <c r="E1" s="74"/>
      <c r="F1" s="74"/>
    </row>
    <row r="2" spans="1:7" s="39" customFormat="1" ht="25.5" x14ac:dyDescent="0.2">
      <c r="A2" s="34" t="s">
        <v>34</v>
      </c>
      <c r="B2" s="34" t="s">
        <v>35</v>
      </c>
      <c r="C2" s="34" t="s">
        <v>36</v>
      </c>
      <c r="D2" s="34" t="s">
        <v>37</v>
      </c>
      <c r="E2" s="34" t="s">
        <v>24</v>
      </c>
      <c r="F2" s="38" t="s">
        <v>38</v>
      </c>
    </row>
    <row r="3" spans="1:7" s="39" customFormat="1" x14ac:dyDescent="0.2">
      <c r="A3" s="34" t="s">
        <v>52</v>
      </c>
      <c r="B3" s="77" t="str">
        <f>INDEX(Item1!G3:G17,MATCH(E4,Item1!H3:H17,0))</f>
        <v>TOPSERVI SERVIÇOS LTDA</v>
      </c>
      <c r="C3" s="78"/>
      <c r="D3" s="78"/>
      <c r="E3" s="78"/>
      <c r="F3" s="79"/>
    </row>
    <row r="4" spans="1:7" s="39" customFormat="1" x14ac:dyDescent="0.2">
      <c r="A4" s="30">
        <v>1</v>
      </c>
      <c r="B4" s="31" t="str">
        <f>Item1!B3</f>
        <v>Fórum Eleitoral de Alagoinhas e depósito de urnas eletrônicas</v>
      </c>
      <c r="C4" s="30" t="str">
        <f>Item1!E3</f>
        <v>valor mensal</v>
      </c>
      <c r="D4" s="30">
        <f>Item1!F3</f>
        <v>30</v>
      </c>
      <c r="E4" s="35">
        <f>MIN(Item1!H3:H17)</f>
        <v>1600</v>
      </c>
      <c r="F4" s="32">
        <f>(ROUND(E4,2)*D4)</f>
        <v>48000</v>
      </c>
      <c r="G4" s="40" t="str">
        <f>IF(F4&gt;80000,"necessária a subdivisão deste item em cotas!","")</f>
        <v/>
      </c>
    </row>
    <row r="5" spans="1:7" s="39" customFormat="1" x14ac:dyDescent="0.2">
      <c r="A5" s="34" t="s">
        <v>52</v>
      </c>
      <c r="B5" s="77" t="str">
        <f>INDEX(Item2!G3:G17,MATCH(E6,Item2!H3:H17,0))</f>
        <v>TOPSERVI SERVIÇOS LTDA</v>
      </c>
      <c r="C5" s="78"/>
      <c r="D5" s="78"/>
      <c r="E5" s="78"/>
      <c r="F5" s="79"/>
      <c r="G5" s="40" t="str">
        <f t="shared" ref="G5" si="0">IF(F6&gt;80000,"necessária a subdivisão deste item em cotas!","")</f>
        <v/>
      </c>
    </row>
    <row r="6" spans="1:7" s="39" customFormat="1" x14ac:dyDescent="0.2">
      <c r="A6" s="30">
        <v>2</v>
      </c>
      <c r="B6" s="31" t="str">
        <f>Item2!B3</f>
        <v>Fórum Eleitoral de Barreiras e depósito de urnas eletrônicas</v>
      </c>
      <c r="C6" s="30" t="str">
        <f>Item2!E3</f>
        <v>valor mensal</v>
      </c>
      <c r="D6" s="30">
        <f>Item2!F3</f>
        <v>30</v>
      </c>
      <c r="E6" s="35">
        <f>MIN(Item2!H3:H17)</f>
        <v>1600</v>
      </c>
      <c r="F6" s="32">
        <f t="shared" ref="F6:F44" si="1">(ROUND(E6,2)*D6)</f>
        <v>48000</v>
      </c>
      <c r="G6" s="40" t="str">
        <f>IF(F8&gt;80000,"necessária a subdivisão deste item em cotas!","")</f>
        <v/>
      </c>
    </row>
    <row r="7" spans="1:7" s="39" customFormat="1" x14ac:dyDescent="0.2">
      <c r="A7" s="34" t="s">
        <v>52</v>
      </c>
      <c r="B7" s="77" t="str">
        <f>INDEX(Item3!G3:G17,MATCH(E8,Item3!H3:H17,0))</f>
        <v>TOPSERVI SERVIÇOS LTDA</v>
      </c>
      <c r="C7" s="78"/>
      <c r="D7" s="78"/>
      <c r="E7" s="78"/>
      <c r="F7" s="79"/>
      <c r="G7" s="40" t="str">
        <f>IF(F10&gt;80000,"necessária a subdivisão deste item em cotas!","")</f>
        <v/>
      </c>
    </row>
    <row r="8" spans="1:7" s="39" customFormat="1" x14ac:dyDescent="0.2">
      <c r="A8" s="30">
        <v>3</v>
      </c>
      <c r="B8" s="31" t="str">
        <f>Item3!B3</f>
        <v>Fórum Eleitoral de Brumado e depósito de urnas eletrônicas</v>
      </c>
      <c r="C8" s="30" t="str">
        <f>Item3!E3</f>
        <v>valor mensal</v>
      </c>
      <c r="D8" s="30">
        <f>Item3!F3</f>
        <v>30</v>
      </c>
      <c r="E8" s="35">
        <f>MIN(Item3!H3:H17)</f>
        <v>1600</v>
      </c>
      <c r="F8" s="32">
        <f t="shared" si="1"/>
        <v>48000</v>
      </c>
      <c r="G8" s="40" t="str">
        <f>IF(F12&gt;80000,"necessária a subdivisão deste item em cotas!","")</f>
        <v/>
      </c>
    </row>
    <row r="9" spans="1:7" s="39" customFormat="1" x14ac:dyDescent="0.2">
      <c r="A9" s="34" t="s">
        <v>52</v>
      </c>
      <c r="B9" s="77" t="str">
        <f>INDEX(Item4!G3:G17,MATCH(E10,Item4!H3:H17,0))</f>
        <v>TOPSERVI SERVIÇOS LTDA</v>
      </c>
      <c r="C9" s="78"/>
      <c r="D9" s="78"/>
      <c r="E9" s="78"/>
      <c r="F9" s="79"/>
      <c r="G9" s="40" t="str">
        <f>IF(F14&gt;80000,"necessária a subdivisão deste item em cotas!","")</f>
        <v/>
      </c>
    </row>
    <row r="10" spans="1:7" s="39" customFormat="1" x14ac:dyDescent="0.2">
      <c r="A10" s="30">
        <v>4</v>
      </c>
      <c r="B10" s="31" t="str">
        <f>Item4!B3</f>
        <v>Fórum Eleitoral de Camaçari e depósito de urnas eletrônicas</v>
      </c>
      <c r="C10" s="30" t="str">
        <f>Item4!E3</f>
        <v>valor mensal</v>
      </c>
      <c r="D10" s="30">
        <f>Item4!F3</f>
        <v>30</v>
      </c>
      <c r="E10" s="35">
        <f>MIN(Item4!H3:H17)</f>
        <v>1650</v>
      </c>
      <c r="F10" s="32">
        <f t="shared" si="1"/>
        <v>49500</v>
      </c>
      <c r="G10" s="40" t="str">
        <f>IF(F16&gt;80000,"necessária a subdivisão deste item em cotas!","")</f>
        <v/>
      </c>
    </row>
    <row r="11" spans="1:7" s="39" customFormat="1" x14ac:dyDescent="0.2">
      <c r="A11" s="34" t="s">
        <v>52</v>
      </c>
      <c r="B11" s="77" t="str">
        <f>INDEX(Item5!G3:G17,MATCH(E12,Item5!H3:H17,0))</f>
        <v>TOPSERVI SERVIÇOS LTDA</v>
      </c>
      <c r="C11" s="78"/>
      <c r="D11" s="78"/>
      <c r="E11" s="78"/>
      <c r="F11" s="79"/>
      <c r="G11" s="40" t="str">
        <f>IF(F18&gt;80000,"necessária a subdivisão deste item em cotas!","")</f>
        <v/>
      </c>
    </row>
    <row r="12" spans="1:7" s="39" customFormat="1" x14ac:dyDescent="0.2">
      <c r="A12" s="30">
        <v>5</v>
      </c>
      <c r="B12" s="31" t="str">
        <f>Item5!B3</f>
        <v>Fórum Eleitoral de Cruz das Almas e depósito de urnas eletrônicas</v>
      </c>
      <c r="C12" s="30" t="str">
        <f>Item5!E3</f>
        <v>valor mensal</v>
      </c>
      <c r="D12" s="30">
        <f>Item5!F3</f>
        <v>30</v>
      </c>
      <c r="E12" s="35">
        <f>MIN(Item5!H3:H17)</f>
        <v>1550</v>
      </c>
      <c r="F12" s="32">
        <f t="shared" si="1"/>
        <v>46500</v>
      </c>
      <c r="G12" s="40" t="str">
        <f>IF(F20&gt;80000,"necessária a subdivisão deste item em cotas!","")</f>
        <v/>
      </c>
    </row>
    <row r="13" spans="1:7" s="39" customFormat="1" x14ac:dyDescent="0.2">
      <c r="A13" s="34" t="s">
        <v>52</v>
      </c>
      <c r="B13" s="77" t="str">
        <f>INDEX(Item6!G3:G17,MATCH(E14,Item6!H3:H17,0))</f>
        <v>TOPSERVI SERVIÇOS LTDA</v>
      </c>
      <c r="C13" s="78"/>
      <c r="D13" s="78"/>
      <c r="E13" s="78"/>
      <c r="F13" s="79"/>
      <c r="G13" s="40" t="str">
        <f>IF(F22&gt;80000,"necessária a subdivisão deste item em cotas!","")</f>
        <v/>
      </c>
    </row>
    <row r="14" spans="1:7" s="39" customFormat="1" x14ac:dyDescent="0.2">
      <c r="A14" s="30">
        <v>6</v>
      </c>
      <c r="B14" s="31" t="str">
        <f>Item6!B3</f>
        <v>Fórum Eleitoral de Eunápolis e depósito de urnas eletrônicas</v>
      </c>
      <c r="C14" s="30" t="str">
        <f>Item6!E3</f>
        <v>valor mensal</v>
      </c>
      <c r="D14" s="30">
        <f>Item6!F3</f>
        <v>30</v>
      </c>
      <c r="E14" s="35">
        <f>MIN(Item6!H3:H17)</f>
        <v>1550</v>
      </c>
      <c r="F14" s="32">
        <f t="shared" si="1"/>
        <v>46500</v>
      </c>
      <c r="G14" s="40" t="str">
        <f>IF(F24&gt;80000,"necessária a subdivisão deste item em cotas!","")</f>
        <v/>
      </c>
    </row>
    <row r="15" spans="1:7" s="39" customFormat="1" x14ac:dyDescent="0.2">
      <c r="A15" s="34" t="s">
        <v>52</v>
      </c>
      <c r="B15" s="77" t="str">
        <f>INDEX(Item7!G3:G17,MATCH(E16,Item7!H3:H17,0))</f>
        <v>VILMAR GOMES SANDIM - ME (MS SEGURANÇA ELETRÔNICA)</v>
      </c>
      <c r="C15" s="78"/>
      <c r="D15" s="78"/>
      <c r="E15" s="78"/>
      <c r="F15" s="79"/>
      <c r="G15" s="40" t="str">
        <f>IF(F26&gt;80000,"necessária a subdivisão deste item em cotas!","")</f>
        <v/>
      </c>
    </row>
    <row r="16" spans="1:7" s="39" customFormat="1" x14ac:dyDescent="0.2">
      <c r="A16" s="30">
        <v>7</v>
      </c>
      <c r="B16" s="31" t="str">
        <f>Item7!B3</f>
        <v>Fórum Eleitoral de Feira de Santana e depósito de urnas eletrônicas</v>
      </c>
      <c r="C16" s="30" t="str">
        <f>Item7!E3</f>
        <v>valor mensal</v>
      </c>
      <c r="D16" s="30">
        <f>Item7!F3</f>
        <v>30</v>
      </c>
      <c r="E16" s="35">
        <f>MIN(Item7!H3:H17)</f>
        <v>2300</v>
      </c>
      <c r="F16" s="32">
        <f t="shared" si="1"/>
        <v>69000</v>
      </c>
      <c r="G16" s="40"/>
    </row>
    <row r="17" spans="1:7" s="39" customFormat="1" x14ac:dyDescent="0.2">
      <c r="A17" s="34" t="s">
        <v>52</v>
      </c>
      <c r="B17" s="77" t="str">
        <f>INDEX(Item8!G3:G17,MATCH(E18,Item8!H3:H17,0))</f>
        <v>TOPSERVI SERVIÇOS LTDA</v>
      </c>
      <c r="C17" s="78"/>
      <c r="D17" s="78"/>
      <c r="E17" s="78"/>
      <c r="F17" s="79"/>
      <c r="G17" s="40"/>
    </row>
    <row r="18" spans="1:7" s="39" customFormat="1" x14ac:dyDescent="0.2">
      <c r="A18" s="30">
        <v>8</v>
      </c>
      <c r="B18" s="31" t="str">
        <f>Item8!B3</f>
        <v>Fórum Eleitoral de Guanambi e depósito de urnas eletrônicas</v>
      </c>
      <c r="C18" s="30" t="str">
        <f>Item8!E3</f>
        <v>valor mensal</v>
      </c>
      <c r="D18" s="30">
        <f>Item8!F3</f>
        <v>30</v>
      </c>
      <c r="E18" s="35">
        <f>MIN(Item8!H3:H17)</f>
        <v>1650</v>
      </c>
      <c r="F18" s="32">
        <f t="shared" si="1"/>
        <v>49500</v>
      </c>
      <c r="G18" s="40"/>
    </row>
    <row r="19" spans="1:7" s="39" customFormat="1" x14ac:dyDescent="0.2">
      <c r="A19" s="34" t="s">
        <v>52</v>
      </c>
      <c r="B19" s="77" t="str">
        <f>INDEX(Item9!G3:G17,MATCH(E20,Item9!H3:H17,0))</f>
        <v>TOPSERVI SERVIÇOS LTDA</v>
      </c>
      <c r="C19" s="78"/>
      <c r="D19" s="78"/>
      <c r="E19" s="78"/>
      <c r="F19" s="79"/>
      <c r="G19" s="40"/>
    </row>
    <row r="20" spans="1:7" s="39" customFormat="1" x14ac:dyDescent="0.2">
      <c r="A20" s="30">
        <v>9</v>
      </c>
      <c r="B20" s="31" t="str">
        <f>Item9!B3</f>
        <v>Fórum Eleitoral de Ilhéus e depósito de urnas eletrônicas</v>
      </c>
      <c r="C20" s="30" t="str">
        <f>Item9!E3</f>
        <v>valor mensal</v>
      </c>
      <c r="D20" s="30">
        <f>Item9!F3</f>
        <v>30</v>
      </c>
      <c r="E20" s="35">
        <f>MIN(Item9!H3:H17)</f>
        <v>1650</v>
      </c>
      <c r="F20" s="32">
        <f t="shared" si="1"/>
        <v>49500</v>
      </c>
      <c r="G20" s="40"/>
    </row>
    <row r="21" spans="1:7" s="39" customFormat="1" x14ac:dyDescent="0.2">
      <c r="A21" s="34" t="s">
        <v>52</v>
      </c>
      <c r="B21" s="77" t="str">
        <f>INDEX(Item10!G3:G17,MATCH(E22,Item10!H3:H17,0))</f>
        <v>TOPSERVI SERVIÇOS LTDA</v>
      </c>
      <c r="C21" s="78"/>
      <c r="D21" s="78"/>
      <c r="E21" s="78"/>
      <c r="F21" s="79"/>
      <c r="G21" s="40"/>
    </row>
    <row r="22" spans="1:7" s="39" customFormat="1" x14ac:dyDescent="0.2">
      <c r="A22" s="30">
        <v>10</v>
      </c>
      <c r="B22" s="31" t="str">
        <f>Item10!B3</f>
        <v>Fórum Eleitoral de Ipirá e depósito de urnas eletrônicas</v>
      </c>
      <c r="C22" s="30" t="str">
        <f>Item10!E3</f>
        <v>valor mensal</v>
      </c>
      <c r="D22" s="30">
        <f>Item10!F3</f>
        <v>30</v>
      </c>
      <c r="E22" s="35">
        <f>MIN(Item10!H3:H17)</f>
        <v>1550</v>
      </c>
      <c r="F22" s="32">
        <f t="shared" si="1"/>
        <v>46500</v>
      </c>
      <c r="G22" s="40"/>
    </row>
    <row r="23" spans="1:7" s="39" customFormat="1" x14ac:dyDescent="0.2">
      <c r="A23" s="34" t="s">
        <v>52</v>
      </c>
      <c r="B23" s="77" t="str">
        <f>INDEX(Item11!G3:G17,MATCH(E24,Item11!H3:H17,0))</f>
        <v>TOPSERVI SERVIÇOS LTDA</v>
      </c>
      <c r="C23" s="78"/>
      <c r="D23" s="78"/>
      <c r="E23" s="78"/>
      <c r="F23" s="79"/>
      <c r="G23" s="40"/>
    </row>
    <row r="24" spans="1:7" s="39" customFormat="1" x14ac:dyDescent="0.2">
      <c r="A24" s="30">
        <v>11</v>
      </c>
      <c r="B24" s="31" t="str">
        <f>Item11!B3</f>
        <v>Fórum Eleitoral de Irecê e depósito de urnas eletrônicas</v>
      </c>
      <c r="C24" s="30" t="str">
        <f>Item11!E3</f>
        <v>valor mensal</v>
      </c>
      <c r="D24" s="30">
        <f>Item11!F3</f>
        <v>30</v>
      </c>
      <c r="E24" s="35">
        <f>MIN(Item11!H3:H17)</f>
        <v>1650</v>
      </c>
      <c r="F24" s="32">
        <f t="shared" si="1"/>
        <v>49500</v>
      </c>
      <c r="G24" s="40"/>
    </row>
    <row r="25" spans="1:7" s="39" customFormat="1" x14ac:dyDescent="0.2">
      <c r="A25" s="34" t="s">
        <v>52</v>
      </c>
      <c r="B25" s="77" t="str">
        <f>INDEX(Item12!G3:G17,MATCH(E26,Item12!H3:H17,0))</f>
        <v>TOPSERVI SERVIÇOS LTDA</v>
      </c>
      <c r="C25" s="78"/>
      <c r="D25" s="78"/>
      <c r="E25" s="78"/>
      <c r="F25" s="79"/>
      <c r="G25" s="40"/>
    </row>
    <row r="26" spans="1:7" s="39" customFormat="1" x14ac:dyDescent="0.2">
      <c r="A26" s="30">
        <v>12</v>
      </c>
      <c r="B26" s="31" t="str">
        <f>Item12!B3</f>
        <v>Fórum Eleitoral de Itaparica e depósito de urnas eletrônicas</v>
      </c>
      <c r="C26" s="30" t="str">
        <f>Item12!E3</f>
        <v>valor mensal</v>
      </c>
      <c r="D26" s="30">
        <f>Item12!F3</f>
        <v>30</v>
      </c>
      <c r="E26" s="35">
        <f>MIN(Item12!H3:H17)</f>
        <v>1550</v>
      </c>
      <c r="F26" s="32">
        <f t="shared" si="1"/>
        <v>46500</v>
      </c>
      <c r="G26" s="40"/>
    </row>
    <row r="27" spans="1:7" s="39" customFormat="1" x14ac:dyDescent="0.2">
      <c r="A27" s="34" t="s">
        <v>52</v>
      </c>
      <c r="B27" s="77" t="str">
        <f>INDEX(Item13!G3:G17,MATCH(E28,Item13!H3:H17,0))</f>
        <v>TOPSERVI SERVIÇOS LTDA</v>
      </c>
      <c r="C27" s="78"/>
      <c r="D27" s="78"/>
      <c r="E27" s="78"/>
      <c r="F27" s="79"/>
      <c r="G27" s="40"/>
    </row>
    <row r="28" spans="1:7" s="39" customFormat="1" x14ac:dyDescent="0.2">
      <c r="A28" s="30">
        <v>13</v>
      </c>
      <c r="B28" s="31" t="str">
        <f>Item13!B3</f>
        <v>Fórum Eleitoral de Jacobina e depósito de urnas eletrônicas</v>
      </c>
      <c r="C28" s="30" t="str">
        <f>Item13!E3</f>
        <v>valor mensal</v>
      </c>
      <c r="D28" s="30">
        <f>Item13!F3</f>
        <v>30</v>
      </c>
      <c r="E28" s="35">
        <f>MIN(Item13!H3:H17)</f>
        <v>1650</v>
      </c>
      <c r="F28" s="32">
        <f t="shared" si="1"/>
        <v>49500</v>
      </c>
      <c r="G28" s="40"/>
    </row>
    <row r="29" spans="1:7" s="39" customFormat="1" x14ac:dyDescent="0.2">
      <c r="A29" s="34" t="s">
        <v>52</v>
      </c>
      <c r="B29" s="77" t="str">
        <f>INDEX(Item14!G3:G17,MATCH(E30,Item14!H3:H17,0))</f>
        <v>TOPSERVI SERVIÇOS LTDA</v>
      </c>
      <c r="C29" s="78"/>
      <c r="D29" s="78"/>
      <c r="E29" s="78"/>
      <c r="F29" s="79"/>
      <c r="G29" s="40"/>
    </row>
    <row r="30" spans="1:7" s="39" customFormat="1" x14ac:dyDescent="0.2">
      <c r="A30" s="30">
        <v>14</v>
      </c>
      <c r="B30" s="31" t="str">
        <f>Item14!B3</f>
        <v>Fórum Eleitoral de Jequié e depósito de urnas eletrônicas</v>
      </c>
      <c r="C30" s="30" t="str">
        <f>Item14!E3</f>
        <v>valor mensal</v>
      </c>
      <c r="D30" s="30">
        <f>Item14!F3</f>
        <v>30</v>
      </c>
      <c r="E30" s="35">
        <f>MIN(Item14!H3:H17)</f>
        <v>1650</v>
      </c>
      <c r="F30" s="32">
        <f t="shared" si="1"/>
        <v>49500</v>
      </c>
      <c r="G30" s="40"/>
    </row>
    <row r="31" spans="1:7" s="39" customFormat="1" x14ac:dyDescent="0.2">
      <c r="A31" s="34" t="s">
        <v>52</v>
      </c>
      <c r="B31" s="77" t="str">
        <f>INDEX(Item15!G3:G17,MATCH(E32,Item15!H3:H17,0))</f>
        <v>TOPSERVI SERVIÇOS LTDA</v>
      </c>
      <c r="C31" s="78"/>
      <c r="D31" s="78"/>
      <c r="E31" s="78"/>
      <c r="F31" s="79"/>
      <c r="G31" s="40"/>
    </row>
    <row r="32" spans="1:7" s="39" customFormat="1" x14ac:dyDescent="0.2">
      <c r="A32" s="30">
        <v>15</v>
      </c>
      <c r="B32" s="31" t="str">
        <f>Item15!B3</f>
        <v>Fórum Eleitoral de Juazeiro e depósito de urnas eletrônicas</v>
      </c>
      <c r="C32" s="30" t="str">
        <f>Item15!E3</f>
        <v>valor mensal</v>
      </c>
      <c r="D32" s="30">
        <f>Item15!F3</f>
        <v>30</v>
      </c>
      <c r="E32" s="35">
        <f>MIN(Item15!H3:H17)</f>
        <v>1650</v>
      </c>
      <c r="F32" s="32">
        <f t="shared" si="1"/>
        <v>49500</v>
      </c>
      <c r="G32" s="40"/>
    </row>
    <row r="33" spans="1:7" s="39" customFormat="1" x14ac:dyDescent="0.2">
      <c r="A33" s="34" t="s">
        <v>52</v>
      </c>
      <c r="B33" s="77" t="str">
        <f>INDEX(Item16!G3:G17,MATCH(E34,Item16!H3:H17,0))</f>
        <v>TOPSERVI SERVIÇOS LTDA</v>
      </c>
      <c r="C33" s="78"/>
      <c r="D33" s="78"/>
      <c r="E33" s="78"/>
      <c r="F33" s="79"/>
      <c r="G33" s="40"/>
    </row>
    <row r="34" spans="1:7" s="39" customFormat="1" x14ac:dyDescent="0.2">
      <c r="A34" s="30">
        <v>16</v>
      </c>
      <c r="B34" s="31" t="str">
        <f>Item16!B3</f>
        <v>Fórum Eleitoral de Porto Seguro e depósito de urnas eletrônicas</v>
      </c>
      <c r="C34" s="30" t="str">
        <f>Item16!E3</f>
        <v>valor mensal</v>
      </c>
      <c r="D34" s="30">
        <f>Item16!F3</f>
        <v>30</v>
      </c>
      <c r="E34" s="35">
        <f>MIN(Item16!H3:H17)</f>
        <v>1600</v>
      </c>
      <c r="F34" s="32">
        <f t="shared" si="1"/>
        <v>48000</v>
      </c>
      <c r="G34" s="40"/>
    </row>
    <row r="35" spans="1:7" s="39" customFormat="1" x14ac:dyDescent="0.2">
      <c r="A35" s="34" t="s">
        <v>52</v>
      </c>
      <c r="B35" s="77" t="str">
        <f>INDEX(Item17!G3:G17,MATCH(E36,Item17!H3:H17,0))</f>
        <v>TOPSERVI SERVIÇOS LTDA</v>
      </c>
      <c r="C35" s="78"/>
      <c r="D35" s="78"/>
      <c r="E35" s="78"/>
      <c r="F35" s="79"/>
      <c r="G35" s="40"/>
    </row>
    <row r="36" spans="1:7" s="39" customFormat="1" x14ac:dyDescent="0.2">
      <c r="A36" s="30">
        <v>17</v>
      </c>
      <c r="B36" s="31" t="str">
        <f>Item17!B3</f>
        <v>Fórum Eleitoral de Ribeira do Pombal e depósito de urnas eletrônicas</v>
      </c>
      <c r="C36" s="30" t="str">
        <f>Item17!E3</f>
        <v>valor mensal</v>
      </c>
      <c r="D36" s="30">
        <f>Item17!F3</f>
        <v>30</v>
      </c>
      <c r="E36" s="35">
        <f>MIN(Item17!H3:H17)</f>
        <v>1550</v>
      </c>
      <c r="F36" s="32">
        <f t="shared" si="1"/>
        <v>46500</v>
      </c>
      <c r="G36" s="40"/>
    </row>
    <row r="37" spans="1:7" s="39" customFormat="1" x14ac:dyDescent="0.2">
      <c r="A37" s="34" t="s">
        <v>52</v>
      </c>
      <c r="B37" s="77" t="str">
        <f>INDEX(Item18!G3:G17,MATCH(E38,Item18!H3:H17,0))</f>
        <v>TOPSERVI SERVIÇOS LTDA</v>
      </c>
      <c r="C37" s="78"/>
      <c r="D37" s="78"/>
      <c r="E37" s="78"/>
      <c r="F37" s="79"/>
      <c r="G37" s="40"/>
    </row>
    <row r="38" spans="1:7" s="39" customFormat="1" x14ac:dyDescent="0.2">
      <c r="A38" s="30">
        <v>18</v>
      </c>
      <c r="B38" s="31" t="str">
        <f>Item18!B3</f>
        <v>Fórum Eleitoral de Seabra depósito de urnas eletrônicas</v>
      </c>
      <c r="C38" s="30" t="str">
        <f>Item18!E3</f>
        <v>valor mensal</v>
      </c>
      <c r="D38" s="30">
        <f>Item18!F3</f>
        <v>30</v>
      </c>
      <c r="E38" s="35">
        <f>MIN(Item18!H3:H17)</f>
        <v>1650</v>
      </c>
      <c r="F38" s="32">
        <f t="shared" si="1"/>
        <v>49500</v>
      </c>
      <c r="G38" s="40"/>
    </row>
    <row r="39" spans="1:7" s="39" customFormat="1" x14ac:dyDescent="0.2">
      <c r="A39" s="34" t="s">
        <v>52</v>
      </c>
      <c r="B39" s="77" t="str">
        <f>INDEX(Item19!G3:G17,MATCH(E40,Item19!H3:H17,0))</f>
        <v>TOPSERVI SERVIÇOS LTDA</v>
      </c>
      <c r="C39" s="78"/>
      <c r="D39" s="78"/>
      <c r="E39" s="78"/>
      <c r="F39" s="79"/>
      <c r="G39" s="40"/>
    </row>
    <row r="40" spans="1:7" s="39" customFormat="1" x14ac:dyDescent="0.2">
      <c r="A40" s="30">
        <v>19</v>
      </c>
      <c r="B40" s="31" t="str">
        <f>Item19!B3</f>
        <v>Fórum Eleitoral de Tucano e depósito de urnas eletrônicas</v>
      </c>
      <c r="C40" s="30" t="str">
        <f>Item19!E3</f>
        <v>valor mensal</v>
      </c>
      <c r="D40" s="30">
        <f>Item19!F3</f>
        <v>30</v>
      </c>
      <c r="E40" s="35">
        <f>MIN(Item19!H3:H17)</f>
        <v>1550</v>
      </c>
      <c r="F40" s="32">
        <f t="shared" si="1"/>
        <v>46500</v>
      </c>
      <c r="G40" s="40"/>
    </row>
    <row r="41" spans="1:7" s="39" customFormat="1" x14ac:dyDescent="0.2">
      <c r="A41" s="34" t="s">
        <v>52</v>
      </c>
      <c r="B41" s="77" t="str">
        <f>INDEX(Item20!G3:G17,MATCH(E42,Item20!H3:H17,0))</f>
        <v>TOPSERVI SERVIÇOS LTDA</v>
      </c>
      <c r="C41" s="78"/>
      <c r="D41" s="78"/>
      <c r="E41" s="78"/>
      <c r="F41" s="79"/>
      <c r="G41" s="40"/>
    </row>
    <row r="42" spans="1:7" s="39" customFormat="1" x14ac:dyDescent="0.2">
      <c r="A42" s="30">
        <v>20</v>
      </c>
      <c r="B42" s="31" t="str">
        <f>Item20!B3</f>
        <v>Fórum Eleitoral de Valença e depósito de urnas eletrônicas</v>
      </c>
      <c r="C42" s="30" t="str">
        <f>Item20!E3</f>
        <v>valor mensal</v>
      </c>
      <c r="D42" s="30">
        <f>Item20!F3</f>
        <v>30</v>
      </c>
      <c r="E42" s="35">
        <f>MIN(Item20!H3:H17)</f>
        <v>1550</v>
      </c>
      <c r="F42" s="32">
        <f t="shared" si="1"/>
        <v>46500</v>
      </c>
      <c r="G42" s="40"/>
    </row>
    <row r="43" spans="1:7" s="39" customFormat="1" x14ac:dyDescent="0.2">
      <c r="A43" s="34" t="s">
        <v>52</v>
      </c>
      <c r="B43" s="77" t="str">
        <f>INDEX(Item21!G3:G17,MATCH(E44,Item21!H3:H17,0))</f>
        <v>VILMAR GOMES SANDIM - ME (MS SEGURANÇA ELETRÔNICA)</v>
      </c>
      <c r="C43" s="78"/>
      <c r="D43" s="78"/>
      <c r="E43" s="78"/>
      <c r="F43" s="79"/>
      <c r="G43" s="40"/>
    </row>
    <row r="44" spans="1:7" s="39" customFormat="1" x14ac:dyDescent="0.2">
      <c r="A44" s="30">
        <v>21</v>
      </c>
      <c r="B44" s="31" t="str">
        <f>Item21!B3</f>
        <v>Fórum Eleitoral de Vitória da Conquista e depósito de urnas eletrônicas</v>
      </c>
      <c r="C44" s="30" t="str">
        <f>Item21!E3</f>
        <v>valor mensal</v>
      </c>
      <c r="D44" s="30">
        <f>Item21!F3</f>
        <v>30</v>
      </c>
      <c r="E44" s="35">
        <f>MIN(Item21!H3:H17)</f>
        <v>2300</v>
      </c>
      <c r="F44" s="32">
        <f t="shared" si="1"/>
        <v>69000</v>
      </c>
      <c r="G44" s="40"/>
    </row>
    <row r="45" spans="1:7" ht="15.75" customHeight="1" x14ac:dyDescent="0.25">
      <c r="A45" s="75" t="s">
        <v>51</v>
      </c>
      <c r="B45" s="76"/>
      <c r="C45" s="76"/>
      <c r="D45" s="76"/>
      <c r="E45" s="33">
        <f>SUM(E4:E44)</f>
        <v>35050</v>
      </c>
      <c r="F45" s="33">
        <f>SUM(F4:F44)</f>
        <v>1051500</v>
      </c>
    </row>
  </sheetData>
  <mergeCells count="23">
    <mergeCell ref="B31:F31"/>
    <mergeCell ref="B33:F33"/>
    <mergeCell ref="B29:F29"/>
    <mergeCell ref="A1:F1"/>
    <mergeCell ref="B3:F3"/>
    <mergeCell ref="B5:F5"/>
    <mergeCell ref="B7:F7"/>
    <mergeCell ref="B9:F9"/>
    <mergeCell ref="B11:F11"/>
    <mergeCell ref="B13:F13"/>
    <mergeCell ref="B15:F15"/>
    <mergeCell ref="B17:F17"/>
    <mergeCell ref="B19:F19"/>
    <mergeCell ref="B21:F21"/>
    <mergeCell ref="B23:F23"/>
    <mergeCell ref="B25:F25"/>
    <mergeCell ref="B27:F27"/>
    <mergeCell ref="A45:D45"/>
    <mergeCell ref="B35:F35"/>
    <mergeCell ref="B37:F37"/>
    <mergeCell ref="B39:F39"/>
    <mergeCell ref="B41:F41"/>
    <mergeCell ref="B43:F4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A45" sqref="A45:D4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11.28515625" style="1" customWidth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8" t="s">
        <v>23</v>
      </c>
      <c r="B1" s="59"/>
      <c r="C1" s="59"/>
      <c r="D1" s="59"/>
      <c r="E1" s="59"/>
      <c r="F1" s="59"/>
      <c r="G1" s="59"/>
      <c r="H1" s="59"/>
      <c r="I1" s="60"/>
    </row>
    <row r="2" spans="1:9" x14ac:dyDescent="0.2">
      <c r="A2" s="43" t="s">
        <v>11</v>
      </c>
      <c r="B2" s="43" t="s">
        <v>49</v>
      </c>
      <c r="C2" s="44"/>
      <c r="D2" s="45"/>
      <c r="E2" s="2" t="s">
        <v>1</v>
      </c>
      <c r="F2" s="2" t="s">
        <v>2</v>
      </c>
      <c r="G2" s="2" t="s">
        <v>3</v>
      </c>
      <c r="H2" s="3" t="s">
        <v>4</v>
      </c>
      <c r="I2" s="26" t="s">
        <v>21</v>
      </c>
    </row>
    <row r="3" spans="1:9" ht="12.75" customHeight="1" x14ac:dyDescent="0.2">
      <c r="A3" s="43"/>
      <c r="B3" s="46" t="s">
        <v>55</v>
      </c>
      <c r="C3" s="47"/>
      <c r="D3" s="48"/>
      <c r="E3" s="61" t="s">
        <v>74</v>
      </c>
      <c r="F3" s="62">
        <v>30</v>
      </c>
      <c r="G3" s="4" t="s">
        <v>75</v>
      </c>
      <c r="H3" s="5">
        <v>2300</v>
      </c>
      <c r="I3" s="5">
        <f>IF(H3="","",(IF($C$20&lt;25%,"N/A",IF(H3&lt;=($D$20+$B$20),H3,"Descartado"))))</f>
        <v>2300</v>
      </c>
    </row>
    <row r="4" spans="1:9" x14ac:dyDescent="0.2">
      <c r="A4" s="43"/>
      <c r="B4" s="49"/>
      <c r="C4" s="50"/>
      <c r="D4" s="51"/>
      <c r="E4" s="61"/>
      <c r="F4" s="61"/>
      <c r="G4" s="4" t="s">
        <v>76</v>
      </c>
      <c r="H4" s="5">
        <v>3382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43"/>
      <c r="B5" s="49"/>
      <c r="C5" s="50"/>
      <c r="D5" s="51"/>
      <c r="E5" s="61"/>
      <c r="F5" s="61"/>
      <c r="G5" s="4" t="s">
        <v>77</v>
      </c>
      <c r="H5" s="5">
        <v>1600</v>
      </c>
      <c r="I5" s="5">
        <f t="shared" si="0"/>
        <v>1600</v>
      </c>
    </row>
    <row r="6" spans="1:9" x14ac:dyDescent="0.2">
      <c r="A6" s="43"/>
      <c r="B6" s="49"/>
      <c r="C6" s="50"/>
      <c r="D6" s="51"/>
      <c r="E6" s="61"/>
      <c r="F6" s="61"/>
      <c r="G6" s="4"/>
      <c r="H6" s="5"/>
      <c r="I6" s="5" t="str">
        <f t="shared" si="0"/>
        <v/>
      </c>
    </row>
    <row r="7" spans="1:9" x14ac:dyDescent="0.2">
      <c r="A7" s="43"/>
      <c r="B7" s="49"/>
      <c r="C7" s="50"/>
      <c r="D7" s="51"/>
      <c r="E7" s="61"/>
      <c r="F7" s="61"/>
      <c r="G7" s="4"/>
      <c r="H7" s="5"/>
      <c r="I7" s="5" t="str">
        <f t="shared" si="0"/>
        <v/>
      </c>
    </row>
    <row r="8" spans="1:9" x14ac:dyDescent="0.2">
      <c r="A8" s="43"/>
      <c r="B8" s="49"/>
      <c r="C8" s="50"/>
      <c r="D8" s="51"/>
      <c r="E8" s="61"/>
      <c r="F8" s="61"/>
      <c r="G8" s="4"/>
      <c r="H8" s="5"/>
      <c r="I8" s="5" t="str">
        <f t="shared" si="0"/>
        <v/>
      </c>
    </row>
    <row r="9" spans="1:9" x14ac:dyDescent="0.2">
      <c r="A9" s="43"/>
      <c r="B9" s="49"/>
      <c r="C9" s="50"/>
      <c r="D9" s="51"/>
      <c r="E9" s="61"/>
      <c r="F9" s="61"/>
      <c r="G9" s="4"/>
      <c r="H9" s="5"/>
      <c r="I9" s="5" t="str">
        <f t="shared" si="0"/>
        <v/>
      </c>
    </row>
    <row r="10" spans="1:9" x14ac:dyDescent="0.2">
      <c r="A10" s="43"/>
      <c r="B10" s="49"/>
      <c r="C10" s="50"/>
      <c r="D10" s="51"/>
      <c r="E10" s="61"/>
      <c r="F10" s="61"/>
      <c r="G10" s="4"/>
      <c r="H10" s="5"/>
      <c r="I10" s="5" t="str">
        <f t="shared" si="0"/>
        <v/>
      </c>
    </row>
    <row r="11" spans="1:9" x14ac:dyDescent="0.2">
      <c r="A11" s="43"/>
      <c r="B11" s="49"/>
      <c r="C11" s="50"/>
      <c r="D11" s="51"/>
      <c r="E11" s="61"/>
      <c r="F11" s="61"/>
      <c r="G11" s="4"/>
      <c r="H11" s="5"/>
      <c r="I11" s="5" t="str">
        <f t="shared" si="0"/>
        <v/>
      </c>
    </row>
    <row r="12" spans="1:9" x14ac:dyDescent="0.2">
      <c r="A12" s="43"/>
      <c r="B12" s="49"/>
      <c r="C12" s="50"/>
      <c r="D12" s="51"/>
      <c r="E12" s="61"/>
      <c r="F12" s="61"/>
      <c r="G12" s="4"/>
      <c r="H12" s="5"/>
      <c r="I12" s="5" t="str">
        <f t="shared" si="0"/>
        <v/>
      </c>
    </row>
    <row r="13" spans="1:9" x14ac:dyDescent="0.2">
      <c r="A13" s="43"/>
      <c r="B13" s="49"/>
      <c r="C13" s="50"/>
      <c r="D13" s="51"/>
      <c r="E13" s="61"/>
      <c r="F13" s="61"/>
      <c r="G13" s="4"/>
      <c r="H13" s="5"/>
      <c r="I13" s="5" t="str">
        <f t="shared" si="0"/>
        <v/>
      </c>
    </row>
    <row r="14" spans="1:9" x14ac:dyDescent="0.2">
      <c r="A14" s="43"/>
      <c r="B14" s="49"/>
      <c r="C14" s="50"/>
      <c r="D14" s="51"/>
      <c r="E14" s="61"/>
      <c r="F14" s="61"/>
      <c r="G14" s="4"/>
      <c r="H14" s="5"/>
      <c r="I14" s="5" t="str">
        <f t="shared" si="0"/>
        <v/>
      </c>
    </row>
    <row r="15" spans="1:9" x14ac:dyDescent="0.2">
      <c r="A15" s="43"/>
      <c r="B15" s="49"/>
      <c r="C15" s="50"/>
      <c r="D15" s="51"/>
      <c r="E15" s="61"/>
      <c r="F15" s="61"/>
      <c r="G15" s="4"/>
      <c r="H15" s="5"/>
      <c r="I15" s="5" t="str">
        <f t="shared" si="0"/>
        <v/>
      </c>
    </row>
    <row r="16" spans="1:9" x14ac:dyDescent="0.2">
      <c r="A16" s="43"/>
      <c r="B16" s="49"/>
      <c r="C16" s="50"/>
      <c r="D16" s="51"/>
      <c r="E16" s="61"/>
      <c r="F16" s="61"/>
      <c r="G16" s="4"/>
      <c r="H16" s="5"/>
      <c r="I16" s="5" t="str">
        <f t="shared" si="0"/>
        <v/>
      </c>
    </row>
    <row r="17" spans="1:9" x14ac:dyDescent="0.2">
      <c r="A17" s="43"/>
      <c r="B17" s="52"/>
      <c r="C17" s="53"/>
      <c r="D17" s="54"/>
      <c r="E17" s="61"/>
      <c r="F17" s="6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22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897.79804707591893</v>
      </c>
      <c r="C20" s="18">
        <f>IF(H23&lt;2,"N/A",(B20/D20))</f>
        <v>0.36987011002853015</v>
      </c>
      <c r="D20" s="19">
        <f>AVERAGE(H3:H17)</f>
        <v>2427.3333333333335</v>
      </c>
      <c r="E20" s="20">
        <f>IF(H23&lt;2,"N/A",(IF(C20&lt;=25%,"N/A",AVERAGE(I3:I17))))</f>
        <v>1950</v>
      </c>
      <c r="F20" s="19">
        <f>MEDIAN(H3:H17)</f>
        <v>2300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3" t="s">
        <v>31</v>
      </c>
      <c r="C22" s="63"/>
      <c r="D22" s="64">
        <f>IF(C20&lt;=25%,D20,MIN(E20:F20))</f>
        <v>1950</v>
      </c>
      <c r="E22" s="64"/>
    </row>
    <row r="23" spans="1:9" x14ac:dyDescent="0.2">
      <c r="B23" s="63" t="s">
        <v>9</v>
      </c>
      <c r="C23" s="63"/>
      <c r="D23" s="64">
        <f>ROUND(D22,2)*F3</f>
        <v>58500</v>
      </c>
      <c r="E23" s="64"/>
      <c r="G23" s="36" t="s">
        <v>39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68" t="s">
        <v>27</v>
      </c>
      <c r="B26" s="69"/>
      <c r="C26" s="69"/>
      <c r="D26" s="69"/>
      <c r="E26" s="69"/>
      <c r="F26" s="69"/>
      <c r="G26" s="69"/>
      <c r="H26" s="69"/>
      <c r="I26" s="70"/>
    </row>
    <row r="27" spans="1:9" x14ac:dyDescent="0.2">
      <c r="A27" s="55" t="s">
        <v>28</v>
      </c>
      <c r="B27" s="56"/>
      <c r="C27" s="56"/>
      <c r="D27" s="56"/>
      <c r="E27" s="56"/>
      <c r="F27" s="56"/>
      <c r="G27" s="56"/>
      <c r="H27" s="56"/>
      <c r="I27" s="57"/>
    </row>
    <row r="28" spans="1:9" x14ac:dyDescent="0.2">
      <c r="A28" s="55" t="s">
        <v>29</v>
      </c>
      <c r="B28" s="56"/>
      <c r="C28" s="56"/>
      <c r="D28" s="56"/>
      <c r="E28" s="56"/>
      <c r="F28" s="56"/>
      <c r="G28" s="56"/>
      <c r="H28" s="56"/>
      <c r="I28" s="57"/>
    </row>
    <row r="29" spans="1:9" ht="25.5" customHeight="1" x14ac:dyDescent="0.2">
      <c r="A29" s="71" t="s">
        <v>25</v>
      </c>
      <c r="B29" s="72"/>
      <c r="C29" s="72"/>
      <c r="D29" s="72"/>
      <c r="E29" s="72"/>
      <c r="F29" s="72"/>
      <c r="G29" s="72"/>
      <c r="H29" s="72"/>
      <c r="I29" s="73"/>
    </row>
    <row r="30" spans="1:9" x14ac:dyDescent="0.2">
      <c r="A30" s="55" t="s">
        <v>26</v>
      </c>
      <c r="B30" s="56"/>
      <c r="C30" s="56"/>
      <c r="D30" s="56"/>
      <c r="E30" s="56"/>
      <c r="F30" s="56"/>
      <c r="G30" s="56"/>
      <c r="H30" s="56"/>
      <c r="I30" s="57"/>
    </row>
    <row r="31" spans="1:9" x14ac:dyDescent="0.2">
      <c r="A31" s="55" t="s">
        <v>30</v>
      </c>
      <c r="B31" s="56"/>
      <c r="C31" s="56"/>
      <c r="D31" s="56"/>
      <c r="E31" s="56"/>
      <c r="F31" s="56"/>
      <c r="G31" s="56"/>
      <c r="H31" s="56"/>
      <c r="I31" s="57"/>
    </row>
    <row r="32" spans="1:9" ht="25.5" customHeight="1" x14ac:dyDescent="0.2">
      <c r="A32" s="65" t="s">
        <v>32</v>
      </c>
      <c r="B32" s="66"/>
      <c r="C32" s="66"/>
      <c r="D32" s="66"/>
      <c r="E32" s="66"/>
      <c r="F32" s="66"/>
      <c r="G32" s="66"/>
      <c r="H32" s="66"/>
      <c r="I32" s="6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A45" sqref="A45:D4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11.28515625" style="1" customWidth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8" t="s">
        <v>23</v>
      </c>
      <c r="B1" s="59"/>
      <c r="C1" s="59"/>
      <c r="D1" s="59"/>
      <c r="E1" s="59"/>
      <c r="F1" s="59"/>
      <c r="G1" s="59"/>
      <c r="H1" s="59"/>
      <c r="I1" s="60"/>
    </row>
    <row r="2" spans="1:9" x14ac:dyDescent="0.2">
      <c r="A2" s="43" t="s">
        <v>12</v>
      </c>
      <c r="B2" s="43" t="s">
        <v>49</v>
      </c>
      <c r="C2" s="44"/>
      <c r="D2" s="45"/>
      <c r="E2" s="2" t="s">
        <v>1</v>
      </c>
      <c r="F2" s="2" t="s">
        <v>2</v>
      </c>
      <c r="G2" s="2" t="s">
        <v>3</v>
      </c>
      <c r="H2" s="3" t="s">
        <v>4</v>
      </c>
      <c r="I2" s="26" t="s">
        <v>21</v>
      </c>
    </row>
    <row r="3" spans="1:9" ht="12.75" customHeight="1" x14ac:dyDescent="0.2">
      <c r="A3" s="43"/>
      <c r="B3" s="46" t="s">
        <v>56</v>
      </c>
      <c r="C3" s="47"/>
      <c r="D3" s="48"/>
      <c r="E3" s="61" t="s">
        <v>74</v>
      </c>
      <c r="F3" s="62">
        <v>30</v>
      </c>
      <c r="G3" s="4" t="s">
        <v>75</v>
      </c>
      <c r="H3" s="5">
        <v>2300</v>
      </c>
      <c r="I3" s="5">
        <f>IF(H3="","",(IF($C$20&lt;25%,"N/A",IF(H3&lt;=($D$20+$B$20),H3,"Descartado"))))</f>
        <v>2300</v>
      </c>
    </row>
    <row r="4" spans="1:9" x14ac:dyDescent="0.2">
      <c r="A4" s="43"/>
      <c r="B4" s="49"/>
      <c r="C4" s="50"/>
      <c r="D4" s="51"/>
      <c r="E4" s="61"/>
      <c r="F4" s="61"/>
      <c r="G4" s="4" t="s">
        <v>76</v>
      </c>
      <c r="H4" s="5">
        <v>3382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43"/>
      <c r="B5" s="49"/>
      <c r="C5" s="50"/>
      <c r="D5" s="51"/>
      <c r="E5" s="61"/>
      <c r="F5" s="61"/>
      <c r="G5" s="4" t="s">
        <v>77</v>
      </c>
      <c r="H5" s="5">
        <v>1650</v>
      </c>
      <c r="I5" s="5">
        <f t="shared" si="0"/>
        <v>1650</v>
      </c>
    </row>
    <row r="6" spans="1:9" x14ac:dyDescent="0.2">
      <c r="A6" s="43"/>
      <c r="B6" s="49"/>
      <c r="C6" s="50"/>
      <c r="D6" s="51"/>
      <c r="E6" s="61"/>
      <c r="F6" s="61"/>
      <c r="G6" s="4"/>
      <c r="H6" s="5"/>
      <c r="I6" s="5" t="str">
        <f t="shared" si="0"/>
        <v/>
      </c>
    </row>
    <row r="7" spans="1:9" x14ac:dyDescent="0.2">
      <c r="A7" s="43"/>
      <c r="B7" s="49"/>
      <c r="C7" s="50"/>
      <c r="D7" s="51"/>
      <c r="E7" s="61"/>
      <c r="F7" s="61"/>
      <c r="G7" s="4"/>
      <c r="H7" s="5"/>
      <c r="I7" s="5" t="str">
        <f t="shared" si="0"/>
        <v/>
      </c>
    </row>
    <row r="8" spans="1:9" x14ac:dyDescent="0.2">
      <c r="A8" s="43"/>
      <c r="B8" s="49"/>
      <c r="C8" s="50"/>
      <c r="D8" s="51"/>
      <c r="E8" s="61"/>
      <c r="F8" s="61"/>
      <c r="G8" s="4"/>
      <c r="H8" s="5"/>
      <c r="I8" s="5" t="str">
        <f t="shared" si="0"/>
        <v/>
      </c>
    </row>
    <row r="9" spans="1:9" x14ac:dyDescent="0.2">
      <c r="A9" s="43"/>
      <c r="B9" s="49"/>
      <c r="C9" s="50"/>
      <c r="D9" s="51"/>
      <c r="E9" s="61"/>
      <c r="F9" s="61"/>
      <c r="G9" s="4"/>
      <c r="H9" s="5"/>
      <c r="I9" s="5" t="str">
        <f t="shared" si="0"/>
        <v/>
      </c>
    </row>
    <row r="10" spans="1:9" x14ac:dyDescent="0.2">
      <c r="A10" s="43"/>
      <c r="B10" s="49"/>
      <c r="C10" s="50"/>
      <c r="D10" s="51"/>
      <c r="E10" s="61"/>
      <c r="F10" s="61"/>
      <c r="G10" s="4"/>
      <c r="H10" s="5"/>
      <c r="I10" s="5" t="str">
        <f t="shared" si="0"/>
        <v/>
      </c>
    </row>
    <row r="11" spans="1:9" x14ac:dyDescent="0.2">
      <c r="A11" s="43"/>
      <c r="B11" s="49"/>
      <c r="C11" s="50"/>
      <c r="D11" s="51"/>
      <c r="E11" s="61"/>
      <c r="F11" s="61"/>
      <c r="G11" s="4"/>
      <c r="H11" s="5"/>
      <c r="I11" s="5" t="str">
        <f t="shared" si="0"/>
        <v/>
      </c>
    </row>
    <row r="12" spans="1:9" x14ac:dyDescent="0.2">
      <c r="A12" s="43"/>
      <c r="B12" s="49"/>
      <c r="C12" s="50"/>
      <c r="D12" s="51"/>
      <c r="E12" s="61"/>
      <c r="F12" s="61"/>
      <c r="G12" s="4"/>
      <c r="H12" s="5"/>
      <c r="I12" s="5" t="str">
        <f t="shared" si="0"/>
        <v/>
      </c>
    </row>
    <row r="13" spans="1:9" x14ac:dyDescent="0.2">
      <c r="A13" s="43"/>
      <c r="B13" s="49"/>
      <c r="C13" s="50"/>
      <c r="D13" s="51"/>
      <c r="E13" s="61"/>
      <c r="F13" s="61"/>
      <c r="G13" s="4"/>
      <c r="H13" s="5"/>
      <c r="I13" s="5" t="str">
        <f t="shared" si="0"/>
        <v/>
      </c>
    </row>
    <row r="14" spans="1:9" x14ac:dyDescent="0.2">
      <c r="A14" s="43"/>
      <c r="B14" s="49"/>
      <c r="C14" s="50"/>
      <c r="D14" s="51"/>
      <c r="E14" s="61"/>
      <c r="F14" s="61"/>
      <c r="G14" s="4"/>
      <c r="H14" s="5"/>
      <c r="I14" s="5" t="str">
        <f t="shared" si="0"/>
        <v/>
      </c>
    </row>
    <row r="15" spans="1:9" x14ac:dyDescent="0.2">
      <c r="A15" s="43"/>
      <c r="B15" s="49"/>
      <c r="C15" s="50"/>
      <c r="D15" s="51"/>
      <c r="E15" s="61"/>
      <c r="F15" s="61"/>
      <c r="G15" s="4"/>
      <c r="H15" s="5"/>
      <c r="I15" s="5" t="str">
        <f t="shared" si="0"/>
        <v/>
      </c>
    </row>
    <row r="16" spans="1:9" x14ac:dyDescent="0.2">
      <c r="A16" s="43"/>
      <c r="B16" s="49"/>
      <c r="C16" s="50"/>
      <c r="D16" s="51"/>
      <c r="E16" s="61"/>
      <c r="F16" s="61"/>
      <c r="G16" s="4"/>
      <c r="H16" s="5"/>
      <c r="I16" s="5" t="str">
        <f t="shared" si="0"/>
        <v/>
      </c>
    </row>
    <row r="17" spans="1:9" x14ac:dyDescent="0.2">
      <c r="A17" s="43"/>
      <c r="B17" s="52"/>
      <c r="C17" s="53"/>
      <c r="D17" s="54"/>
      <c r="E17" s="61"/>
      <c r="F17" s="6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22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874.93314030273189</v>
      </c>
      <c r="C20" s="18">
        <f>IF(H23&lt;2,"N/A",(B20/D20))</f>
        <v>0.35799228326625693</v>
      </c>
      <c r="D20" s="19">
        <f>AVERAGE(H3:H17)</f>
        <v>2444</v>
      </c>
      <c r="E20" s="20">
        <f>IF(H23&lt;2,"N/A",(IF(C20&lt;=25%,"N/A",AVERAGE(I3:I17))))</f>
        <v>1975</v>
      </c>
      <c r="F20" s="19">
        <f>MEDIAN(H3:H17)</f>
        <v>2300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3" t="s">
        <v>31</v>
      </c>
      <c r="C22" s="63"/>
      <c r="D22" s="64">
        <f>IF(C20&lt;=25%,D20,MIN(E20:F20))</f>
        <v>1975</v>
      </c>
      <c r="E22" s="64"/>
    </row>
    <row r="23" spans="1:9" x14ac:dyDescent="0.2">
      <c r="B23" s="63" t="s">
        <v>9</v>
      </c>
      <c r="C23" s="63"/>
      <c r="D23" s="64">
        <f>ROUND(D22,2)*F3</f>
        <v>59250</v>
      </c>
      <c r="E23" s="64"/>
      <c r="G23" s="36" t="s">
        <v>39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68" t="s">
        <v>27</v>
      </c>
      <c r="B26" s="69"/>
      <c r="C26" s="69"/>
      <c r="D26" s="69"/>
      <c r="E26" s="69"/>
      <c r="F26" s="69"/>
      <c r="G26" s="69"/>
      <c r="H26" s="69"/>
      <c r="I26" s="70"/>
    </row>
    <row r="27" spans="1:9" x14ac:dyDescent="0.2">
      <c r="A27" s="55" t="s">
        <v>28</v>
      </c>
      <c r="B27" s="56"/>
      <c r="C27" s="56"/>
      <c r="D27" s="56"/>
      <c r="E27" s="56"/>
      <c r="F27" s="56"/>
      <c r="G27" s="56"/>
      <c r="H27" s="56"/>
      <c r="I27" s="57"/>
    </row>
    <row r="28" spans="1:9" x14ac:dyDescent="0.2">
      <c r="A28" s="55" t="s">
        <v>29</v>
      </c>
      <c r="B28" s="56"/>
      <c r="C28" s="56"/>
      <c r="D28" s="56"/>
      <c r="E28" s="56"/>
      <c r="F28" s="56"/>
      <c r="G28" s="56"/>
      <c r="H28" s="56"/>
      <c r="I28" s="57"/>
    </row>
    <row r="29" spans="1:9" ht="25.5" customHeight="1" x14ac:dyDescent="0.2">
      <c r="A29" s="71" t="s">
        <v>25</v>
      </c>
      <c r="B29" s="72"/>
      <c r="C29" s="72"/>
      <c r="D29" s="72"/>
      <c r="E29" s="72"/>
      <c r="F29" s="72"/>
      <c r="G29" s="72"/>
      <c r="H29" s="72"/>
      <c r="I29" s="73"/>
    </row>
    <row r="30" spans="1:9" x14ac:dyDescent="0.2">
      <c r="A30" s="55" t="s">
        <v>26</v>
      </c>
      <c r="B30" s="56"/>
      <c r="C30" s="56"/>
      <c r="D30" s="56"/>
      <c r="E30" s="56"/>
      <c r="F30" s="56"/>
      <c r="G30" s="56"/>
      <c r="H30" s="56"/>
      <c r="I30" s="57"/>
    </row>
    <row r="31" spans="1:9" x14ac:dyDescent="0.2">
      <c r="A31" s="55" t="s">
        <v>30</v>
      </c>
      <c r="B31" s="56"/>
      <c r="C31" s="56"/>
      <c r="D31" s="56"/>
      <c r="E31" s="56"/>
      <c r="F31" s="56"/>
      <c r="G31" s="56"/>
      <c r="H31" s="56"/>
      <c r="I31" s="57"/>
    </row>
    <row r="32" spans="1:9" ht="25.5" customHeight="1" x14ac:dyDescent="0.2">
      <c r="A32" s="65" t="s">
        <v>32</v>
      </c>
      <c r="B32" s="66"/>
      <c r="C32" s="66"/>
      <c r="D32" s="66"/>
      <c r="E32" s="66"/>
      <c r="F32" s="66"/>
      <c r="G32" s="66"/>
      <c r="H32" s="66"/>
      <c r="I32" s="6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A45" sqref="A45:D4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11.28515625" style="1" customWidth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8" t="s">
        <v>23</v>
      </c>
      <c r="B1" s="59"/>
      <c r="C1" s="59"/>
      <c r="D1" s="59"/>
      <c r="E1" s="59"/>
      <c r="F1" s="59"/>
      <c r="G1" s="59"/>
      <c r="H1" s="59"/>
      <c r="I1" s="60"/>
    </row>
    <row r="2" spans="1:9" x14ac:dyDescent="0.2">
      <c r="A2" s="43" t="s">
        <v>13</v>
      </c>
      <c r="B2" s="43" t="s">
        <v>49</v>
      </c>
      <c r="C2" s="44"/>
      <c r="D2" s="45"/>
      <c r="E2" s="2" t="s">
        <v>1</v>
      </c>
      <c r="F2" s="2" t="s">
        <v>2</v>
      </c>
      <c r="G2" s="2" t="s">
        <v>3</v>
      </c>
      <c r="H2" s="3" t="s">
        <v>4</v>
      </c>
      <c r="I2" s="26" t="s">
        <v>21</v>
      </c>
    </row>
    <row r="3" spans="1:9" ht="12.75" customHeight="1" x14ac:dyDescent="0.2">
      <c r="A3" s="43"/>
      <c r="B3" s="46" t="s">
        <v>57</v>
      </c>
      <c r="C3" s="47"/>
      <c r="D3" s="48"/>
      <c r="E3" s="61" t="s">
        <v>74</v>
      </c>
      <c r="F3" s="62">
        <v>30</v>
      </c>
      <c r="G3" s="4" t="s">
        <v>75</v>
      </c>
      <c r="H3" s="5">
        <v>2300</v>
      </c>
      <c r="I3" s="5">
        <f>IF(H3="","",(IF($C$20&lt;25%,"N/A",IF(H3&lt;=($D$20+$B$20),H3,"Descartado"))))</f>
        <v>2300</v>
      </c>
    </row>
    <row r="4" spans="1:9" x14ac:dyDescent="0.2">
      <c r="A4" s="43"/>
      <c r="B4" s="49"/>
      <c r="C4" s="50"/>
      <c r="D4" s="51"/>
      <c r="E4" s="61"/>
      <c r="F4" s="61"/>
      <c r="G4" s="4" t="s">
        <v>76</v>
      </c>
      <c r="H4" s="5">
        <v>3382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43"/>
      <c r="B5" s="49"/>
      <c r="C5" s="50"/>
      <c r="D5" s="51"/>
      <c r="E5" s="61"/>
      <c r="F5" s="61"/>
      <c r="G5" s="4" t="s">
        <v>77</v>
      </c>
      <c r="H5" s="5">
        <v>1550</v>
      </c>
      <c r="I5" s="5">
        <f t="shared" si="0"/>
        <v>1550</v>
      </c>
    </row>
    <row r="6" spans="1:9" x14ac:dyDescent="0.2">
      <c r="A6" s="43"/>
      <c r="B6" s="49"/>
      <c r="C6" s="50"/>
      <c r="D6" s="51"/>
      <c r="E6" s="61"/>
      <c r="F6" s="61"/>
      <c r="G6" s="4"/>
      <c r="H6" s="5"/>
      <c r="I6" s="5" t="str">
        <f t="shared" si="0"/>
        <v/>
      </c>
    </row>
    <row r="7" spans="1:9" x14ac:dyDescent="0.2">
      <c r="A7" s="43"/>
      <c r="B7" s="49"/>
      <c r="C7" s="50"/>
      <c r="D7" s="51"/>
      <c r="E7" s="61"/>
      <c r="F7" s="61"/>
      <c r="G7" s="4"/>
      <c r="H7" s="5"/>
      <c r="I7" s="5" t="str">
        <f t="shared" si="0"/>
        <v/>
      </c>
    </row>
    <row r="8" spans="1:9" x14ac:dyDescent="0.2">
      <c r="A8" s="43"/>
      <c r="B8" s="49"/>
      <c r="C8" s="50"/>
      <c r="D8" s="51"/>
      <c r="E8" s="61"/>
      <c r="F8" s="61"/>
      <c r="G8" s="4"/>
      <c r="H8" s="5"/>
      <c r="I8" s="5" t="str">
        <f t="shared" si="0"/>
        <v/>
      </c>
    </row>
    <row r="9" spans="1:9" x14ac:dyDescent="0.2">
      <c r="A9" s="43"/>
      <c r="B9" s="49"/>
      <c r="C9" s="50"/>
      <c r="D9" s="51"/>
      <c r="E9" s="61"/>
      <c r="F9" s="61"/>
      <c r="G9" s="4"/>
      <c r="H9" s="5"/>
      <c r="I9" s="5" t="str">
        <f t="shared" si="0"/>
        <v/>
      </c>
    </row>
    <row r="10" spans="1:9" x14ac:dyDescent="0.2">
      <c r="A10" s="43"/>
      <c r="B10" s="49"/>
      <c r="C10" s="50"/>
      <c r="D10" s="51"/>
      <c r="E10" s="61"/>
      <c r="F10" s="61"/>
      <c r="G10" s="4"/>
      <c r="H10" s="5"/>
      <c r="I10" s="5" t="str">
        <f t="shared" si="0"/>
        <v/>
      </c>
    </row>
    <row r="11" spans="1:9" x14ac:dyDescent="0.2">
      <c r="A11" s="43"/>
      <c r="B11" s="49"/>
      <c r="C11" s="50"/>
      <c r="D11" s="51"/>
      <c r="E11" s="61"/>
      <c r="F11" s="61"/>
      <c r="G11" s="4"/>
      <c r="H11" s="5"/>
      <c r="I11" s="5" t="str">
        <f t="shared" si="0"/>
        <v/>
      </c>
    </row>
    <row r="12" spans="1:9" x14ac:dyDescent="0.2">
      <c r="A12" s="43"/>
      <c r="B12" s="49"/>
      <c r="C12" s="50"/>
      <c r="D12" s="51"/>
      <c r="E12" s="61"/>
      <c r="F12" s="61"/>
      <c r="G12" s="4"/>
      <c r="H12" s="5"/>
      <c r="I12" s="5" t="str">
        <f t="shared" si="0"/>
        <v/>
      </c>
    </row>
    <row r="13" spans="1:9" x14ac:dyDescent="0.2">
      <c r="A13" s="43"/>
      <c r="B13" s="49"/>
      <c r="C13" s="50"/>
      <c r="D13" s="51"/>
      <c r="E13" s="61"/>
      <c r="F13" s="61"/>
      <c r="G13" s="4"/>
      <c r="H13" s="5"/>
      <c r="I13" s="5" t="str">
        <f t="shared" si="0"/>
        <v/>
      </c>
    </row>
    <row r="14" spans="1:9" x14ac:dyDescent="0.2">
      <c r="A14" s="43"/>
      <c r="B14" s="49"/>
      <c r="C14" s="50"/>
      <c r="D14" s="51"/>
      <c r="E14" s="61"/>
      <c r="F14" s="61"/>
      <c r="G14" s="4"/>
      <c r="H14" s="5"/>
      <c r="I14" s="5" t="str">
        <f t="shared" si="0"/>
        <v/>
      </c>
    </row>
    <row r="15" spans="1:9" x14ac:dyDescent="0.2">
      <c r="A15" s="43"/>
      <c r="B15" s="49"/>
      <c r="C15" s="50"/>
      <c r="D15" s="51"/>
      <c r="E15" s="61"/>
      <c r="F15" s="61"/>
      <c r="G15" s="4"/>
      <c r="H15" s="5"/>
      <c r="I15" s="5" t="str">
        <f t="shared" si="0"/>
        <v/>
      </c>
    </row>
    <row r="16" spans="1:9" x14ac:dyDescent="0.2">
      <c r="A16" s="43"/>
      <c r="B16" s="49"/>
      <c r="C16" s="50"/>
      <c r="D16" s="51"/>
      <c r="E16" s="61"/>
      <c r="F16" s="61"/>
      <c r="G16" s="4"/>
      <c r="H16" s="5"/>
      <c r="I16" s="5" t="str">
        <f t="shared" si="0"/>
        <v/>
      </c>
    </row>
    <row r="17" spans="1:9" x14ac:dyDescent="0.2">
      <c r="A17" s="43"/>
      <c r="B17" s="52"/>
      <c r="C17" s="53"/>
      <c r="D17" s="54"/>
      <c r="E17" s="61"/>
      <c r="F17" s="6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22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921.00018096270423</v>
      </c>
      <c r="C20" s="18">
        <f>IF(H23&lt;2,"N/A",(B20/D20))</f>
        <v>0.38205206621793597</v>
      </c>
      <c r="D20" s="19">
        <f>AVERAGE(H3:H17)</f>
        <v>2410.6666666666665</v>
      </c>
      <c r="E20" s="20">
        <f>IF(H23&lt;2,"N/A",(IF(C20&lt;=25%,"N/A",AVERAGE(I3:I17))))</f>
        <v>1925</v>
      </c>
      <c r="F20" s="19">
        <f>MEDIAN(H3:H17)</f>
        <v>2300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3" t="s">
        <v>31</v>
      </c>
      <c r="C22" s="63"/>
      <c r="D22" s="64">
        <f>IF(C20&lt;=25%,D20,MIN(E20:F20))</f>
        <v>1925</v>
      </c>
      <c r="E22" s="64"/>
    </row>
    <row r="23" spans="1:9" x14ac:dyDescent="0.2">
      <c r="B23" s="63" t="s">
        <v>9</v>
      </c>
      <c r="C23" s="63"/>
      <c r="D23" s="64">
        <f>ROUND(D22,2)*F3</f>
        <v>57750</v>
      </c>
      <c r="E23" s="64"/>
      <c r="G23" s="36" t="s">
        <v>39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68" t="s">
        <v>27</v>
      </c>
      <c r="B26" s="69"/>
      <c r="C26" s="69"/>
      <c r="D26" s="69"/>
      <c r="E26" s="69"/>
      <c r="F26" s="69"/>
      <c r="G26" s="69"/>
      <c r="H26" s="69"/>
      <c r="I26" s="70"/>
    </row>
    <row r="27" spans="1:9" x14ac:dyDescent="0.2">
      <c r="A27" s="55" t="s">
        <v>28</v>
      </c>
      <c r="B27" s="56"/>
      <c r="C27" s="56"/>
      <c r="D27" s="56"/>
      <c r="E27" s="56"/>
      <c r="F27" s="56"/>
      <c r="G27" s="56"/>
      <c r="H27" s="56"/>
      <c r="I27" s="57"/>
    </row>
    <row r="28" spans="1:9" x14ac:dyDescent="0.2">
      <c r="A28" s="55" t="s">
        <v>29</v>
      </c>
      <c r="B28" s="56"/>
      <c r="C28" s="56"/>
      <c r="D28" s="56"/>
      <c r="E28" s="56"/>
      <c r="F28" s="56"/>
      <c r="G28" s="56"/>
      <c r="H28" s="56"/>
      <c r="I28" s="57"/>
    </row>
    <row r="29" spans="1:9" ht="25.5" customHeight="1" x14ac:dyDescent="0.2">
      <c r="A29" s="71" t="s">
        <v>25</v>
      </c>
      <c r="B29" s="72"/>
      <c r="C29" s="72"/>
      <c r="D29" s="72"/>
      <c r="E29" s="72"/>
      <c r="F29" s="72"/>
      <c r="G29" s="72"/>
      <c r="H29" s="72"/>
      <c r="I29" s="73"/>
    </row>
    <row r="30" spans="1:9" x14ac:dyDescent="0.2">
      <c r="A30" s="55" t="s">
        <v>26</v>
      </c>
      <c r="B30" s="56"/>
      <c r="C30" s="56"/>
      <c r="D30" s="56"/>
      <c r="E30" s="56"/>
      <c r="F30" s="56"/>
      <c r="G30" s="56"/>
      <c r="H30" s="56"/>
      <c r="I30" s="57"/>
    </row>
    <row r="31" spans="1:9" x14ac:dyDescent="0.2">
      <c r="A31" s="55" t="s">
        <v>30</v>
      </c>
      <c r="B31" s="56"/>
      <c r="C31" s="56"/>
      <c r="D31" s="56"/>
      <c r="E31" s="56"/>
      <c r="F31" s="56"/>
      <c r="G31" s="56"/>
      <c r="H31" s="56"/>
      <c r="I31" s="57"/>
    </row>
    <row r="32" spans="1:9" ht="25.5" customHeight="1" x14ac:dyDescent="0.2">
      <c r="A32" s="65" t="s">
        <v>32</v>
      </c>
      <c r="B32" s="66"/>
      <c r="C32" s="66"/>
      <c r="D32" s="66"/>
      <c r="E32" s="66"/>
      <c r="F32" s="66"/>
      <c r="G32" s="66"/>
      <c r="H32" s="66"/>
      <c r="I32" s="6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A45" sqref="A45:D4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11.28515625" style="1" customWidth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8" t="s">
        <v>23</v>
      </c>
      <c r="B1" s="59"/>
      <c r="C1" s="59"/>
      <c r="D1" s="59"/>
      <c r="E1" s="59"/>
      <c r="F1" s="59"/>
      <c r="G1" s="59"/>
      <c r="H1" s="59"/>
      <c r="I1" s="60"/>
    </row>
    <row r="2" spans="1:9" x14ac:dyDescent="0.2">
      <c r="A2" s="43" t="s">
        <v>14</v>
      </c>
      <c r="B2" s="43" t="s">
        <v>49</v>
      </c>
      <c r="C2" s="44"/>
      <c r="D2" s="45"/>
      <c r="E2" s="2" t="s">
        <v>1</v>
      </c>
      <c r="F2" s="2" t="s">
        <v>2</v>
      </c>
      <c r="G2" s="2" t="s">
        <v>3</v>
      </c>
      <c r="H2" s="3" t="s">
        <v>4</v>
      </c>
      <c r="I2" s="26" t="s">
        <v>21</v>
      </c>
    </row>
    <row r="3" spans="1:9" ht="12.75" customHeight="1" x14ac:dyDescent="0.2">
      <c r="A3" s="43"/>
      <c r="B3" s="46" t="s">
        <v>58</v>
      </c>
      <c r="C3" s="47"/>
      <c r="D3" s="48"/>
      <c r="E3" s="61" t="s">
        <v>74</v>
      </c>
      <c r="F3" s="62">
        <v>30</v>
      </c>
      <c r="G3" s="4" t="s">
        <v>75</v>
      </c>
      <c r="H3" s="5">
        <v>2300</v>
      </c>
      <c r="I3" s="5">
        <f>IF(H3="","",(IF($C$20&lt;25%,"N/A",IF(H3&lt;=($D$20+$B$20),H3,"Descartado"))))</f>
        <v>2300</v>
      </c>
    </row>
    <row r="4" spans="1:9" x14ac:dyDescent="0.2">
      <c r="A4" s="43"/>
      <c r="B4" s="49"/>
      <c r="C4" s="50"/>
      <c r="D4" s="51"/>
      <c r="E4" s="61"/>
      <c r="F4" s="61"/>
      <c r="G4" s="4" t="s">
        <v>76</v>
      </c>
      <c r="H4" s="5">
        <v>3382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43"/>
      <c r="B5" s="49"/>
      <c r="C5" s="50"/>
      <c r="D5" s="51"/>
      <c r="E5" s="61"/>
      <c r="F5" s="61"/>
      <c r="G5" s="4" t="s">
        <v>77</v>
      </c>
      <c r="H5" s="5">
        <v>1550</v>
      </c>
      <c r="I5" s="5">
        <f t="shared" si="0"/>
        <v>1550</v>
      </c>
    </row>
    <row r="6" spans="1:9" x14ac:dyDescent="0.2">
      <c r="A6" s="43"/>
      <c r="B6" s="49"/>
      <c r="C6" s="50"/>
      <c r="D6" s="51"/>
      <c r="E6" s="61"/>
      <c r="F6" s="61"/>
      <c r="G6" s="4"/>
      <c r="H6" s="5"/>
      <c r="I6" s="5" t="str">
        <f t="shared" si="0"/>
        <v/>
      </c>
    </row>
    <row r="7" spans="1:9" x14ac:dyDescent="0.2">
      <c r="A7" s="43"/>
      <c r="B7" s="49"/>
      <c r="C7" s="50"/>
      <c r="D7" s="51"/>
      <c r="E7" s="61"/>
      <c r="F7" s="61"/>
      <c r="G7" s="4"/>
      <c r="H7" s="5"/>
      <c r="I7" s="5" t="str">
        <f t="shared" si="0"/>
        <v/>
      </c>
    </row>
    <row r="8" spans="1:9" x14ac:dyDescent="0.2">
      <c r="A8" s="43"/>
      <c r="B8" s="49"/>
      <c r="C8" s="50"/>
      <c r="D8" s="51"/>
      <c r="E8" s="61"/>
      <c r="F8" s="61"/>
      <c r="G8" s="4"/>
      <c r="H8" s="5"/>
      <c r="I8" s="5" t="str">
        <f t="shared" si="0"/>
        <v/>
      </c>
    </row>
    <row r="9" spans="1:9" x14ac:dyDescent="0.2">
      <c r="A9" s="43"/>
      <c r="B9" s="49"/>
      <c r="C9" s="50"/>
      <c r="D9" s="51"/>
      <c r="E9" s="61"/>
      <c r="F9" s="61"/>
      <c r="G9" s="4"/>
      <c r="H9" s="5"/>
      <c r="I9" s="5" t="str">
        <f t="shared" si="0"/>
        <v/>
      </c>
    </row>
    <row r="10" spans="1:9" x14ac:dyDescent="0.2">
      <c r="A10" s="43"/>
      <c r="B10" s="49"/>
      <c r="C10" s="50"/>
      <c r="D10" s="51"/>
      <c r="E10" s="61"/>
      <c r="F10" s="61"/>
      <c r="G10" s="4"/>
      <c r="H10" s="5"/>
      <c r="I10" s="5" t="str">
        <f t="shared" si="0"/>
        <v/>
      </c>
    </row>
    <row r="11" spans="1:9" x14ac:dyDescent="0.2">
      <c r="A11" s="43"/>
      <c r="B11" s="49"/>
      <c r="C11" s="50"/>
      <c r="D11" s="51"/>
      <c r="E11" s="61"/>
      <c r="F11" s="61"/>
      <c r="G11" s="4"/>
      <c r="H11" s="5"/>
      <c r="I11" s="5" t="str">
        <f t="shared" si="0"/>
        <v/>
      </c>
    </row>
    <row r="12" spans="1:9" x14ac:dyDescent="0.2">
      <c r="A12" s="43"/>
      <c r="B12" s="49"/>
      <c r="C12" s="50"/>
      <c r="D12" s="51"/>
      <c r="E12" s="61"/>
      <c r="F12" s="61"/>
      <c r="G12" s="4"/>
      <c r="H12" s="5"/>
      <c r="I12" s="5" t="str">
        <f t="shared" si="0"/>
        <v/>
      </c>
    </row>
    <row r="13" spans="1:9" x14ac:dyDescent="0.2">
      <c r="A13" s="43"/>
      <c r="B13" s="49"/>
      <c r="C13" s="50"/>
      <c r="D13" s="51"/>
      <c r="E13" s="61"/>
      <c r="F13" s="61"/>
      <c r="G13" s="4"/>
      <c r="H13" s="5"/>
      <c r="I13" s="5" t="str">
        <f t="shared" si="0"/>
        <v/>
      </c>
    </row>
    <row r="14" spans="1:9" x14ac:dyDescent="0.2">
      <c r="A14" s="43"/>
      <c r="B14" s="49"/>
      <c r="C14" s="50"/>
      <c r="D14" s="51"/>
      <c r="E14" s="61"/>
      <c r="F14" s="61"/>
      <c r="G14" s="4"/>
      <c r="H14" s="5"/>
      <c r="I14" s="5" t="str">
        <f t="shared" si="0"/>
        <v/>
      </c>
    </row>
    <row r="15" spans="1:9" x14ac:dyDescent="0.2">
      <c r="A15" s="43"/>
      <c r="B15" s="49"/>
      <c r="C15" s="50"/>
      <c r="D15" s="51"/>
      <c r="E15" s="61"/>
      <c r="F15" s="61"/>
      <c r="G15" s="4"/>
      <c r="H15" s="5"/>
      <c r="I15" s="5" t="str">
        <f t="shared" si="0"/>
        <v/>
      </c>
    </row>
    <row r="16" spans="1:9" x14ac:dyDescent="0.2">
      <c r="A16" s="43"/>
      <c r="B16" s="49"/>
      <c r="C16" s="50"/>
      <c r="D16" s="51"/>
      <c r="E16" s="61"/>
      <c r="F16" s="61"/>
      <c r="G16" s="4"/>
      <c r="H16" s="5"/>
      <c r="I16" s="5" t="str">
        <f t="shared" si="0"/>
        <v/>
      </c>
    </row>
    <row r="17" spans="1:9" x14ac:dyDescent="0.2">
      <c r="A17" s="43"/>
      <c r="B17" s="52"/>
      <c r="C17" s="53"/>
      <c r="D17" s="54"/>
      <c r="E17" s="61"/>
      <c r="F17" s="6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22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921.00018096270423</v>
      </c>
      <c r="C20" s="18">
        <f>IF(H23&lt;2,"N/A",(B20/D20))</f>
        <v>0.38205206621793597</v>
      </c>
      <c r="D20" s="19">
        <f>AVERAGE(H3:H17)</f>
        <v>2410.6666666666665</v>
      </c>
      <c r="E20" s="20">
        <f>IF(H23&lt;2,"N/A",(IF(C20&lt;=25%,"N/A",AVERAGE(I3:I17))))</f>
        <v>1925</v>
      </c>
      <c r="F20" s="19">
        <f>MEDIAN(H3:H17)</f>
        <v>2300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3" t="s">
        <v>31</v>
      </c>
      <c r="C22" s="63"/>
      <c r="D22" s="64">
        <f>IF(C20&lt;=25%,D20,MIN(E20:F20))</f>
        <v>1925</v>
      </c>
      <c r="E22" s="64"/>
    </row>
    <row r="23" spans="1:9" x14ac:dyDescent="0.2">
      <c r="B23" s="63" t="s">
        <v>9</v>
      </c>
      <c r="C23" s="63"/>
      <c r="D23" s="64">
        <f>ROUND(D22,2)*F3</f>
        <v>57750</v>
      </c>
      <c r="E23" s="64"/>
      <c r="G23" s="36" t="s">
        <v>39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68" t="s">
        <v>27</v>
      </c>
      <c r="B26" s="69"/>
      <c r="C26" s="69"/>
      <c r="D26" s="69"/>
      <c r="E26" s="69"/>
      <c r="F26" s="69"/>
      <c r="G26" s="69"/>
      <c r="H26" s="69"/>
      <c r="I26" s="70"/>
    </row>
    <row r="27" spans="1:9" x14ac:dyDescent="0.2">
      <c r="A27" s="55" t="s">
        <v>28</v>
      </c>
      <c r="B27" s="56"/>
      <c r="C27" s="56"/>
      <c r="D27" s="56"/>
      <c r="E27" s="56"/>
      <c r="F27" s="56"/>
      <c r="G27" s="56"/>
      <c r="H27" s="56"/>
      <c r="I27" s="57"/>
    </row>
    <row r="28" spans="1:9" x14ac:dyDescent="0.2">
      <c r="A28" s="55" t="s">
        <v>29</v>
      </c>
      <c r="B28" s="56"/>
      <c r="C28" s="56"/>
      <c r="D28" s="56"/>
      <c r="E28" s="56"/>
      <c r="F28" s="56"/>
      <c r="G28" s="56"/>
      <c r="H28" s="56"/>
      <c r="I28" s="57"/>
    </row>
    <row r="29" spans="1:9" ht="25.5" customHeight="1" x14ac:dyDescent="0.2">
      <c r="A29" s="71" t="s">
        <v>25</v>
      </c>
      <c r="B29" s="72"/>
      <c r="C29" s="72"/>
      <c r="D29" s="72"/>
      <c r="E29" s="72"/>
      <c r="F29" s="72"/>
      <c r="G29" s="72"/>
      <c r="H29" s="72"/>
      <c r="I29" s="73"/>
    </row>
    <row r="30" spans="1:9" x14ac:dyDescent="0.2">
      <c r="A30" s="55" t="s">
        <v>26</v>
      </c>
      <c r="B30" s="56"/>
      <c r="C30" s="56"/>
      <c r="D30" s="56"/>
      <c r="E30" s="56"/>
      <c r="F30" s="56"/>
      <c r="G30" s="56"/>
      <c r="H30" s="56"/>
      <c r="I30" s="57"/>
    </row>
    <row r="31" spans="1:9" x14ac:dyDescent="0.2">
      <c r="A31" s="55" t="s">
        <v>30</v>
      </c>
      <c r="B31" s="56"/>
      <c r="C31" s="56"/>
      <c r="D31" s="56"/>
      <c r="E31" s="56"/>
      <c r="F31" s="56"/>
      <c r="G31" s="56"/>
      <c r="H31" s="56"/>
      <c r="I31" s="57"/>
    </row>
    <row r="32" spans="1:9" ht="25.5" customHeight="1" x14ac:dyDescent="0.2">
      <c r="A32" s="65" t="s">
        <v>32</v>
      </c>
      <c r="B32" s="66"/>
      <c r="C32" s="66"/>
      <c r="D32" s="66"/>
      <c r="E32" s="66"/>
      <c r="F32" s="66"/>
      <c r="G32" s="66"/>
      <c r="H32" s="66"/>
      <c r="I32" s="6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A45" sqref="A45:D4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11.28515625" style="1" customWidth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8" t="s">
        <v>23</v>
      </c>
      <c r="B1" s="59"/>
      <c r="C1" s="59"/>
      <c r="D1" s="59"/>
      <c r="E1" s="59"/>
      <c r="F1" s="59"/>
      <c r="G1" s="59"/>
      <c r="H1" s="59"/>
      <c r="I1" s="60"/>
    </row>
    <row r="2" spans="1:9" x14ac:dyDescent="0.2">
      <c r="A2" s="43" t="s">
        <v>15</v>
      </c>
      <c r="B2" s="43" t="s">
        <v>49</v>
      </c>
      <c r="C2" s="44"/>
      <c r="D2" s="45"/>
      <c r="E2" s="2" t="s">
        <v>1</v>
      </c>
      <c r="F2" s="2" t="s">
        <v>2</v>
      </c>
      <c r="G2" s="2" t="s">
        <v>3</v>
      </c>
      <c r="H2" s="3" t="s">
        <v>4</v>
      </c>
      <c r="I2" s="26" t="s">
        <v>21</v>
      </c>
    </row>
    <row r="3" spans="1:9" ht="12.75" customHeight="1" x14ac:dyDescent="0.2">
      <c r="A3" s="43"/>
      <c r="B3" s="46" t="s">
        <v>59</v>
      </c>
      <c r="C3" s="47"/>
      <c r="D3" s="48"/>
      <c r="E3" s="61" t="s">
        <v>74</v>
      </c>
      <c r="F3" s="62">
        <v>30</v>
      </c>
      <c r="G3" s="4" t="s">
        <v>75</v>
      </c>
      <c r="H3" s="5">
        <v>2300</v>
      </c>
      <c r="I3" s="5" t="str">
        <f>IF(H3="","",(IF($C$20&lt;25%,"N/A",IF(H3&lt;=($D$20+$B$20),H3,"Descartado"))))</f>
        <v>N/A</v>
      </c>
    </row>
    <row r="4" spans="1:9" x14ac:dyDescent="0.2">
      <c r="A4" s="43"/>
      <c r="B4" s="49"/>
      <c r="C4" s="50"/>
      <c r="D4" s="51"/>
      <c r="E4" s="61"/>
      <c r="F4" s="61"/>
      <c r="G4" s="4" t="s">
        <v>76</v>
      </c>
      <c r="H4" s="5">
        <v>3382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43"/>
      <c r="B5" s="49"/>
      <c r="C5" s="50"/>
      <c r="D5" s="51"/>
      <c r="E5" s="61"/>
      <c r="F5" s="61"/>
      <c r="G5" s="4" t="s">
        <v>77</v>
      </c>
      <c r="H5" s="5">
        <v>2490</v>
      </c>
      <c r="I5" s="5" t="str">
        <f t="shared" si="0"/>
        <v>N/A</v>
      </c>
    </row>
    <row r="6" spans="1:9" x14ac:dyDescent="0.2">
      <c r="A6" s="43"/>
      <c r="B6" s="49"/>
      <c r="C6" s="50"/>
      <c r="D6" s="51"/>
      <c r="E6" s="61"/>
      <c r="F6" s="61"/>
      <c r="G6" s="4"/>
      <c r="H6" s="5"/>
      <c r="I6" s="5" t="str">
        <f t="shared" si="0"/>
        <v/>
      </c>
    </row>
    <row r="7" spans="1:9" x14ac:dyDescent="0.2">
      <c r="A7" s="43"/>
      <c r="B7" s="49"/>
      <c r="C7" s="50"/>
      <c r="D7" s="51"/>
      <c r="E7" s="61"/>
      <c r="F7" s="61"/>
      <c r="G7" s="4"/>
      <c r="H7" s="5"/>
      <c r="I7" s="5" t="str">
        <f t="shared" si="0"/>
        <v/>
      </c>
    </row>
    <row r="8" spans="1:9" x14ac:dyDescent="0.2">
      <c r="A8" s="43"/>
      <c r="B8" s="49"/>
      <c r="C8" s="50"/>
      <c r="D8" s="51"/>
      <c r="E8" s="61"/>
      <c r="F8" s="61"/>
      <c r="G8" s="4"/>
      <c r="H8" s="5"/>
      <c r="I8" s="5" t="str">
        <f t="shared" si="0"/>
        <v/>
      </c>
    </row>
    <row r="9" spans="1:9" x14ac:dyDescent="0.2">
      <c r="A9" s="43"/>
      <c r="B9" s="49"/>
      <c r="C9" s="50"/>
      <c r="D9" s="51"/>
      <c r="E9" s="61"/>
      <c r="F9" s="61"/>
      <c r="G9" s="4"/>
      <c r="H9" s="5"/>
      <c r="I9" s="5" t="str">
        <f t="shared" si="0"/>
        <v/>
      </c>
    </row>
    <row r="10" spans="1:9" x14ac:dyDescent="0.2">
      <c r="A10" s="43"/>
      <c r="B10" s="49"/>
      <c r="C10" s="50"/>
      <c r="D10" s="51"/>
      <c r="E10" s="61"/>
      <c r="F10" s="61"/>
      <c r="G10" s="4"/>
      <c r="H10" s="5"/>
      <c r="I10" s="5" t="str">
        <f t="shared" si="0"/>
        <v/>
      </c>
    </row>
    <row r="11" spans="1:9" x14ac:dyDescent="0.2">
      <c r="A11" s="43"/>
      <c r="B11" s="49"/>
      <c r="C11" s="50"/>
      <c r="D11" s="51"/>
      <c r="E11" s="61"/>
      <c r="F11" s="61"/>
      <c r="G11" s="4"/>
      <c r="H11" s="5"/>
      <c r="I11" s="5" t="str">
        <f t="shared" si="0"/>
        <v/>
      </c>
    </row>
    <row r="12" spans="1:9" x14ac:dyDescent="0.2">
      <c r="A12" s="43"/>
      <c r="B12" s="49"/>
      <c r="C12" s="50"/>
      <c r="D12" s="51"/>
      <c r="E12" s="61"/>
      <c r="F12" s="61"/>
      <c r="G12" s="4"/>
      <c r="H12" s="5"/>
      <c r="I12" s="5" t="str">
        <f t="shared" si="0"/>
        <v/>
      </c>
    </row>
    <row r="13" spans="1:9" x14ac:dyDescent="0.2">
      <c r="A13" s="43"/>
      <c r="B13" s="49"/>
      <c r="C13" s="50"/>
      <c r="D13" s="51"/>
      <c r="E13" s="61"/>
      <c r="F13" s="61"/>
      <c r="G13" s="4"/>
      <c r="H13" s="5"/>
      <c r="I13" s="5" t="str">
        <f t="shared" si="0"/>
        <v/>
      </c>
    </row>
    <row r="14" spans="1:9" x14ac:dyDescent="0.2">
      <c r="A14" s="43"/>
      <c r="B14" s="49"/>
      <c r="C14" s="50"/>
      <c r="D14" s="51"/>
      <c r="E14" s="61"/>
      <c r="F14" s="61"/>
      <c r="G14" s="4"/>
      <c r="H14" s="5"/>
      <c r="I14" s="5" t="str">
        <f t="shared" si="0"/>
        <v/>
      </c>
    </row>
    <row r="15" spans="1:9" x14ac:dyDescent="0.2">
      <c r="A15" s="43"/>
      <c r="B15" s="49"/>
      <c r="C15" s="50"/>
      <c r="D15" s="51"/>
      <c r="E15" s="61"/>
      <c r="F15" s="61"/>
      <c r="G15" s="4"/>
      <c r="H15" s="5"/>
      <c r="I15" s="5" t="str">
        <f t="shared" si="0"/>
        <v/>
      </c>
    </row>
    <row r="16" spans="1:9" x14ac:dyDescent="0.2">
      <c r="A16" s="43"/>
      <c r="B16" s="49"/>
      <c r="C16" s="50"/>
      <c r="D16" s="51"/>
      <c r="E16" s="61"/>
      <c r="F16" s="61"/>
      <c r="G16" s="4"/>
      <c r="H16" s="5"/>
      <c r="I16" s="5" t="str">
        <f t="shared" si="0"/>
        <v/>
      </c>
    </row>
    <row r="17" spans="1:9" x14ac:dyDescent="0.2">
      <c r="A17" s="43"/>
      <c r="B17" s="52"/>
      <c r="C17" s="53"/>
      <c r="D17" s="54"/>
      <c r="E17" s="61"/>
      <c r="F17" s="6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22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577.70926944268433</v>
      </c>
      <c r="C20" s="18">
        <f>IF(H23&lt;2,"N/A",(B20/D20))</f>
        <v>0.21208122960450967</v>
      </c>
      <c r="D20" s="19">
        <f>AVERAGE(H3:H17)</f>
        <v>2724</v>
      </c>
      <c r="E20" s="20" t="str">
        <f>IF(H23&lt;2,"N/A",(IF(C20&lt;=25%,"N/A",AVERAGE(I3:I17))))</f>
        <v>N/A</v>
      </c>
      <c r="F20" s="19">
        <f>MEDIAN(H3:H17)</f>
        <v>2490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3" t="s">
        <v>31</v>
      </c>
      <c r="C22" s="63"/>
      <c r="D22" s="64">
        <f>IF(C20&lt;=25%,D20,MIN(E20:F20))</f>
        <v>2724</v>
      </c>
      <c r="E22" s="64"/>
    </row>
    <row r="23" spans="1:9" x14ac:dyDescent="0.2">
      <c r="B23" s="63" t="s">
        <v>9</v>
      </c>
      <c r="C23" s="63"/>
      <c r="D23" s="64">
        <f>ROUND(D22,2)*F3</f>
        <v>81720</v>
      </c>
      <c r="E23" s="64"/>
      <c r="G23" s="36" t="s">
        <v>39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68" t="s">
        <v>27</v>
      </c>
      <c r="B26" s="69"/>
      <c r="C26" s="69"/>
      <c r="D26" s="69"/>
      <c r="E26" s="69"/>
      <c r="F26" s="69"/>
      <c r="G26" s="69"/>
      <c r="H26" s="69"/>
      <c r="I26" s="70"/>
    </row>
    <row r="27" spans="1:9" x14ac:dyDescent="0.2">
      <c r="A27" s="55" t="s">
        <v>28</v>
      </c>
      <c r="B27" s="56"/>
      <c r="C27" s="56"/>
      <c r="D27" s="56"/>
      <c r="E27" s="56"/>
      <c r="F27" s="56"/>
      <c r="G27" s="56"/>
      <c r="H27" s="56"/>
      <c r="I27" s="57"/>
    </row>
    <row r="28" spans="1:9" x14ac:dyDescent="0.2">
      <c r="A28" s="55" t="s">
        <v>29</v>
      </c>
      <c r="B28" s="56"/>
      <c r="C28" s="56"/>
      <c r="D28" s="56"/>
      <c r="E28" s="56"/>
      <c r="F28" s="56"/>
      <c r="G28" s="56"/>
      <c r="H28" s="56"/>
      <c r="I28" s="57"/>
    </row>
    <row r="29" spans="1:9" ht="25.5" customHeight="1" x14ac:dyDescent="0.2">
      <c r="A29" s="71" t="s">
        <v>25</v>
      </c>
      <c r="B29" s="72"/>
      <c r="C29" s="72"/>
      <c r="D29" s="72"/>
      <c r="E29" s="72"/>
      <c r="F29" s="72"/>
      <c r="G29" s="72"/>
      <c r="H29" s="72"/>
      <c r="I29" s="73"/>
    </row>
    <row r="30" spans="1:9" x14ac:dyDescent="0.2">
      <c r="A30" s="55" t="s">
        <v>26</v>
      </c>
      <c r="B30" s="56"/>
      <c r="C30" s="56"/>
      <c r="D30" s="56"/>
      <c r="E30" s="56"/>
      <c r="F30" s="56"/>
      <c r="G30" s="56"/>
      <c r="H30" s="56"/>
      <c r="I30" s="57"/>
    </row>
    <row r="31" spans="1:9" x14ac:dyDescent="0.2">
      <c r="A31" s="55" t="s">
        <v>30</v>
      </c>
      <c r="B31" s="56"/>
      <c r="C31" s="56"/>
      <c r="D31" s="56"/>
      <c r="E31" s="56"/>
      <c r="F31" s="56"/>
      <c r="G31" s="56"/>
      <c r="H31" s="56"/>
      <c r="I31" s="57"/>
    </row>
    <row r="32" spans="1:9" ht="25.5" customHeight="1" x14ac:dyDescent="0.2">
      <c r="A32" s="65" t="s">
        <v>32</v>
      </c>
      <c r="B32" s="66"/>
      <c r="C32" s="66"/>
      <c r="D32" s="66"/>
      <c r="E32" s="66"/>
      <c r="F32" s="66"/>
      <c r="G32" s="66"/>
      <c r="H32" s="66"/>
      <c r="I32" s="6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A45" sqref="A45:D4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11.28515625" style="1" customWidth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8" t="s">
        <v>23</v>
      </c>
      <c r="B1" s="59"/>
      <c r="C1" s="59"/>
      <c r="D1" s="59"/>
      <c r="E1" s="59"/>
      <c r="F1" s="59"/>
      <c r="G1" s="59"/>
      <c r="H1" s="59"/>
      <c r="I1" s="60"/>
    </row>
    <row r="2" spans="1:9" x14ac:dyDescent="0.2">
      <c r="A2" s="43" t="s">
        <v>16</v>
      </c>
      <c r="B2" s="43" t="s">
        <v>49</v>
      </c>
      <c r="C2" s="44"/>
      <c r="D2" s="45"/>
      <c r="E2" s="2" t="s">
        <v>1</v>
      </c>
      <c r="F2" s="2" t="s">
        <v>2</v>
      </c>
      <c r="G2" s="2" t="s">
        <v>3</v>
      </c>
      <c r="H2" s="3" t="s">
        <v>4</v>
      </c>
      <c r="I2" s="26" t="s">
        <v>21</v>
      </c>
    </row>
    <row r="3" spans="1:9" ht="12.75" customHeight="1" x14ac:dyDescent="0.2">
      <c r="A3" s="43"/>
      <c r="B3" s="46" t="s">
        <v>60</v>
      </c>
      <c r="C3" s="47"/>
      <c r="D3" s="48"/>
      <c r="E3" s="61" t="s">
        <v>74</v>
      </c>
      <c r="F3" s="62">
        <v>30</v>
      </c>
      <c r="G3" s="4" t="s">
        <v>75</v>
      </c>
      <c r="H3" s="5">
        <v>2300</v>
      </c>
      <c r="I3" s="5">
        <f>IF(H3="","",(IF($C$20&lt;25%,"N/A",IF(H3&lt;=($D$20+$B$20),H3,"Descartado"))))</f>
        <v>2300</v>
      </c>
    </row>
    <row r="4" spans="1:9" x14ac:dyDescent="0.2">
      <c r="A4" s="43"/>
      <c r="B4" s="49"/>
      <c r="C4" s="50"/>
      <c r="D4" s="51"/>
      <c r="E4" s="61"/>
      <c r="F4" s="61"/>
      <c r="G4" s="4" t="s">
        <v>76</v>
      </c>
      <c r="H4" s="5">
        <v>3382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43"/>
      <c r="B5" s="49"/>
      <c r="C5" s="50"/>
      <c r="D5" s="51"/>
      <c r="E5" s="61"/>
      <c r="F5" s="61"/>
      <c r="G5" s="4" t="s">
        <v>77</v>
      </c>
      <c r="H5" s="5">
        <v>1650</v>
      </c>
      <c r="I5" s="5">
        <f t="shared" si="0"/>
        <v>1650</v>
      </c>
    </row>
    <row r="6" spans="1:9" x14ac:dyDescent="0.2">
      <c r="A6" s="43"/>
      <c r="B6" s="49"/>
      <c r="C6" s="50"/>
      <c r="D6" s="51"/>
      <c r="E6" s="61"/>
      <c r="F6" s="61"/>
      <c r="G6" s="4"/>
      <c r="H6" s="5"/>
      <c r="I6" s="5" t="str">
        <f t="shared" si="0"/>
        <v/>
      </c>
    </row>
    <row r="7" spans="1:9" x14ac:dyDescent="0.2">
      <c r="A7" s="43"/>
      <c r="B7" s="49"/>
      <c r="C7" s="50"/>
      <c r="D7" s="51"/>
      <c r="E7" s="61"/>
      <c r="F7" s="61"/>
      <c r="G7" s="4"/>
      <c r="H7" s="5"/>
      <c r="I7" s="5" t="str">
        <f t="shared" si="0"/>
        <v/>
      </c>
    </row>
    <row r="8" spans="1:9" x14ac:dyDescent="0.2">
      <c r="A8" s="43"/>
      <c r="B8" s="49"/>
      <c r="C8" s="50"/>
      <c r="D8" s="51"/>
      <c r="E8" s="61"/>
      <c r="F8" s="61"/>
      <c r="G8" s="4"/>
      <c r="H8" s="5"/>
      <c r="I8" s="5" t="str">
        <f t="shared" si="0"/>
        <v/>
      </c>
    </row>
    <row r="9" spans="1:9" x14ac:dyDescent="0.2">
      <c r="A9" s="43"/>
      <c r="B9" s="49"/>
      <c r="C9" s="50"/>
      <c r="D9" s="51"/>
      <c r="E9" s="61"/>
      <c r="F9" s="61"/>
      <c r="G9" s="4"/>
      <c r="H9" s="5"/>
      <c r="I9" s="5" t="str">
        <f t="shared" si="0"/>
        <v/>
      </c>
    </row>
    <row r="10" spans="1:9" x14ac:dyDescent="0.2">
      <c r="A10" s="43"/>
      <c r="B10" s="49"/>
      <c r="C10" s="50"/>
      <c r="D10" s="51"/>
      <c r="E10" s="61"/>
      <c r="F10" s="61"/>
      <c r="G10" s="4"/>
      <c r="H10" s="5"/>
      <c r="I10" s="5" t="str">
        <f t="shared" si="0"/>
        <v/>
      </c>
    </row>
    <row r="11" spans="1:9" x14ac:dyDescent="0.2">
      <c r="A11" s="43"/>
      <c r="B11" s="49"/>
      <c r="C11" s="50"/>
      <c r="D11" s="51"/>
      <c r="E11" s="61"/>
      <c r="F11" s="61"/>
      <c r="G11" s="4"/>
      <c r="H11" s="5"/>
      <c r="I11" s="5" t="str">
        <f t="shared" si="0"/>
        <v/>
      </c>
    </row>
    <row r="12" spans="1:9" x14ac:dyDescent="0.2">
      <c r="A12" s="43"/>
      <c r="B12" s="49"/>
      <c r="C12" s="50"/>
      <c r="D12" s="51"/>
      <c r="E12" s="61"/>
      <c r="F12" s="61"/>
      <c r="G12" s="4"/>
      <c r="H12" s="5"/>
      <c r="I12" s="5" t="str">
        <f t="shared" si="0"/>
        <v/>
      </c>
    </row>
    <row r="13" spans="1:9" x14ac:dyDescent="0.2">
      <c r="A13" s="43"/>
      <c r="B13" s="49"/>
      <c r="C13" s="50"/>
      <c r="D13" s="51"/>
      <c r="E13" s="61"/>
      <c r="F13" s="61"/>
      <c r="G13" s="4"/>
      <c r="H13" s="5"/>
      <c r="I13" s="5" t="str">
        <f t="shared" si="0"/>
        <v/>
      </c>
    </row>
    <row r="14" spans="1:9" x14ac:dyDescent="0.2">
      <c r="A14" s="43"/>
      <c r="B14" s="49"/>
      <c r="C14" s="50"/>
      <c r="D14" s="51"/>
      <c r="E14" s="61"/>
      <c r="F14" s="61"/>
      <c r="G14" s="4"/>
      <c r="H14" s="5"/>
      <c r="I14" s="5" t="str">
        <f t="shared" si="0"/>
        <v/>
      </c>
    </row>
    <row r="15" spans="1:9" x14ac:dyDescent="0.2">
      <c r="A15" s="43"/>
      <c r="B15" s="49"/>
      <c r="C15" s="50"/>
      <c r="D15" s="51"/>
      <c r="E15" s="61"/>
      <c r="F15" s="61"/>
      <c r="G15" s="4"/>
      <c r="H15" s="5"/>
      <c r="I15" s="5" t="str">
        <f t="shared" si="0"/>
        <v/>
      </c>
    </row>
    <row r="16" spans="1:9" x14ac:dyDescent="0.2">
      <c r="A16" s="43"/>
      <c r="B16" s="49"/>
      <c r="C16" s="50"/>
      <c r="D16" s="51"/>
      <c r="E16" s="61"/>
      <c r="F16" s="61"/>
      <c r="G16" s="4"/>
      <c r="H16" s="5"/>
      <c r="I16" s="5" t="str">
        <f t="shared" si="0"/>
        <v/>
      </c>
    </row>
    <row r="17" spans="1:9" x14ac:dyDescent="0.2">
      <c r="A17" s="43"/>
      <c r="B17" s="52"/>
      <c r="C17" s="53"/>
      <c r="D17" s="54"/>
      <c r="E17" s="61"/>
      <c r="F17" s="6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22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874.93314030273189</v>
      </c>
      <c r="C20" s="18">
        <f>IF(H23&lt;2,"N/A",(B20/D20))</f>
        <v>0.35799228326625693</v>
      </c>
      <c r="D20" s="19">
        <f>AVERAGE(H3:H17)</f>
        <v>2444</v>
      </c>
      <c r="E20" s="20">
        <f>IF(H23&lt;2,"N/A",(IF(C20&lt;=25%,"N/A",AVERAGE(I3:I17))))</f>
        <v>1975</v>
      </c>
      <c r="F20" s="19">
        <f>MEDIAN(H3:H17)</f>
        <v>2300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3" t="s">
        <v>31</v>
      </c>
      <c r="C22" s="63"/>
      <c r="D22" s="64">
        <f>IF(C20&lt;=25%,D20,MIN(E20:F20))</f>
        <v>1975</v>
      </c>
      <c r="E22" s="64"/>
    </row>
    <row r="23" spans="1:9" x14ac:dyDescent="0.2">
      <c r="B23" s="63" t="s">
        <v>9</v>
      </c>
      <c r="C23" s="63"/>
      <c r="D23" s="64">
        <f>ROUND(D22,2)*F3</f>
        <v>59250</v>
      </c>
      <c r="E23" s="64"/>
      <c r="G23" s="36" t="s">
        <v>39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68" t="s">
        <v>27</v>
      </c>
      <c r="B26" s="69"/>
      <c r="C26" s="69"/>
      <c r="D26" s="69"/>
      <c r="E26" s="69"/>
      <c r="F26" s="69"/>
      <c r="G26" s="69"/>
      <c r="H26" s="69"/>
      <c r="I26" s="70"/>
    </row>
    <row r="27" spans="1:9" x14ac:dyDescent="0.2">
      <c r="A27" s="55" t="s">
        <v>28</v>
      </c>
      <c r="B27" s="56"/>
      <c r="C27" s="56"/>
      <c r="D27" s="56"/>
      <c r="E27" s="56"/>
      <c r="F27" s="56"/>
      <c r="G27" s="56"/>
      <c r="H27" s="56"/>
      <c r="I27" s="57"/>
    </row>
    <row r="28" spans="1:9" x14ac:dyDescent="0.2">
      <c r="A28" s="55" t="s">
        <v>29</v>
      </c>
      <c r="B28" s="56"/>
      <c r="C28" s="56"/>
      <c r="D28" s="56"/>
      <c r="E28" s="56"/>
      <c r="F28" s="56"/>
      <c r="G28" s="56"/>
      <c r="H28" s="56"/>
      <c r="I28" s="57"/>
    </row>
    <row r="29" spans="1:9" ht="25.5" customHeight="1" x14ac:dyDescent="0.2">
      <c r="A29" s="71" t="s">
        <v>25</v>
      </c>
      <c r="B29" s="72"/>
      <c r="C29" s="72"/>
      <c r="D29" s="72"/>
      <c r="E29" s="72"/>
      <c r="F29" s="72"/>
      <c r="G29" s="72"/>
      <c r="H29" s="72"/>
      <c r="I29" s="73"/>
    </row>
    <row r="30" spans="1:9" x14ac:dyDescent="0.2">
      <c r="A30" s="55" t="s">
        <v>26</v>
      </c>
      <c r="B30" s="56"/>
      <c r="C30" s="56"/>
      <c r="D30" s="56"/>
      <c r="E30" s="56"/>
      <c r="F30" s="56"/>
      <c r="G30" s="56"/>
      <c r="H30" s="56"/>
      <c r="I30" s="57"/>
    </row>
    <row r="31" spans="1:9" x14ac:dyDescent="0.2">
      <c r="A31" s="55" t="s">
        <v>30</v>
      </c>
      <c r="B31" s="56"/>
      <c r="C31" s="56"/>
      <c r="D31" s="56"/>
      <c r="E31" s="56"/>
      <c r="F31" s="56"/>
      <c r="G31" s="56"/>
      <c r="H31" s="56"/>
      <c r="I31" s="57"/>
    </row>
    <row r="32" spans="1:9" ht="25.5" customHeight="1" x14ac:dyDescent="0.2">
      <c r="A32" s="65" t="s">
        <v>32</v>
      </c>
      <c r="B32" s="66"/>
      <c r="C32" s="66"/>
      <c r="D32" s="66"/>
      <c r="E32" s="66"/>
      <c r="F32" s="66"/>
      <c r="G32" s="66"/>
      <c r="H32" s="66"/>
      <c r="I32" s="6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A45" sqref="A45:D45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11.28515625" style="1" customWidth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8" t="s">
        <v>23</v>
      </c>
      <c r="B1" s="59"/>
      <c r="C1" s="59"/>
      <c r="D1" s="59"/>
      <c r="E1" s="59"/>
      <c r="F1" s="59"/>
      <c r="G1" s="59"/>
      <c r="H1" s="59"/>
      <c r="I1" s="60"/>
    </row>
    <row r="2" spans="1:9" x14ac:dyDescent="0.2">
      <c r="A2" s="43" t="s">
        <v>17</v>
      </c>
      <c r="B2" s="43" t="s">
        <v>49</v>
      </c>
      <c r="C2" s="44"/>
      <c r="D2" s="45"/>
      <c r="E2" s="2" t="s">
        <v>1</v>
      </c>
      <c r="F2" s="2" t="s">
        <v>2</v>
      </c>
      <c r="G2" s="2" t="s">
        <v>3</v>
      </c>
      <c r="H2" s="3" t="s">
        <v>4</v>
      </c>
      <c r="I2" s="26" t="s">
        <v>21</v>
      </c>
    </row>
    <row r="3" spans="1:9" ht="12.75" customHeight="1" x14ac:dyDescent="0.2">
      <c r="A3" s="43"/>
      <c r="B3" s="46" t="s">
        <v>61</v>
      </c>
      <c r="C3" s="47"/>
      <c r="D3" s="48"/>
      <c r="E3" s="61" t="s">
        <v>74</v>
      </c>
      <c r="F3" s="62">
        <v>30</v>
      </c>
      <c r="G3" s="4" t="s">
        <v>75</v>
      </c>
      <c r="H3" s="5">
        <v>2300</v>
      </c>
      <c r="I3" s="5">
        <f>IF(H3="","",(IF($C$20&lt;25%,"N/A",IF(H3&lt;=($D$20+$B$20),H3,"Descartado"))))</f>
        <v>2300</v>
      </c>
    </row>
    <row r="4" spans="1:9" x14ac:dyDescent="0.2">
      <c r="A4" s="43"/>
      <c r="B4" s="49"/>
      <c r="C4" s="50"/>
      <c r="D4" s="51"/>
      <c r="E4" s="61"/>
      <c r="F4" s="61"/>
      <c r="G4" s="4" t="s">
        <v>76</v>
      </c>
      <c r="H4" s="5">
        <v>3382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43"/>
      <c r="B5" s="49"/>
      <c r="C5" s="50"/>
      <c r="D5" s="51"/>
      <c r="E5" s="61"/>
      <c r="F5" s="61"/>
      <c r="G5" s="4" t="s">
        <v>77</v>
      </c>
      <c r="H5" s="5">
        <v>1650</v>
      </c>
      <c r="I5" s="5">
        <f t="shared" si="0"/>
        <v>1650</v>
      </c>
    </row>
    <row r="6" spans="1:9" x14ac:dyDescent="0.2">
      <c r="A6" s="43"/>
      <c r="B6" s="49"/>
      <c r="C6" s="50"/>
      <c r="D6" s="51"/>
      <c r="E6" s="61"/>
      <c r="F6" s="61"/>
      <c r="G6" s="4"/>
      <c r="H6" s="5"/>
      <c r="I6" s="5" t="str">
        <f t="shared" si="0"/>
        <v/>
      </c>
    </row>
    <row r="7" spans="1:9" x14ac:dyDescent="0.2">
      <c r="A7" s="43"/>
      <c r="B7" s="49"/>
      <c r="C7" s="50"/>
      <c r="D7" s="51"/>
      <c r="E7" s="61"/>
      <c r="F7" s="61"/>
      <c r="G7" s="4"/>
      <c r="H7" s="5"/>
      <c r="I7" s="5" t="str">
        <f t="shared" si="0"/>
        <v/>
      </c>
    </row>
    <row r="8" spans="1:9" x14ac:dyDescent="0.2">
      <c r="A8" s="43"/>
      <c r="B8" s="49"/>
      <c r="C8" s="50"/>
      <c r="D8" s="51"/>
      <c r="E8" s="61"/>
      <c r="F8" s="61"/>
      <c r="G8" s="4"/>
      <c r="H8" s="5"/>
      <c r="I8" s="5" t="str">
        <f t="shared" si="0"/>
        <v/>
      </c>
    </row>
    <row r="9" spans="1:9" x14ac:dyDescent="0.2">
      <c r="A9" s="43"/>
      <c r="B9" s="49"/>
      <c r="C9" s="50"/>
      <c r="D9" s="51"/>
      <c r="E9" s="61"/>
      <c r="F9" s="61"/>
      <c r="G9" s="4"/>
      <c r="H9" s="5"/>
      <c r="I9" s="5" t="str">
        <f t="shared" si="0"/>
        <v/>
      </c>
    </row>
    <row r="10" spans="1:9" x14ac:dyDescent="0.2">
      <c r="A10" s="43"/>
      <c r="B10" s="49"/>
      <c r="C10" s="50"/>
      <c r="D10" s="51"/>
      <c r="E10" s="61"/>
      <c r="F10" s="61"/>
      <c r="G10" s="4"/>
      <c r="H10" s="5"/>
      <c r="I10" s="5" t="str">
        <f t="shared" si="0"/>
        <v/>
      </c>
    </row>
    <row r="11" spans="1:9" x14ac:dyDescent="0.2">
      <c r="A11" s="43"/>
      <c r="B11" s="49"/>
      <c r="C11" s="50"/>
      <c r="D11" s="51"/>
      <c r="E11" s="61"/>
      <c r="F11" s="61"/>
      <c r="G11" s="4"/>
      <c r="H11" s="5"/>
      <c r="I11" s="5" t="str">
        <f t="shared" si="0"/>
        <v/>
      </c>
    </row>
    <row r="12" spans="1:9" x14ac:dyDescent="0.2">
      <c r="A12" s="43"/>
      <c r="B12" s="49"/>
      <c r="C12" s="50"/>
      <c r="D12" s="51"/>
      <c r="E12" s="61"/>
      <c r="F12" s="61"/>
      <c r="G12" s="4"/>
      <c r="H12" s="5"/>
      <c r="I12" s="5" t="str">
        <f t="shared" si="0"/>
        <v/>
      </c>
    </row>
    <row r="13" spans="1:9" x14ac:dyDescent="0.2">
      <c r="A13" s="43"/>
      <c r="B13" s="49"/>
      <c r="C13" s="50"/>
      <c r="D13" s="51"/>
      <c r="E13" s="61"/>
      <c r="F13" s="61"/>
      <c r="G13" s="4"/>
      <c r="H13" s="5"/>
      <c r="I13" s="5" t="str">
        <f t="shared" si="0"/>
        <v/>
      </c>
    </row>
    <row r="14" spans="1:9" x14ac:dyDescent="0.2">
      <c r="A14" s="43"/>
      <c r="B14" s="49"/>
      <c r="C14" s="50"/>
      <c r="D14" s="51"/>
      <c r="E14" s="61"/>
      <c r="F14" s="61"/>
      <c r="G14" s="4"/>
      <c r="H14" s="5"/>
      <c r="I14" s="5" t="str">
        <f t="shared" si="0"/>
        <v/>
      </c>
    </row>
    <row r="15" spans="1:9" x14ac:dyDescent="0.2">
      <c r="A15" s="43"/>
      <c r="B15" s="49"/>
      <c r="C15" s="50"/>
      <c r="D15" s="51"/>
      <c r="E15" s="61"/>
      <c r="F15" s="61"/>
      <c r="G15" s="4"/>
      <c r="H15" s="5"/>
      <c r="I15" s="5" t="str">
        <f t="shared" si="0"/>
        <v/>
      </c>
    </row>
    <row r="16" spans="1:9" x14ac:dyDescent="0.2">
      <c r="A16" s="43"/>
      <c r="B16" s="49"/>
      <c r="C16" s="50"/>
      <c r="D16" s="51"/>
      <c r="E16" s="61"/>
      <c r="F16" s="61"/>
      <c r="G16" s="4"/>
      <c r="H16" s="5"/>
      <c r="I16" s="5" t="str">
        <f t="shared" si="0"/>
        <v/>
      </c>
    </row>
    <row r="17" spans="1:9" x14ac:dyDescent="0.2">
      <c r="A17" s="43"/>
      <c r="B17" s="52"/>
      <c r="C17" s="53"/>
      <c r="D17" s="54"/>
      <c r="E17" s="61"/>
      <c r="F17" s="61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22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874.93314030273189</v>
      </c>
      <c r="C20" s="18">
        <f>IF(H23&lt;2,"N/A",(B20/D20))</f>
        <v>0.35799228326625693</v>
      </c>
      <c r="D20" s="19">
        <f>AVERAGE(H3:H17)</f>
        <v>2444</v>
      </c>
      <c r="E20" s="20">
        <f>IF(H23&lt;2,"N/A",(IF(C20&lt;=25%,"N/A",AVERAGE(I3:I17))))</f>
        <v>1975</v>
      </c>
      <c r="F20" s="19">
        <f>MEDIAN(H3:H17)</f>
        <v>2300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3" t="s">
        <v>31</v>
      </c>
      <c r="C22" s="63"/>
      <c r="D22" s="64">
        <f>IF(C20&lt;=25%,D20,MIN(E20:F20))</f>
        <v>1975</v>
      </c>
      <c r="E22" s="64"/>
    </row>
    <row r="23" spans="1:9" x14ac:dyDescent="0.2">
      <c r="B23" s="63" t="s">
        <v>9</v>
      </c>
      <c r="C23" s="63"/>
      <c r="D23" s="64">
        <f>ROUND(D22,2)*F3</f>
        <v>59250</v>
      </c>
      <c r="E23" s="64"/>
      <c r="G23" s="36" t="s">
        <v>39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68" t="s">
        <v>27</v>
      </c>
      <c r="B26" s="69"/>
      <c r="C26" s="69"/>
      <c r="D26" s="69"/>
      <c r="E26" s="69"/>
      <c r="F26" s="69"/>
      <c r="G26" s="69"/>
      <c r="H26" s="69"/>
      <c r="I26" s="70"/>
    </row>
    <row r="27" spans="1:9" x14ac:dyDescent="0.2">
      <c r="A27" s="55" t="s">
        <v>28</v>
      </c>
      <c r="B27" s="56"/>
      <c r="C27" s="56"/>
      <c r="D27" s="56"/>
      <c r="E27" s="56"/>
      <c r="F27" s="56"/>
      <c r="G27" s="56"/>
      <c r="H27" s="56"/>
      <c r="I27" s="57"/>
    </row>
    <row r="28" spans="1:9" x14ac:dyDescent="0.2">
      <c r="A28" s="55" t="s">
        <v>29</v>
      </c>
      <c r="B28" s="56"/>
      <c r="C28" s="56"/>
      <c r="D28" s="56"/>
      <c r="E28" s="56"/>
      <c r="F28" s="56"/>
      <c r="G28" s="56"/>
      <c r="H28" s="56"/>
      <c r="I28" s="57"/>
    </row>
    <row r="29" spans="1:9" ht="25.5" customHeight="1" x14ac:dyDescent="0.2">
      <c r="A29" s="71" t="s">
        <v>25</v>
      </c>
      <c r="B29" s="72"/>
      <c r="C29" s="72"/>
      <c r="D29" s="72"/>
      <c r="E29" s="72"/>
      <c r="F29" s="72"/>
      <c r="G29" s="72"/>
      <c r="H29" s="72"/>
      <c r="I29" s="73"/>
    </row>
    <row r="30" spans="1:9" x14ac:dyDescent="0.2">
      <c r="A30" s="55" t="s">
        <v>26</v>
      </c>
      <c r="B30" s="56"/>
      <c r="C30" s="56"/>
      <c r="D30" s="56"/>
      <c r="E30" s="56"/>
      <c r="F30" s="56"/>
      <c r="G30" s="56"/>
      <c r="H30" s="56"/>
      <c r="I30" s="57"/>
    </row>
    <row r="31" spans="1:9" x14ac:dyDescent="0.2">
      <c r="A31" s="55" t="s">
        <v>30</v>
      </c>
      <c r="B31" s="56"/>
      <c r="C31" s="56"/>
      <c r="D31" s="56"/>
      <c r="E31" s="56"/>
      <c r="F31" s="56"/>
      <c r="G31" s="56"/>
      <c r="H31" s="56"/>
      <c r="I31" s="57"/>
    </row>
    <row r="32" spans="1:9" ht="25.5" customHeight="1" x14ac:dyDescent="0.2">
      <c r="A32" s="65" t="s">
        <v>32</v>
      </c>
      <c r="B32" s="66"/>
      <c r="C32" s="66"/>
      <c r="D32" s="66"/>
      <c r="E32" s="66"/>
      <c r="F32" s="66"/>
      <c r="G32" s="66"/>
      <c r="H32" s="66"/>
      <c r="I32" s="67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23</vt:i4>
      </vt:variant>
      <vt:variant>
        <vt:lpstr>Intervalos nomeados</vt:lpstr>
      </vt:variant>
      <vt:variant>
        <vt:i4>3</vt:i4>
      </vt:variant>
    </vt:vector>
  </HeadingPairs>
  <TitlesOfParts>
    <vt:vector size="26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TOTAL</vt:lpstr>
      <vt:lpstr>menores preços</vt:lpstr>
      <vt:lpstr>TOTAL!Area_de_impressao</vt:lpstr>
      <vt:lpstr>'menores preços'!Titulos_de_impressao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Marconni Rodrigues de Alcantara Santos</cp:lastModifiedBy>
  <cp:lastPrinted>2019-08-21T18:09:58Z</cp:lastPrinted>
  <dcterms:created xsi:type="dcterms:W3CDTF">2019-01-16T20:04:04Z</dcterms:created>
  <dcterms:modified xsi:type="dcterms:W3CDTF">2019-08-21T18:14:25Z</dcterms:modified>
</cp:coreProperties>
</file>