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2"/>
  </bookViews>
  <sheets>
    <sheet name="Item1" sheetId="2" r:id="rId1"/>
    <sheet name="Item2" sheetId="4" r:id="rId2"/>
    <sheet name="Item3" sheetId="5" r:id="rId3"/>
    <sheet name="Item4" sheetId="6" r:id="rId4"/>
    <sheet name="TOTAL" sheetId="3" r:id="rId5"/>
  </sheets>
  <definedNames>
    <definedName name="_xlnm.Print_Titles" localSheetId="4">TOTAL!$1:$2</definedName>
  </definedNames>
  <calcPr calcId="145621"/>
</workbook>
</file>

<file path=xl/calcChain.xml><?xml version="1.0" encoding="utf-8"?>
<calcChain xmlns="http://schemas.openxmlformats.org/spreadsheetml/2006/main">
  <c r="H11" i="6" l="1"/>
  <c r="H10" i="6"/>
  <c r="H9" i="6"/>
  <c r="H11" i="4"/>
  <c r="H10" i="4"/>
  <c r="H9" i="4"/>
  <c r="D4" i="3" l="1"/>
  <c r="C4" i="3"/>
  <c r="B4" i="3"/>
  <c r="H23" i="6"/>
  <c r="B20" i="6" s="1"/>
  <c r="F20" i="6"/>
  <c r="D20" i="6"/>
  <c r="I17" i="6"/>
  <c r="I16" i="6"/>
  <c r="I15" i="6"/>
  <c r="I14" i="6"/>
  <c r="I13" i="6"/>
  <c r="I12" i="6"/>
  <c r="H23" i="5"/>
  <c r="B20" i="5" s="1"/>
  <c r="F20" i="5"/>
  <c r="D20" i="5"/>
  <c r="I17" i="5"/>
  <c r="I16" i="5"/>
  <c r="I15" i="5"/>
  <c r="I14" i="5"/>
  <c r="I13" i="5"/>
  <c r="H23" i="4"/>
  <c r="F20" i="4"/>
  <c r="D20" i="4"/>
  <c r="I17" i="4"/>
  <c r="I16" i="4"/>
  <c r="I15" i="4"/>
  <c r="I14" i="4"/>
  <c r="I13" i="4"/>
  <c r="I12" i="4"/>
  <c r="H23" i="2"/>
  <c r="B20" i="2" s="1"/>
  <c r="B5" i="3"/>
  <c r="D5" i="3"/>
  <c r="D6" i="3"/>
  <c r="C6" i="3"/>
  <c r="C5" i="3"/>
  <c r="B6" i="3"/>
  <c r="D3" i="3"/>
  <c r="C3" i="3"/>
  <c r="B3" i="3"/>
  <c r="F20" i="2"/>
  <c r="D20" i="2"/>
  <c r="I14" i="2"/>
  <c r="I15" i="2"/>
  <c r="I16" i="2"/>
  <c r="I17" i="2"/>
  <c r="C20" i="2" l="1"/>
  <c r="I6" i="2" s="1"/>
  <c r="C20" i="6"/>
  <c r="I11" i="2"/>
  <c r="I10" i="2"/>
  <c r="I7" i="2"/>
  <c r="I13" i="2"/>
  <c r="I12" i="2"/>
  <c r="I9" i="2"/>
  <c r="I3" i="2"/>
  <c r="I4" i="2"/>
  <c r="I4" i="6"/>
  <c r="I5" i="6"/>
  <c r="I3" i="6"/>
  <c r="E20" i="6" s="1"/>
  <c r="D22" i="6" s="1"/>
  <c r="B20" i="4"/>
  <c r="C20" i="4" s="1"/>
  <c r="C20" i="5"/>
  <c r="I12" i="5" s="1"/>
  <c r="I9" i="5" l="1"/>
  <c r="I11" i="5"/>
  <c r="I3" i="5"/>
  <c r="I10" i="5"/>
  <c r="I5" i="2"/>
  <c r="I8" i="2"/>
  <c r="E20" i="2"/>
  <c r="D22" i="2" s="1"/>
  <c r="E3" i="3" s="1"/>
  <c r="F3" i="3" s="1"/>
  <c r="I8" i="5"/>
  <c r="I6" i="5"/>
  <c r="I7" i="5"/>
  <c r="I9" i="6"/>
  <c r="I8" i="6"/>
  <c r="I11" i="6"/>
  <c r="I7" i="6"/>
  <c r="I10" i="6"/>
  <c r="I6" i="6"/>
  <c r="I10" i="4"/>
  <c r="I9" i="4"/>
  <c r="I8" i="4"/>
  <c r="I6" i="4"/>
  <c r="I11" i="4"/>
  <c r="I7" i="4"/>
  <c r="D23" i="6"/>
  <c r="E6" i="3"/>
  <c r="F6" i="3" s="1"/>
  <c r="I3" i="4"/>
  <c r="I5" i="4"/>
  <c r="I4" i="4"/>
  <c r="E20" i="4" s="1"/>
  <c r="D22" i="4" s="1"/>
  <c r="I4" i="5"/>
  <c r="I5" i="5"/>
  <c r="E20" i="5"/>
  <c r="D22" i="5" s="1"/>
  <c r="D23" i="2" l="1"/>
  <c r="E4" i="3"/>
  <c r="F4" i="3" s="1"/>
  <c r="D23" i="4"/>
  <c r="D23" i="5"/>
  <c r="E5" i="3"/>
  <c r="F5" i="3" s="1"/>
  <c r="F7" i="3" l="1"/>
</calcChain>
</file>

<file path=xl/sharedStrings.xml><?xml version="1.0" encoding="utf-8"?>
<sst xmlns="http://schemas.openxmlformats.org/spreadsheetml/2006/main" count="142" uniqueCount="62">
  <si>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</si>
  <si>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</si>
  <si>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</si>
  <si>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</si>
  <si>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</si>
  <si>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</si>
  <si>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</si>
  <si>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</si>
  <si>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</si>
  <si>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</si>
  <si>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</si>
  <si>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</si>
  <si>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</si>
  <si>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</si>
  <si>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</si>
  <si>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</si>
  <si>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</si>
  <si>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</si>
  <si>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</si>
  <si>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</si>
  <si>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</si>
  <si>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</si>
  <si>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</si>
  <si>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</si>
  <si>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</si>
  <si>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</si>
  <si>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</si>
  <si>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</si>
  <si>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</si>
  <si>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</si>
  <si>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</si>
  <si>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</si>
  <si>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</si>
  <si>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</si>
  <si>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</si>
  <si>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KAMAR</t>
  </si>
  <si>
    <t>TOTAL CABOS</t>
  </si>
  <si>
    <t>NOBREAK</t>
  </si>
  <si>
    <t>CORUJAMIX</t>
  </si>
  <si>
    <t>PRO-COMPUTER</t>
  </si>
  <si>
    <t>MEGA STORE PLAY</t>
  </si>
  <si>
    <t>LOCÓPIA</t>
  </si>
  <si>
    <t>CNPJ 13.531,571/0001-02 (PE. 42/2017)</t>
  </si>
  <si>
    <t>CNPJ 17.635.662/0001-30 (PE. 42/2017)</t>
  </si>
  <si>
    <t>CNPJ 11.292.106/0001-22 (PE. 42/2017)</t>
  </si>
  <si>
    <t>ESTABILIZADOR DE TENSÃO
MICROPROCESSADO:</t>
  </si>
  <si>
    <t>BATERIAS ESTACIONÁRIAS SELADAS PARA
NOBREAK:</t>
  </si>
  <si>
    <t>NET COMPUTADORES</t>
  </si>
  <si>
    <t>KMA BRASIL</t>
  </si>
  <si>
    <t>ELETRÔNICA SANTANA</t>
  </si>
  <si>
    <t>TRP STORE</t>
  </si>
  <si>
    <t>KABUM</t>
  </si>
  <si>
    <t>GIGANTEC</t>
  </si>
  <si>
    <t>SARAIVA</t>
  </si>
  <si>
    <t>CASAS BAHIA</t>
  </si>
  <si>
    <t>KLICC INFORMÁTICA</t>
  </si>
  <si>
    <t>MAGAZINE LUIZA</t>
  </si>
  <si>
    <t>CASA DO NOBREAK</t>
  </si>
  <si>
    <t>REIS BATERIAS</t>
  </si>
  <si>
    <t>NET ALARMES</t>
  </si>
  <si>
    <t>STX ELETRO</t>
  </si>
  <si>
    <t>UPPERSEG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</si>
</sst>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.000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49" fontId="0" fillId="10" borderId="24" xfId="0" applyNumberFormat="1" applyFill="1" applyBorder="1" applyAlignment="1" applyProtection="1">
      <alignment horizontal="center" vertical="center"/>
      <protection locked="0"/>
    </xf>
    <xf numFmtId="165" fontId="0" fillId="10" borderId="25" xfId="0" applyNumberFormat="1" applyFill="1" applyBorder="1" applyAlignment="1" applyProtection="1">
      <alignment horizontal="center" vertical="center"/>
      <protection locked="0"/>
    </xf>
    <xf numFmtId="49" fontId="0" fillId="10" borderId="24" xfId="0" applyNumberFormat="1" applyFont="1" applyFill="1" applyBorder="1" applyAlignment="1" applyProtection="1">
      <alignment horizontal="center" vertical="center"/>
      <protection locked="0"/>
    </xf>
    <xf numFmtId="44" fontId="11" fillId="0" borderId="0" xfId="0" applyNumberFormat="1" applyFont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17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6" t="s">
        <v>0</v>
      </c>
      <c r="B2" s="56" t="s">
        <v>1</v>
      </c>
      <c r="C2" s="57"/>
      <c r="D2" s="58"/>
      <c r="E2" s="2" t="s">
        <v>2</v>
      </c>
      <c r="F2" s="2" t="s">
        <v>3</v>
      </c>
      <c r="G2" s="2" t="s">
        <v>4</v>
      </c>
      <c r="H2" s="3" t="s">
        <v>5</v>
      </c>
      <c r="I2" s="26" t="s">
        <v>15</v>
      </c>
    </row>
    <row r="3" spans="1:9" x14ac:dyDescent="0.2">
      <c r="A3" s="56"/>
      <c r="B3" s="59" t="s">
        <v>45</v>
      </c>
      <c r="C3" s="60"/>
      <c r="D3" s="61"/>
      <c r="E3" s="71" t="s">
        <v>10</v>
      </c>
      <c r="F3" s="72">
        <v>200</v>
      </c>
      <c r="G3" s="40" t="s">
        <v>51</v>
      </c>
      <c r="H3" s="41">
        <v>333.9</v>
      </c>
      <c r="I3" s="5">
        <f t="shared" ref="I3:I8" si="0">IF(H3="","",(IF($C$20&lt;25%,"N/A",IF(H3&lt;=($D$20+$B$20),H3,"Descartado"))))</f>
        <v>333.9</v>
      </c>
    </row>
    <row r="4" spans="1:9" x14ac:dyDescent="0.2">
      <c r="A4" s="56"/>
      <c r="B4" s="62"/>
      <c r="C4" s="63"/>
      <c r="D4" s="64"/>
      <c r="E4" s="71"/>
      <c r="F4" s="71"/>
      <c r="G4" s="40" t="s">
        <v>53</v>
      </c>
      <c r="H4" s="41">
        <v>345.71</v>
      </c>
      <c r="I4" s="5">
        <f t="shared" si="0"/>
        <v>345.71</v>
      </c>
    </row>
    <row r="5" spans="1:9" x14ac:dyDescent="0.2">
      <c r="A5" s="56"/>
      <c r="B5" s="62"/>
      <c r="C5" s="63"/>
      <c r="D5" s="64"/>
      <c r="E5" s="71"/>
      <c r="F5" s="71"/>
      <c r="G5" s="40" t="s">
        <v>55</v>
      </c>
      <c r="H5" s="41">
        <v>353.9</v>
      </c>
      <c r="I5" s="5">
        <f t="shared" si="0"/>
        <v>353.9</v>
      </c>
    </row>
    <row r="6" spans="1:9" x14ac:dyDescent="0.2">
      <c r="A6" s="56"/>
      <c r="B6" s="62"/>
      <c r="C6" s="63"/>
      <c r="D6" s="64"/>
      <c r="E6" s="71"/>
      <c r="F6" s="71"/>
      <c r="G6" s="40" t="s">
        <v>52</v>
      </c>
      <c r="H6" s="41">
        <v>122.37</v>
      </c>
      <c r="I6" s="5">
        <f t="shared" si="0"/>
        <v>122.37</v>
      </c>
    </row>
    <row r="7" spans="1:9" x14ac:dyDescent="0.2">
      <c r="A7" s="56"/>
      <c r="B7" s="62"/>
      <c r="C7" s="63"/>
      <c r="D7" s="64"/>
      <c r="E7" s="71"/>
      <c r="F7" s="71"/>
      <c r="G7" s="40" t="s">
        <v>38</v>
      </c>
      <c r="H7" s="41">
        <v>128.9</v>
      </c>
      <c r="I7" s="5">
        <f t="shared" si="0"/>
        <v>128.9</v>
      </c>
    </row>
    <row r="8" spans="1:9" x14ac:dyDescent="0.2">
      <c r="A8" s="56"/>
      <c r="B8" s="62"/>
      <c r="C8" s="63"/>
      <c r="D8" s="64"/>
      <c r="E8" s="71"/>
      <c r="F8" s="71"/>
      <c r="G8" s="40" t="s">
        <v>54</v>
      </c>
      <c r="H8" s="41">
        <v>315</v>
      </c>
      <c r="I8" s="5">
        <f t="shared" si="0"/>
        <v>315</v>
      </c>
    </row>
    <row r="9" spans="1:9" x14ac:dyDescent="0.2">
      <c r="A9" s="56"/>
      <c r="B9" s="62"/>
      <c r="C9" s="63"/>
      <c r="D9" s="64"/>
      <c r="E9" s="71"/>
      <c r="F9" s="71"/>
      <c r="G9" s="40"/>
      <c r="H9" s="41"/>
      <c r="I9" s="5" t="str">
        <f t="shared" ref="I9:I17" si="1">IF(H9="","",(IF($C$20&lt;25%,"N/A",IF(H9&lt;=($D$20+$B$20),H9,"Descartado"))))</f>
        <v/>
      </c>
    </row>
    <row r="10" spans="1:9" x14ac:dyDescent="0.2">
      <c r="A10" s="56"/>
      <c r="B10" s="62"/>
      <c r="C10" s="63"/>
      <c r="D10" s="64"/>
      <c r="E10" s="71"/>
      <c r="F10" s="71"/>
      <c r="G10" s="40"/>
      <c r="H10" s="41"/>
      <c r="I10" s="5" t="str">
        <f t="shared" si="1"/>
        <v/>
      </c>
    </row>
    <row r="11" spans="1:9" x14ac:dyDescent="0.2">
      <c r="A11" s="56"/>
      <c r="B11" s="62"/>
      <c r="C11" s="63"/>
      <c r="D11" s="64"/>
      <c r="E11" s="71"/>
      <c r="F11" s="71"/>
      <c r="G11" s="40"/>
      <c r="H11" s="41"/>
      <c r="I11" s="5" t="str">
        <f t="shared" si="1"/>
        <v/>
      </c>
    </row>
    <row r="12" spans="1:9" x14ac:dyDescent="0.2">
      <c r="A12" s="56"/>
      <c r="B12" s="62"/>
      <c r="C12" s="63"/>
      <c r="D12" s="64"/>
      <c r="E12" s="71"/>
      <c r="F12" s="71"/>
      <c r="G12" s="42"/>
      <c r="H12" s="41"/>
      <c r="I12" s="5" t="str">
        <f t="shared" si="1"/>
        <v/>
      </c>
    </row>
    <row r="13" spans="1:9" x14ac:dyDescent="0.2">
      <c r="A13" s="56"/>
      <c r="B13" s="62"/>
      <c r="C13" s="63"/>
      <c r="D13" s="64"/>
      <c r="E13" s="71"/>
      <c r="F13" s="71"/>
      <c r="G13" s="42"/>
      <c r="H13" s="41"/>
      <c r="I13" s="5" t="str">
        <f t="shared" si="1"/>
        <v/>
      </c>
    </row>
    <row r="14" spans="1:9" x14ac:dyDescent="0.2">
      <c r="A14" s="56"/>
      <c r="B14" s="62"/>
      <c r="C14" s="63"/>
      <c r="D14" s="64"/>
      <c r="E14" s="71"/>
      <c r="F14" s="71"/>
      <c r="G14" s="4"/>
      <c r="H14" s="5"/>
      <c r="I14" s="5" t="str">
        <f t="shared" si="1"/>
        <v/>
      </c>
    </row>
    <row r="15" spans="1:9" x14ac:dyDescent="0.2">
      <c r="A15" s="56"/>
      <c r="B15" s="62"/>
      <c r="C15" s="63"/>
      <c r="D15" s="64"/>
      <c r="E15" s="71"/>
      <c r="F15" s="71"/>
      <c r="G15" s="4"/>
      <c r="H15" s="5"/>
      <c r="I15" s="5" t="str">
        <f t="shared" si="1"/>
        <v/>
      </c>
    </row>
    <row r="16" spans="1:9" x14ac:dyDescent="0.2">
      <c r="A16" s="56"/>
      <c r="B16" s="62"/>
      <c r="C16" s="63"/>
      <c r="D16" s="64"/>
      <c r="E16" s="71"/>
      <c r="F16" s="71"/>
      <c r="G16" s="4"/>
      <c r="H16" s="5"/>
      <c r="I16" s="5" t="str">
        <f t="shared" si="1"/>
        <v/>
      </c>
    </row>
    <row r="17" spans="1:9" x14ac:dyDescent="0.2">
      <c r="A17" s="56"/>
      <c r="B17" s="65"/>
      <c r="C17" s="66"/>
      <c r="D17" s="67"/>
      <c r="E17" s="71"/>
      <c r="F17" s="71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16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110.01373514248131</v>
      </c>
      <c r="C20" s="18">
        <f>IF(H23&lt;2,"N/A",(B20/D20))</f>
        <v>0.41260824041736238</v>
      </c>
      <c r="D20" s="19">
        <f>AVERAGE(H3:H17)</f>
        <v>266.62999999999994</v>
      </c>
      <c r="E20" s="20">
        <f>IF(H23&lt;2,"N/A",(IF(C20&lt;=25%,"N/A",AVERAGE(I3:I17))))</f>
        <v>266.62999999999994</v>
      </c>
      <c r="F20" s="19">
        <f>MEDIAN(H3:H17)</f>
        <v>324.45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25</v>
      </c>
      <c r="C22" s="73"/>
      <c r="D22" s="74">
        <f>IF(C20&lt;=25%,D20,MIN(E20:F20))</f>
        <v>266.62999999999994</v>
      </c>
      <c r="E22" s="74"/>
    </row>
    <row r="23" spans="1:9" x14ac:dyDescent="0.2">
      <c r="B23" s="73" t="s">
        <v>11</v>
      </c>
      <c r="C23" s="73"/>
      <c r="D23" s="74">
        <f>ROUND(D22,2)*F3</f>
        <v>53326</v>
      </c>
      <c r="E23" s="74"/>
      <c r="G23" s="36" t="s">
        <v>34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47" t="s">
        <v>21</v>
      </c>
      <c r="B26" s="48"/>
      <c r="C26" s="48"/>
      <c r="D26" s="48"/>
      <c r="E26" s="48"/>
      <c r="F26" s="48"/>
      <c r="G26" s="48"/>
      <c r="H26" s="48"/>
      <c r="I26" s="49"/>
    </row>
    <row r="27" spans="1:9" x14ac:dyDescent="0.2">
      <c r="A27" s="50" t="s">
        <v>22</v>
      </c>
      <c r="B27" s="51"/>
      <c r="C27" s="51"/>
      <c r="D27" s="51"/>
      <c r="E27" s="51"/>
      <c r="F27" s="51"/>
      <c r="G27" s="51"/>
      <c r="H27" s="51"/>
      <c r="I27" s="52"/>
    </row>
    <row r="28" spans="1:9" x14ac:dyDescent="0.2">
      <c r="A28" s="50" t="s">
        <v>23</v>
      </c>
      <c r="B28" s="51"/>
      <c r="C28" s="51"/>
      <c r="D28" s="51"/>
      <c r="E28" s="51"/>
      <c r="F28" s="51"/>
      <c r="G28" s="51"/>
      <c r="H28" s="51"/>
      <c r="I28" s="52"/>
    </row>
    <row r="29" spans="1:9" ht="25.5" customHeight="1" x14ac:dyDescent="0.2">
      <c r="A29" s="53" t="s">
        <v>19</v>
      </c>
      <c r="B29" s="54"/>
      <c r="C29" s="54"/>
      <c r="D29" s="54"/>
      <c r="E29" s="54"/>
      <c r="F29" s="54"/>
      <c r="G29" s="54"/>
      <c r="H29" s="54"/>
      <c r="I29" s="55"/>
    </row>
    <row r="30" spans="1:9" x14ac:dyDescent="0.2">
      <c r="A30" s="50" t="s">
        <v>20</v>
      </c>
      <c r="B30" s="51"/>
      <c r="C30" s="51"/>
      <c r="D30" s="51"/>
      <c r="E30" s="51"/>
      <c r="F30" s="51"/>
      <c r="G30" s="51"/>
      <c r="H30" s="51"/>
      <c r="I30" s="52"/>
    </row>
    <row r="31" spans="1:9" x14ac:dyDescent="0.2">
      <c r="A31" s="50" t="s">
        <v>24</v>
      </c>
      <c r="B31" s="51"/>
      <c r="C31" s="51"/>
      <c r="D31" s="51"/>
      <c r="E31" s="51"/>
      <c r="F31" s="51"/>
      <c r="G31" s="51"/>
      <c r="H31" s="51"/>
      <c r="I31" s="52"/>
    </row>
    <row r="32" spans="1:9" ht="25.5" customHeight="1" x14ac:dyDescent="0.2">
      <c r="A32" s="44" t="s">
        <v>26</v>
      </c>
      <c r="B32" s="45"/>
      <c r="C32" s="45"/>
      <c r="D32" s="45"/>
      <c r="E32" s="45"/>
      <c r="F32" s="45"/>
      <c r="G32" s="45"/>
      <c r="H32" s="45"/>
      <c r="I32" s="46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dataValidations count="1">
    <dataValidation type="decimal" operator="notEqual" allowBlank="1" showErrorMessage="1" errorTitle="ATENÇÃO!!" error="Valor não pode ser Zero" sqref="H3:H13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17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6" t="s">
        <v>12</v>
      </c>
      <c r="B2" s="56" t="s">
        <v>1</v>
      </c>
      <c r="C2" s="57"/>
      <c r="D2" s="58"/>
      <c r="E2" s="2" t="s">
        <v>2</v>
      </c>
      <c r="F2" s="2" t="s">
        <v>3</v>
      </c>
      <c r="G2" s="2" t="s">
        <v>4</v>
      </c>
      <c r="H2" s="3" t="s">
        <v>5</v>
      </c>
      <c r="I2" s="26" t="s">
        <v>15</v>
      </c>
    </row>
    <row r="3" spans="1:9" ht="12.75" customHeight="1" x14ac:dyDescent="0.2">
      <c r="A3" s="56"/>
      <c r="B3" s="59" t="s">
        <v>37</v>
      </c>
      <c r="C3" s="60"/>
      <c r="D3" s="61"/>
      <c r="E3" s="71" t="s">
        <v>10</v>
      </c>
      <c r="F3" s="72">
        <v>87</v>
      </c>
      <c r="G3" s="40" t="s">
        <v>38</v>
      </c>
      <c r="H3" s="41">
        <v>749.9</v>
      </c>
      <c r="I3" s="5" t="str">
        <f>IF(H3="","",(IF($C$20&lt;25%,"N/A",IF(H3&lt;=($D$20+$B$20),H3,"Descartado"))))</f>
        <v>N/A</v>
      </c>
    </row>
    <row r="4" spans="1:9" x14ac:dyDescent="0.2">
      <c r="A4" s="56"/>
      <c r="B4" s="62"/>
      <c r="C4" s="63"/>
      <c r="D4" s="64"/>
      <c r="E4" s="71"/>
      <c r="F4" s="71"/>
      <c r="G4" s="40" t="s">
        <v>39</v>
      </c>
      <c r="H4" s="41">
        <v>669.85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6"/>
      <c r="B5" s="62"/>
      <c r="C5" s="63"/>
      <c r="D5" s="64"/>
      <c r="E5" s="71"/>
      <c r="F5" s="71"/>
      <c r="G5" s="40" t="s">
        <v>40</v>
      </c>
      <c r="H5" s="41">
        <v>696.89</v>
      </c>
      <c r="I5" s="5" t="str">
        <f t="shared" si="0"/>
        <v>N/A</v>
      </c>
    </row>
    <row r="6" spans="1:9" x14ac:dyDescent="0.2">
      <c r="A6" s="56"/>
      <c r="B6" s="62"/>
      <c r="C6" s="63"/>
      <c r="D6" s="64"/>
      <c r="E6" s="71"/>
      <c r="F6" s="71"/>
      <c r="G6" s="40" t="s">
        <v>41</v>
      </c>
      <c r="H6" s="41">
        <v>805</v>
      </c>
      <c r="I6" s="5" t="str">
        <f t="shared" si="0"/>
        <v>N/A</v>
      </c>
    </row>
    <row r="7" spans="1:9" x14ac:dyDescent="0.2">
      <c r="A7" s="56"/>
      <c r="B7" s="62"/>
      <c r="C7" s="63"/>
      <c r="D7" s="64"/>
      <c r="E7" s="71"/>
      <c r="F7" s="71"/>
      <c r="G7" s="40" t="s">
        <v>35</v>
      </c>
      <c r="H7" s="41">
        <v>900</v>
      </c>
      <c r="I7" s="5" t="str">
        <f t="shared" si="0"/>
        <v>N/A</v>
      </c>
    </row>
    <row r="8" spans="1:9" x14ac:dyDescent="0.2">
      <c r="A8" s="56"/>
      <c r="B8" s="62"/>
      <c r="C8" s="63"/>
      <c r="D8" s="64"/>
      <c r="E8" s="71"/>
      <c r="F8" s="71"/>
      <c r="G8" s="40" t="s">
        <v>36</v>
      </c>
      <c r="H8" s="41">
        <v>750.3</v>
      </c>
      <c r="I8" s="5" t="str">
        <f t="shared" si="0"/>
        <v>N/A</v>
      </c>
    </row>
    <row r="9" spans="1:9" x14ac:dyDescent="0.2">
      <c r="A9" s="56"/>
      <c r="B9" s="62"/>
      <c r="C9" s="63"/>
      <c r="D9" s="64"/>
      <c r="E9" s="71"/>
      <c r="F9" s="71"/>
      <c r="G9" s="40" t="s">
        <v>42</v>
      </c>
      <c r="H9" s="41">
        <f>509*1.0729247</f>
        <v>546.11867229999996</v>
      </c>
      <c r="I9" s="5" t="str">
        <f t="shared" si="0"/>
        <v>N/A</v>
      </c>
    </row>
    <row r="10" spans="1:9" x14ac:dyDescent="0.2">
      <c r="A10" s="56"/>
      <c r="B10" s="62"/>
      <c r="C10" s="63"/>
      <c r="D10" s="64"/>
      <c r="E10" s="71"/>
      <c r="F10" s="71"/>
      <c r="G10" s="40" t="s">
        <v>43</v>
      </c>
      <c r="H10" s="41">
        <f>509.99*1.0729247</f>
        <v>547.18086775300003</v>
      </c>
      <c r="I10" s="5" t="str">
        <f t="shared" si="0"/>
        <v>N/A</v>
      </c>
    </row>
    <row r="11" spans="1:9" x14ac:dyDescent="0.2">
      <c r="A11" s="56"/>
      <c r="B11" s="62"/>
      <c r="C11" s="63"/>
      <c r="D11" s="64"/>
      <c r="E11" s="71"/>
      <c r="F11" s="71"/>
      <c r="G11" s="40" t="s">
        <v>44</v>
      </c>
      <c r="H11" s="41">
        <f>510*1.0729247</f>
        <v>547.191597</v>
      </c>
      <c r="I11" s="5" t="str">
        <f t="shared" si="0"/>
        <v>N/A</v>
      </c>
    </row>
    <row r="12" spans="1:9" x14ac:dyDescent="0.2">
      <c r="A12" s="56"/>
      <c r="B12" s="62"/>
      <c r="C12" s="63"/>
      <c r="D12" s="64"/>
      <c r="E12" s="71"/>
      <c r="F12" s="71"/>
      <c r="G12" s="4"/>
      <c r="H12" s="5"/>
      <c r="I12" s="5" t="str">
        <f t="shared" si="0"/>
        <v/>
      </c>
    </row>
    <row r="13" spans="1:9" x14ac:dyDescent="0.2">
      <c r="A13" s="56"/>
      <c r="B13" s="62"/>
      <c r="C13" s="63"/>
      <c r="D13" s="64"/>
      <c r="E13" s="71"/>
      <c r="F13" s="71"/>
      <c r="G13" s="4"/>
      <c r="H13" s="5"/>
      <c r="I13" s="5" t="str">
        <f t="shared" si="0"/>
        <v/>
      </c>
    </row>
    <row r="14" spans="1:9" x14ac:dyDescent="0.2">
      <c r="A14" s="56"/>
      <c r="B14" s="62"/>
      <c r="C14" s="63"/>
      <c r="D14" s="64"/>
      <c r="E14" s="71"/>
      <c r="F14" s="71"/>
      <c r="G14" s="4"/>
      <c r="H14" s="5"/>
      <c r="I14" s="5" t="str">
        <f t="shared" si="0"/>
        <v/>
      </c>
    </row>
    <row r="15" spans="1:9" x14ac:dyDescent="0.2">
      <c r="A15" s="56"/>
      <c r="B15" s="62"/>
      <c r="C15" s="63"/>
      <c r="D15" s="64"/>
      <c r="E15" s="71"/>
      <c r="F15" s="71"/>
      <c r="G15" s="4"/>
      <c r="H15" s="5"/>
      <c r="I15" s="5" t="str">
        <f t="shared" si="0"/>
        <v/>
      </c>
    </row>
    <row r="16" spans="1:9" x14ac:dyDescent="0.2">
      <c r="A16" s="56"/>
      <c r="B16" s="62"/>
      <c r="C16" s="63"/>
      <c r="D16" s="64"/>
      <c r="E16" s="71"/>
      <c r="F16" s="71"/>
      <c r="G16" s="4"/>
      <c r="H16" s="5"/>
      <c r="I16" s="5" t="str">
        <f t="shared" si="0"/>
        <v/>
      </c>
    </row>
    <row r="17" spans="1:9" x14ac:dyDescent="0.2">
      <c r="A17" s="56"/>
      <c r="B17" s="65"/>
      <c r="C17" s="66"/>
      <c r="D17" s="67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16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125.74543672125846</v>
      </c>
      <c r="C20" s="18">
        <f>IF(H23&lt;2,"N/A",(B20/D20))</f>
        <v>0.18216844670380952</v>
      </c>
      <c r="D20" s="19">
        <f>AVERAGE(H3:H17)</f>
        <v>690.2701263392222</v>
      </c>
      <c r="E20" s="20" t="str">
        <f>IF(H23&lt;2,"N/A",(IF(C20&lt;=25%,"N/A",AVERAGE(I3:I17))))</f>
        <v>N/A</v>
      </c>
      <c r="F20" s="19">
        <f>MEDIAN(H3:H17)</f>
        <v>696.89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25</v>
      </c>
      <c r="C22" s="73"/>
      <c r="D22" s="74">
        <f>IF(C20&lt;=25%,D20,MIN(E20:F20))</f>
        <v>690.2701263392222</v>
      </c>
      <c r="E22" s="74"/>
    </row>
    <row r="23" spans="1:9" x14ac:dyDescent="0.2">
      <c r="B23" s="73" t="s">
        <v>11</v>
      </c>
      <c r="C23" s="73"/>
      <c r="D23" s="74">
        <f>ROUND(D22,2)*F3</f>
        <v>60053.49</v>
      </c>
      <c r="E23" s="74"/>
      <c r="G23" s="36" t="s">
        <v>34</v>
      </c>
      <c r="H23" s="37">
        <f>COUNT(H3:H17)</f>
        <v>9</v>
      </c>
    </row>
    <row r="24" spans="1:9" x14ac:dyDescent="0.2">
      <c r="B24" s="28"/>
      <c r="C24" s="28"/>
      <c r="D24" s="22"/>
      <c r="E24" s="22"/>
    </row>
    <row r="26" spans="1:9" x14ac:dyDescent="0.2">
      <c r="A26" s="47" t="s">
        <v>21</v>
      </c>
      <c r="B26" s="48"/>
      <c r="C26" s="48"/>
      <c r="D26" s="48"/>
      <c r="E26" s="48"/>
      <c r="F26" s="48"/>
      <c r="G26" s="48"/>
      <c r="H26" s="48"/>
      <c r="I26" s="49"/>
    </row>
    <row r="27" spans="1:9" x14ac:dyDescent="0.2">
      <c r="A27" s="50" t="s">
        <v>22</v>
      </c>
      <c r="B27" s="51"/>
      <c r="C27" s="51"/>
      <c r="D27" s="51"/>
      <c r="E27" s="51"/>
      <c r="F27" s="51"/>
      <c r="G27" s="51"/>
      <c r="H27" s="51"/>
      <c r="I27" s="52"/>
    </row>
    <row r="28" spans="1:9" x14ac:dyDescent="0.2">
      <c r="A28" s="50" t="s">
        <v>23</v>
      </c>
      <c r="B28" s="51"/>
      <c r="C28" s="51"/>
      <c r="D28" s="51"/>
      <c r="E28" s="51"/>
      <c r="F28" s="51"/>
      <c r="G28" s="51"/>
      <c r="H28" s="51"/>
      <c r="I28" s="52"/>
    </row>
    <row r="29" spans="1:9" ht="25.5" customHeight="1" x14ac:dyDescent="0.2">
      <c r="A29" s="53" t="s">
        <v>19</v>
      </c>
      <c r="B29" s="54"/>
      <c r="C29" s="54"/>
      <c r="D29" s="54"/>
      <c r="E29" s="54"/>
      <c r="F29" s="54"/>
      <c r="G29" s="54"/>
      <c r="H29" s="54"/>
      <c r="I29" s="55"/>
    </row>
    <row r="30" spans="1:9" x14ac:dyDescent="0.2">
      <c r="A30" s="50" t="s">
        <v>20</v>
      </c>
      <c r="B30" s="51"/>
      <c r="C30" s="51"/>
      <c r="D30" s="51"/>
      <c r="E30" s="51"/>
      <c r="F30" s="51"/>
      <c r="G30" s="51"/>
      <c r="H30" s="51"/>
      <c r="I30" s="52"/>
    </row>
    <row r="31" spans="1:9" x14ac:dyDescent="0.2">
      <c r="A31" s="50" t="s">
        <v>24</v>
      </c>
      <c r="B31" s="51"/>
      <c r="C31" s="51"/>
      <c r="D31" s="51"/>
      <c r="E31" s="51"/>
      <c r="F31" s="51"/>
      <c r="G31" s="51"/>
      <c r="H31" s="51"/>
      <c r="I31" s="52"/>
    </row>
    <row r="32" spans="1:9" ht="25.5" customHeight="1" x14ac:dyDescent="0.2">
      <c r="A32" s="44" t="s">
        <v>26</v>
      </c>
      <c r="B32" s="45"/>
      <c r="C32" s="45"/>
      <c r="D32" s="45"/>
      <c r="E32" s="45"/>
      <c r="F32" s="45"/>
      <c r="G32" s="45"/>
      <c r="H32" s="45"/>
      <c r="I32" s="46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dataValidations count="1">
    <dataValidation type="decimal" operator="notEqual" allowBlank="1" showErrorMessage="1" errorTitle="ATENÇÃO!!" error="Valor não pode ser Zero" sqref="H3:H11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G12" sqref="G1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17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6" t="s">
        <v>13</v>
      </c>
      <c r="B2" s="56" t="s">
        <v>1</v>
      </c>
      <c r="C2" s="57"/>
      <c r="D2" s="58"/>
      <c r="E2" s="2" t="s">
        <v>2</v>
      </c>
      <c r="F2" s="2" t="s">
        <v>3</v>
      </c>
      <c r="G2" s="2" t="s">
        <v>4</v>
      </c>
      <c r="H2" s="3" t="s">
        <v>5</v>
      </c>
      <c r="I2" s="26" t="s">
        <v>15</v>
      </c>
    </row>
    <row r="3" spans="1:9" ht="12.75" customHeight="1" x14ac:dyDescent="0.2">
      <c r="A3" s="56"/>
      <c r="B3" s="59" t="s">
        <v>46</v>
      </c>
      <c r="C3" s="60"/>
      <c r="D3" s="61"/>
      <c r="E3" s="71" t="s">
        <v>10</v>
      </c>
      <c r="F3" s="72">
        <v>120</v>
      </c>
      <c r="G3" s="40" t="s">
        <v>56</v>
      </c>
      <c r="H3" s="5">
        <v>64.900000000000006</v>
      </c>
      <c r="I3" s="5" t="str">
        <f t="shared" ref="I3:I9" si="0">IF(H2="","",(IF($C$20&lt;25%,"N/A",IF(H2&lt;=($D$20+$B$20),H2,"Descartado"))))</f>
        <v>N/A</v>
      </c>
    </row>
    <row r="4" spans="1:9" x14ac:dyDescent="0.2">
      <c r="A4" s="56"/>
      <c r="B4" s="62"/>
      <c r="C4" s="63"/>
      <c r="D4" s="64"/>
      <c r="E4" s="71"/>
      <c r="F4" s="71"/>
      <c r="G4" s="40" t="s">
        <v>47</v>
      </c>
      <c r="H4" s="5">
        <v>78.010000000000005</v>
      </c>
      <c r="I4" s="5" t="str">
        <f t="shared" si="0"/>
        <v>N/A</v>
      </c>
    </row>
    <row r="5" spans="1:9" x14ac:dyDescent="0.2">
      <c r="A5" s="56"/>
      <c r="B5" s="62"/>
      <c r="C5" s="63"/>
      <c r="D5" s="64"/>
      <c r="E5" s="71"/>
      <c r="F5" s="71"/>
      <c r="G5" s="40" t="s">
        <v>48</v>
      </c>
      <c r="H5" s="5">
        <v>69.989999999999995</v>
      </c>
      <c r="I5" s="5" t="str">
        <f t="shared" si="0"/>
        <v>N/A</v>
      </c>
    </row>
    <row r="6" spans="1:9" x14ac:dyDescent="0.2">
      <c r="A6" s="56"/>
      <c r="B6" s="62"/>
      <c r="C6" s="63"/>
      <c r="D6" s="64"/>
      <c r="E6" s="71"/>
      <c r="F6" s="71"/>
      <c r="G6" s="40" t="s">
        <v>57</v>
      </c>
      <c r="H6" s="5">
        <v>76</v>
      </c>
      <c r="I6" s="5" t="str">
        <f t="shared" si="0"/>
        <v>N/A</v>
      </c>
    </row>
    <row r="7" spans="1:9" x14ac:dyDescent="0.2">
      <c r="A7" s="56"/>
      <c r="B7" s="62"/>
      <c r="C7" s="63"/>
      <c r="D7" s="64"/>
      <c r="E7" s="71"/>
      <c r="F7" s="71"/>
      <c r="G7" s="40" t="s">
        <v>58</v>
      </c>
      <c r="H7" s="5">
        <v>58.41</v>
      </c>
      <c r="I7" s="5" t="str">
        <f t="shared" si="0"/>
        <v>N/A</v>
      </c>
    </row>
    <row r="8" spans="1:9" x14ac:dyDescent="0.2">
      <c r="A8" s="56"/>
      <c r="B8" s="62"/>
      <c r="C8" s="63"/>
      <c r="D8" s="64"/>
      <c r="E8" s="71"/>
      <c r="F8" s="71"/>
      <c r="G8" s="40" t="s">
        <v>49</v>
      </c>
      <c r="H8" s="5">
        <v>64.900000000000006</v>
      </c>
      <c r="I8" s="5" t="str">
        <f t="shared" si="0"/>
        <v>N/A</v>
      </c>
    </row>
    <row r="9" spans="1:9" x14ac:dyDescent="0.2">
      <c r="A9" s="56"/>
      <c r="B9" s="62"/>
      <c r="C9" s="63"/>
      <c r="D9" s="64"/>
      <c r="E9" s="71"/>
      <c r="F9" s="71"/>
      <c r="G9" s="40" t="s">
        <v>50</v>
      </c>
      <c r="H9" s="5">
        <v>54.31</v>
      </c>
      <c r="I9" s="5" t="str">
        <f t="shared" si="0"/>
        <v>N/A</v>
      </c>
    </row>
    <row r="10" spans="1:9" x14ac:dyDescent="0.2">
      <c r="A10" s="56"/>
      <c r="B10" s="62"/>
      <c r="C10" s="63"/>
      <c r="D10" s="64"/>
      <c r="E10" s="71"/>
      <c r="F10" s="71"/>
      <c r="G10" s="40" t="s">
        <v>59</v>
      </c>
      <c r="H10" s="5">
        <v>74.17</v>
      </c>
      <c r="I10" s="5" t="str">
        <f t="shared" ref="I10:I17" si="1">IF(H10="","",(IF($C$20&lt;25%,"N/A",IF(H10&lt;=($D$20+$B$20),H10,"Descartado"))))</f>
        <v>N/A</v>
      </c>
    </row>
    <row r="11" spans="1:9" x14ac:dyDescent="0.2">
      <c r="A11" s="56"/>
      <c r="B11" s="62"/>
      <c r="C11" s="63"/>
      <c r="D11" s="64"/>
      <c r="E11" s="71"/>
      <c r="F11" s="71"/>
      <c r="G11" s="40" t="s">
        <v>60</v>
      </c>
      <c r="H11" s="5">
        <v>81.92</v>
      </c>
      <c r="I11" s="5" t="str">
        <f t="shared" si="1"/>
        <v>N/A</v>
      </c>
    </row>
    <row r="12" spans="1:9" x14ac:dyDescent="0.2">
      <c r="A12" s="56"/>
      <c r="B12" s="62"/>
      <c r="C12" s="63"/>
      <c r="D12" s="64"/>
      <c r="E12" s="71"/>
      <c r="F12" s="71"/>
      <c r="G12" s="40" t="s">
        <v>61</v>
      </c>
      <c r="H12" s="5">
        <v>92.63</v>
      </c>
      <c r="I12" s="5" t="str">
        <f t="shared" si="1"/>
        <v>N/A</v>
      </c>
    </row>
    <row r="13" spans="1:9" x14ac:dyDescent="0.2">
      <c r="A13" s="56"/>
      <c r="B13" s="62"/>
      <c r="C13" s="63"/>
      <c r="D13" s="64"/>
      <c r="E13" s="71"/>
      <c r="F13" s="71"/>
      <c r="G13" s="4"/>
      <c r="H13" s="5"/>
      <c r="I13" s="5" t="str">
        <f t="shared" si="1"/>
        <v/>
      </c>
    </row>
    <row r="14" spans="1:9" x14ac:dyDescent="0.2">
      <c r="A14" s="56"/>
      <c r="B14" s="62"/>
      <c r="C14" s="63"/>
      <c r="D14" s="64"/>
      <c r="E14" s="71"/>
      <c r="F14" s="71"/>
      <c r="G14" s="4"/>
      <c r="H14" s="5"/>
      <c r="I14" s="5" t="str">
        <f t="shared" si="1"/>
        <v/>
      </c>
    </row>
    <row r="15" spans="1:9" x14ac:dyDescent="0.2">
      <c r="A15" s="56"/>
      <c r="B15" s="62"/>
      <c r="C15" s="63"/>
      <c r="D15" s="64"/>
      <c r="E15" s="71"/>
      <c r="F15" s="71"/>
      <c r="G15" s="4"/>
      <c r="H15" s="5"/>
      <c r="I15" s="5" t="str">
        <f t="shared" si="1"/>
        <v/>
      </c>
    </row>
    <row r="16" spans="1:9" x14ac:dyDescent="0.2">
      <c r="A16" s="56"/>
      <c r="B16" s="62"/>
      <c r="C16" s="63"/>
      <c r="D16" s="64"/>
      <c r="E16" s="71"/>
      <c r="F16" s="71"/>
      <c r="G16" s="4"/>
      <c r="H16" s="5"/>
      <c r="I16" s="5" t="str">
        <f t="shared" si="1"/>
        <v/>
      </c>
    </row>
    <row r="17" spans="1:9" x14ac:dyDescent="0.2">
      <c r="A17" s="56"/>
      <c r="B17" s="65"/>
      <c r="C17" s="66"/>
      <c r="D17" s="67"/>
      <c r="E17" s="71"/>
      <c r="F17" s="71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16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11.45547341278882</v>
      </c>
      <c r="C20" s="18">
        <f>IF(H23&lt;2,"N/A",(B20/D20))</f>
        <v>0.16016265047800485</v>
      </c>
      <c r="D20" s="19">
        <f>AVERAGE(H3:H17)</f>
        <v>71.524000000000001</v>
      </c>
      <c r="E20" s="20" t="str">
        <f>IF(H23&lt;2,"N/A",(IF(C20&lt;=25%,"N/A",AVERAGE(I3:I17))))</f>
        <v>N/A</v>
      </c>
      <c r="F20" s="19">
        <f>MEDIAN(H3:H17)</f>
        <v>72.08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25</v>
      </c>
      <c r="C22" s="73"/>
      <c r="D22" s="74">
        <f>IF(C20&lt;=25%,D20,MIN(E20:F20))</f>
        <v>71.524000000000001</v>
      </c>
      <c r="E22" s="74"/>
    </row>
    <row r="23" spans="1:9" x14ac:dyDescent="0.2">
      <c r="B23" s="73" t="s">
        <v>11</v>
      </c>
      <c r="C23" s="73"/>
      <c r="D23" s="74">
        <f>ROUND(D22,2)*F3</f>
        <v>8582.4</v>
      </c>
      <c r="E23" s="74"/>
      <c r="G23" s="36" t="s">
        <v>34</v>
      </c>
      <c r="H23" s="37">
        <f>COUNT(H3:H17)</f>
        <v>10</v>
      </c>
    </row>
    <row r="24" spans="1:9" x14ac:dyDescent="0.2">
      <c r="B24" s="28"/>
      <c r="C24" s="28"/>
      <c r="D24" s="22"/>
      <c r="E24" s="22"/>
    </row>
    <row r="26" spans="1:9" x14ac:dyDescent="0.2">
      <c r="A26" s="47" t="s">
        <v>21</v>
      </c>
      <c r="B26" s="48"/>
      <c r="C26" s="48"/>
      <c r="D26" s="48"/>
      <c r="E26" s="48"/>
      <c r="F26" s="48"/>
      <c r="G26" s="48"/>
      <c r="H26" s="48"/>
      <c r="I26" s="49"/>
    </row>
    <row r="27" spans="1:9" x14ac:dyDescent="0.2">
      <c r="A27" s="50" t="s">
        <v>22</v>
      </c>
      <c r="B27" s="51"/>
      <c r="C27" s="51"/>
      <c r="D27" s="51"/>
      <c r="E27" s="51"/>
      <c r="F27" s="51"/>
      <c r="G27" s="51"/>
      <c r="H27" s="51"/>
      <c r="I27" s="52"/>
    </row>
    <row r="28" spans="1:9" x14ac:dyDescent="0.2">
      <c r="A28" s="50" t="s">
        <v>23</v>
      </c>
      <c r="B28" s="51"/>
      <c r="C28" s="51"/>
      <c r="D28" s="51"/>
      <c r="E28" s="51"/>
      <c r="F28" s="51"/>
      <c r="G28" s="51"/>
      <c r="H28" s="51"/>
      <c r="I28" s="52"/>
    </row>
    <row r="29" spans="1:9" ht="25.5" customHeight="1" x14ac:dyDescent="0.2">
      <c r="A29" s="53" t="s">
        <v>19</v>
      </c>
      <c r="B29" s="54"/>
      <c r="C29" s="54"/>
      <c r="D29" s="54"/>
      <c r="E29" s="54"/>
      <c r="F29" s="54"/>
      <c r="G29" s="54"/>
      <c r="H29" s="54"/>
      <c r="I29" s="55"/>
    </row>
    <row r="30" spans="1:9" x14ac:dyDescent="0.2">
      <c r="A30" s="50" t="s">
        <v>20</v>
      </c>
      <c r="B30" s="51"/>
      <c r="C30" s="51"/>
      <c r="D30" s="51"/>
      <c r="E30" s="51"/>
      <c r="F30" s="51"/>
      <c r="G30" s="51"/>
      <c r="H30" s="51"/>
      <c r="I30" s="52"/>
    </row>
    <row r="31" spans="1:9" x14ac:dyDescent="0.2">
      <c r="A31" s="50" t="s">
        <v>24</v>
      </c>
      <c r="B31" s="51"/>
      <c r="C31" s="51"/>
      <c r="D31" s="51"/>
      <c r="E31" s="51"/>
      <c r="F31" s="51"/>
      <c r="G31" s="51"/>
      <c r="H31" s="51"/>
      <c r="I31" s="52"/>
    </row>
    <row r="32" spans="1:9" ht="25.5" customHeight="1" x14ac:dyDescent="0.2">
      <c r="A32" s="44" t="s">
        <v>26</v>
      </c>
      <c r="B32" s="45"/>
      <c r="C32" s="45"/>
      <c r="D32" s="45"/>
      <c r="E32" s="45"/>
      <c r="F32" s="45"/>
      <c r="G32" s="45"/>
      <c r="H32" s="45"/>
      <c r="I32" s="46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17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6" t="s">
        <v>14</v>
      </c>
      <c r="B2" s="56" t="s">
        <v>1</v>
      </c>
      <c r="C2" s="57"/>
      <c r="D2" s="58"/>
      <c r="E2" s="2" t="s">
        <v>2</v>
      </c>
      <c r="F2" s="2" t="s">
        <v>3</v>
      </c>
      <c r="G2" s="2" t="s">
        <v>4</v>
      </c>
      <c r="H2" s="3" t="s">
        <v>5</v>
      </c>
      <c r="I2" s="26" t="s">
        <v>15</v>
      </c>
    </row>
    <row r="3" spans="1:9" ht="12.75" customHeight="1" x14ac:dyDescent="0.2">
      <c r="A3" s="56"/>
      <c r="B3" s="59" t="s">
        <v>37</v>
      </c>
      <c r="C3" s="60"/>
      <c r="D3" s="61"/>
      <c r="E3" s="71" t="s">
        <v>10</v>
      </c>
      <c r="F3" s="72">
        <v>263</v>
      </c>
      <c r="G3" s="40" t="s">
        <v>38</v>
      </c>
      <c r="H3" s="41">
        <v>749.9</v>
      </c>
      <c r="I3" s="5" t="str">
        <f>IF(H3="","",(IF($C$20&lt;25%,"N/A",IF(H3&lt;=($D$20+$B$20),H3,"Descartado"))))</f>
        <v>N/A</v>
      </c>
    </row>
    <row r="4" spans="1:9" x14ac:dyDescent="0.2">
      <c r="A4" s="56"/>
      <c r="B4" s="62"/>
      <c r="C4" s="63"/>
      <c r="D4" s="64"/>
      <c r="E4" s="71"/>
      <c r="F4" s="71"/>
      <c r="G4" s="40" t="s">
        <v>39</v>
      </c>
      <c r="H4" s="41">
        <v>669.85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6"/>
      <c r="B5" s="62"/>
      <c r="C5" s="63"/>
      <c r="D5" s="64"/>
      <c r="E5" s="71"/>
      <c r="F5" s="71"/>
      <c r="G5" s="40" t="s">
        <v>40</v>
      </c>
      <c r="H5" s="41">
        <v>696.89</v>
      </c>
      <c r="I5" s="5" t="str">
        <f t="shared" si="0"/>
        <v>N/A</v>
      </c>
    </row>
    <row r="6" spans="1:9" x14ac:dyDescent="0.2">
      <c r="A6" s="56"/>
      <c r="B6" s="62"/>
      <c r="C6" s="63"/>
      <c r="D6" s="64"/>
      <c r="E6" s="71"/>
      <c r="F6" s="71"/>
      <c r="G6" s="40" t="s">
        <v>41</v>
      </c>
      <c r="H6" s="41">
        <v>805</v>
      </c>
      <c r="I6" s="5" t="str">
        <f t="shared" si="0"/>
        <v>N/A</v>
      </c>
    </row>
    <row r="7" spans="1:9" x14ac:dyDescent="0.2">
      <c r="A7" s="56"/>
      <c r="B7" s="62"/>
      <c r="C7" s="63"/>
      <c r="D7" s="64"/>
      <c r="E7" s="71"/>
      <c r="F7" s="71"/>
      <c r="G7" s="40" t="s">
        <v>35</v>
      </c>
      <c r="H7" s="41">
        <v>900</v>
      </c>
      <c r="I7" s="5" t="str">
        <f t="shared" si="0"/>
        <v>N/A</v>
      </c>
    </row>
    <row r="8" spans="1:9" x14ac:dyDescent="0.2">
      <c r="A8" s="56"/>
      <c r="B8" s="62"/>
      <c r="C8" s="63"/>
      <c r="D8" s="64"/>
      <c r="E8" s="71"/>
      <c r="F8" s="71"/>
      <c r="G8" s="40" t="s">
        <v>36</v>
      </c>
      <c r="H8" s="41">
        <v>750.3</v>
      </c>
      <c r="I8" s="5" t="str">
        <f t="shared" si="0"/>
        <v>N/A</v>
      </c>
    </row>
    <row r="9" spans="1:9" x14ac:dyDescent="0.2">
      <c r="A9" s="56"/>
      <c r="B9" s="62"/>
      <c r="C9" s="63"/>
      <c r="D9" s="64"/>
      <c r="E9" s="71"/>
      <c r="F9" s="71"/>
      <c r="G9" s="40" t="s">
        <v>42</v>
      </c>
      <c r="H9" s="41">
        <f>509*1.0729247</f>
        <v>546.11867229999996</v>
      </c>
      <c r="I9" s="5" t="str">
        <f t="shared" si="0"/>
        <v>N/A</v>
      </c>
    </row>
    <row r="10" spans="1:9" x14ac:dyDescent="0.2">
      <c r="A10" s="56"/>
      <c r="B10" s="62"/>
      <c r="C10" s="63"/>
      <c r="D10" s="64"/>
      <c r="E10" s="71"/>
      <c r="F10" s="71"/>
      <c r="G10" s="40" t="s">
        <v>43</v>
      </c>
      <c r="H10" s="41">
        <f>509.99*1.0729247</f>
        <v>547.18086775300003</v>
      </c>
      <c r="I10" s="5" t="str">
        <f t="shared" si="0"/>
        <v>N/A</v>
      </c>
    </row>
    <row r="11" spans="1:9" x14ac:dyDescent="0.2">
      <c r="A11" s="56"/>
      <c r="B11" s="62"/>
      <c r="C11" s="63"/>
      <c r="D11" s="64"/>
      <c r="E11" s="71"/>
      <c r="F11" s="71"/>
      <c r="G11" s="40" t="s">
        <v>44</v>
      </c>
      <c r="H11" s="41">
        <f>510*1.0729247</f>
        <v>547.191597</v>
      </c>
      <c r="I11" s="5" t="str">
        <f t="shared" si="0"/>
        <v>N/A</v>
      </c>
    </row>
    <row r="12" spans="1:9" x14ac:dyDescent="0.2">
      <c r="A12" s="56"/>
      <c r="B12" s="62"/>
      <c r="C12" s="63"/>
      <c r="D12" s="64"/>
      <c r="E12" s="71"/>
      <c r="F12" s="71"/>
      <c r="G12" s="4"/>
      <c r="H12" s="5"/>
      <c r="I12" s="5" t="str">
        <f t="shared" si="0"/>
        <v/>
      </c>
    </row>
    <row r="13" spans="1:9" x14ac:dyDescent="0.2">
      <c r="A13" s="56"/>
      <c r="B13" s="62"/>
      <c r="C13" s="63"/>
      <c r="D13" s="64"/>
      <c r="E13" s="71"/>
      <c r="F13" s="71"/>
      <c r="G13" s="4"/>
      <c r="H13" s="5"/>
      <c r="I13" s="5" t="str">
        <f t="shared" si="0"/>
        <v/>
      </c>
    </row>
    <row r="14" spans="1:9" x14ac:dyDescent="0.2">
      <c r="A14" s="56"/>
      <c r="B14" s="62"/>
      <c r="C14" s="63"/>
      <c r="D14" s="64"/>
      <c r="E14" s="71"/>
      <c r="F14" s="71"/>
      <c r="G14" s="4"/>
      <c r="H14" s="5"/>
      <c r="I14" s="5" t="str">
        <f t="shared" si="0"/>
        <v/>
      </c>
    </row>
    <row r="15" spans="1:9" x14ac:dyDescent="0.2">
      <c r="A15" s="56"/>
      <c r="B15" s="62"/>
      <c r="C15" s="63"/>
      <c r="D15" s="64"/>
      <c r="E15" s="71"/>
      <c r="F15" s="71"/>
      <c r="G15" s="4"/>
      <c r="H15" s="5"/>
      <c r="I15" s="5" t="str">
        <f t="shared" si="0"/>
        <v/>
      </c>
    </row>
    <row r="16" spans="1:9" x14ac:dyDescent="0.2">
      <c r="A16" s="56"/>
      <c r="B16" s="62"/>
      <c r="C16" s="63"/>
      <c r="D16" s="64"/>
      <c r="E16" s="71"/>
      <c r="F16" s="71"/>
      <c r="G16" s="4"/>
      <c r="H16" s="5"/>
      <c r="I16" s="5" t="str">
        <f t="shared" si="0"/>
        <v/>
      </c>
    </row>
    <row r="17" spans="1:9" x14ac:dyDescent="0.2">
      <c r="A17" s="56"/>
      <c r="B17" s="65"/>
      <c r="C17" s="66"/>
      <c r="D17" s="67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16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125.74543672125846</v>
      </c>
      <c r="C20" s="18">
        <f>IF(H23&lt;2,"N/A",(B20/D20))</f>
        <v>0.18216844670380952</v>
      </c>
      <c r="D20" s="19">
        <f>AVERAGE(H3:H17)</f>
        <v>690.2701263392222</v>
      </c>
      <c r="E20" s="20" t="str">
        <f>IF(H23&lt;2,"N/A",(IF(C20&lt;=25%,"N/A",AVERAGE(I3:I17))))</f>
        <v>N/A</v>
      </c>
      <c r="F20" s="19">
        <f>MEDIAN(H3:H17)</f>
        <v>696.89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25</v>
      </c>
      <c r="C22" s="73"/>
      <c r="D22" s="74">
        <f>IF(C20&lt;=25%,D20,MIN(E20:F20))</f>
        <v>690.2701263392222</v>
      </c>
      <c r="E22" s="74"/>
    </row>
    <row r="23" spans="1:9" x14ac:dyDescent="0.2">
      <c r="B23" s="73" t="s">
        <v>11</v>
      </c>
      <c r="C23" s="73"/>
      <c r="D23" s="74">
        <f>ROUND(D22,2)*F3</f>
        <v>181541.01</v>
      </c>
      <c r="E23" s="74"/>
      <c r="G23" s="36" t="s">
        <v>34</v>
      </c>
      <c r="H23" s="37">
        <f>COUNT(H3:H17)</f>
        <v>9</v>
      </c>
    </row>
    <row r="24" spans="1:9" x14ac:dyDescent="0.2">
      <c r="B24" s="28"/>
      <c r="C24" s="28"/>
      <c r="D24" s="22"/>
      <c r="E24" s="22"/>
    </row>
    <row r="26" spans="1:9" x14ac:dyDescent="0.2">
      <c r="A26" s="47" t="s">
        <v>21</v>
      </c>
      <c r="B26" s="48"/>
      <c r="C26" s="48"/>
      <c r="D26" s="48"/>
      <c r="E26" s="48"/>
      <c r="F26" s="48"/>
      <c r="G26" s="48"/>
      <c r="H26" s="48"/>
      <c r="I26" s="49"/>
    </row>
    <row r="27" spans="1:9" x14ac:dyDescent="0.2">
      <c r="A27" s="50" t="s">
        <v>22</v>
      </c>
      <c r="B27" s="51"/>
      <c r="C27" s="51"/>
      <c r="D27" s="51"/>
      <c r="E27" s="51"/>
      <c r="F27" s="51"/>
      <c r="G27" s="51"/>
      <c r="H27" s="51"/>
      <c r="I27" s="52"/>
    </row>
    <row r="28" spans="1:9" x14ac:dyDescent="0.2">
      <c r="A28" s="50" t="s">
        <v>23</v>
      </c>
      <c r="B28" s="51"/>
      <c r="C28" s="51"/>
      <c r="D28" s="51"/>
      <c r="E28" s="51"/>
      <c r="F28" s="51"/>
      <c r="G28" s="51"/>
      <c r="H28" s="51"/>
      <c r="I28" s="52"/>
    </row>
    <row r="29" spans="1:9" ht="25.5" customHeight="1" x14ac:dyDescent="0.2">
      <c r="A29" s="53" t="s">
        <v>19</v>
      </c>
      <c r="B29" s="54"/>
      <c r="C29" s="54"/>
      <c r="D29" s="54"/>
      <c r="E29" s="54"/>
      <c r="F29" s="54"/>
      <c r="G29" s="54"/>
      <c r="H29" s="54"/>
      <c r="I29" s="55"/>
    </row>
    <row r="30" spans="1:9" x14ac:dyDescent="0.2">
      <c r="A30" s="50" t="s">
        <v>20</v>
      </c>
      <c r="B30" s="51"/>
      <c r="C30" s="51"/>
      <c r="D30" s="51"/>
      <c r="E30" s="51"/>
      <c r="F30" s="51"/>
      <c r="G30" s="51"/>
      <c r="H30" s="51"/>
      <c r="I30" s="52"/>
    </row>
    <row r="31" spans="1:9" x14ac:dyDescent="0.2">
      <c r="A31" s="50" t="s">
        <v>24</v>
      </c>
      <c r="B31" s="51"/>
      <c r="C31" s="51"/>
      <c r="D31" s="51"/>
      <c r="E31" s="51"/>
      <c r="F31" s="51"/>
      <c r="G31" s="51"/>
      <c r="H31" s="51"/>
      <c r="I31" s="52"/>
    </row>
    <row r="32" spans="1:9" ht="25.5" customHeight="1" x14ac:dyDescent="0.2">
      <c r="A32" s="44" t="s">
        <v>26</v>
      </c>
      <c r="B32" s="45"/>
      <c r="C32" s="45"/>
      <c r="D32" s="45"/>
      <c r="E32" s="45"/>
      <c r="F32" s="45"/>
      <c r="G32" s="45"/>
      <c r="H32" s="45"/>
      <c r="I32" s="46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dataValidations count="1">
    <dataValidation type="decimal" operator="notEqual" allowBlank="1" showErrorMessage="1" errorTitle="ATENÇÃO!!" error="Valor não pode ser Zero" sqref="H3:H11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>
      <selection activeCell="B20" sqref="B20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8" width="9.140625" style="39"/>
    <col min="9" max="16384" width="9.140625" style="29"/>
  </cols>
  <sheetData>
    <row r="1" spans="1:6" ht="15.75" x14ac:dyDescent="0.25">
      <c r="A1" s="75" t="s">
        <v>27</v>
      </c>
      <c r="B1" s="75"/>
      <c r="C1" s="75"/>
      <c r="D1" s="75"/>
      <c r="E1" s="75"/>
      <c r="F1" s="75"/>
    </row>
    <row r="2" spans="1:6" ht="25.5" x14ac:dyDescent="0.2">
      <c r="A2" s="34" t="s">
        <v>28</v>
      </c>
      <c r="B2" s="34" t="s">
        <v>29</v>
      </c>
      <c r="C2" s="34" t="s">
        <v>30</v>
      </c>
      <c r="D2" s="34" t="s">
        <v>31</v>
      </c>
      <c r="E2" s="34" t="s">
        <v>18</v>
      </c>
      <c r="F2" s="38" t="s">
        <v>32</v>
      </c>
    </row>
    <row r="3" spans="1:6" ht="25.5" x14ac:dyDescent="0.2">
      <c r="A3" s="30">
        <v>1</v>
      </c>
      <c r="B3" s="31" t="str">
        <f>Item1!B3</f>
        <v>ESTABILIZADOR DE TENSÃO
MICROPROCESSADO:</v>
      </c>
      <c r="C3" s="30" t="str">
        <f>Item1!E3</f>
        <v>unidade</v>
      </c>
      <c r="D3" s="30">
        <f>Item1!F3</f>
        <v>200</v>
      </c>
      <c r="E3" s="35">
        <f>Item1!D22</f>
        <v>266.62999999999994</v>
      </c>
      <c r="F3" s="32">
        <f>(ROUND(E3,2)*D3)</f>
        <v>53326</v>
      </c>
    </row>
    <row r="4" spans="1:6" x14ac:dyDescent="0.2">
      <c r="A4" s="30">
        <v>2</v>
      </c>
      <c r="B4" s="31" t="str">
        <f>Item2!B3</f>
        <v>NOBREAK</v>
      </c>
      <c r="C4" s="30" t="str">
        <f>Item2!E3</f>
        <v>unidade</v>
      </c>
      <c r="D4" s="30">
        <f>Item2!F3</f>
        <v>87</v>
      </c>
      <c r="E4" s="35">
        <f>Item2!D22</f>
        <v>690.2701263392222</v>
      </c>
      <c r="F4" s="32">
        <f t="shared" ref="F4:F6" si="0">(ROUND(E4,2)*D4)</f>
        <v>60053.49</v>
      </c>
    </row>
    <row r="5" spans="1:6" ht="25.5" x14ac:dyDescent="0.2">
      <c r="A5" s="30">
        <v>3</v>
      </c>
      <c r="B5" s="31" t="str">
        <f>Item3!B3</f>
        <v>BATERIAS ESTACIONÁRIAS SELADAS PARA
NOBREAK:</v>
      </c>
      <c r="C5" s="30" t="str">
        <f>Item3!E3</f>
        <v>unidade</v>
      </c>
      <c r="D5" s="30">
        <f>Item3!F3</f>
        <v>120</v>
      </c>
      <c r="E5" s="35">
        <f>Item3!D22</f>
        <v>71.524000000000001</v>
      </c>
      <c r="F5" s="32">
        <f t="shared" si="0"/>
        <v>8582.4</v>
      </c>
    </row>
    <row r="6" spans="1:6" x14ac:dyDescent="0.2">
      <c r="A6" s="30">
        <v>4</v>
      </c>
      <c r="B6" s="31" t="str">
        <f>Item4!B3</f>
        <v>NOBREAK</v>
      </c>
      <c r="C6" s="30" t="str">
        <f>Item4!E3</f>
        <v>unidade</v>
      </c>
      <c r="D6" s="30">
        <f>Item4!F3</f>
        <v>263</v>
      </c>
      <c r="E6" s="35">
        <f>Item4!D22</f>
        <v>690.2701263392222</v>
      </c>
      <c r="F6" s="32">
        <f t="shared" si="0"/>
        <v>181541.01</v>
      </c>
    </row>
    <row r="7" spans="1:6" ht="15.75" x14ac:dyDescent="0.25">
      <c r="A7" s="75" t="s">
        <v>33</v>
      </c>
      <c r="B7" s="75"/>
      <c r="C7" s="75"/>
      <c r="D7" s="75"/>
      <c r="E7" s="75"/>
      <c r="F7" s="33">
        <f>SUM(F3:F6)</f>
        <v>303502.90000000002</v>
      </c>
    </row>
    <row r="11" spans="1:6" x14ac:dyDescent="0.2">
      <c r="F11" s="43"/>
    </row>
    <row r="14" spans="1:6" x14ac:dyDescent="0.2">
      <c r="F14" s="43"/>
    </row>
    <row r="15" spans="1:6" x14ac:dyDescent="0.2">
      <c r="E15" s="43"/>
    </row>
    <row r="16" spans="1:6" x14ac:dyDescent="0.2">
      <c r="E16" s="43"/>
    </row>
  </sheetData>
  <mergeCells count="2">
    <mergeCell ref="A1:F1"/>
    <mergeCell ref="A7:E7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Item1</vt:lpstr>
      <vt:lpstr>Item2</vt:lpstr>
      <vt:lpstr>Item3</vt:lpstr>
      <vt:lpstr>Item4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lastPrinted>2019-08-15T17:42:30Z</cp:lastPrinted>
  <dcterms:created xsi:type="dcterms:W3CDTF">2019-01-16T20:04:04Z</dcterms:created>
  <dcterms:modified xsi:type="dcterms:W3CDTF">2019-08-22T17:49:46Z</dcterms:modified>
</cp:coreProperties>
</file>