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16380" windowHeight="8130" tabRatio="661" activeTab="9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TOTAL" sheetId="3" r:id="rId10"/>
  </sheets>
  <definedNames>
    <definedName name="_xlnm.Print_Titles" localSheetId="9">TOTAL!$1:$2</definedName>
  </definedNames>
  <calcPr calcId="125725"/>
</workbook>
</file>

<file path=xl/calcChain.xml><?xml version="1.0" encoding="utf-8"?>
<calcChain xmlns="http://schemas.openxmlformats.org/spreadsheetml/2006/main">
  <c r="B11" i="3"/>
  <c r="D4" l="1"/>
  <c r="C4"/>
  <c r="B4"/>
  <c r="H23" i="11"/>
  <c r="B20" s="1"/>
  <c r="F20"/>
  <c r="D20"/>
  <c r="I17"/>
  <c r="I16"/>
  <c r="I15"/>
  <c r="I14"/>
  <c r="I13"/>
  <c r="I12"/>
  <c r="I11"/>
  <c r="I10"/>
  <c r="I9"/>
  <c r="I8"/>
  <c r="I7"/>
  <c r="H23" i="10"/>
  <c r="B20" s="1"/>
  <c r="F20"/>
  <c r="D20"/>
  <c r="I17"/>
  <c r="I16"/>
  <c r="I15"/>
  <c r="I14"/>
  <c r="I13"/>
  <c r="I12"/>
  <c r="I11"/>
  <c r="I10"/>
  <c r="I9"/>
  <c r="I8"/>
  <c r="I7"/>
  <c r="H23" i="9"/>
  <c r="B20" s="1"/>
  <c r="F20"/>
  <c r="D20"/>
  <c r="I17"/>
  <c r="I16"/>
  <c r="I15"/>
  <c r="I14"/>
  <c r="I13"/>
  <c r="I12"/>
  <c r="I11"/>
  <c r="I10"/>
  <c r="I9"/>
  <c r="I8"/>
  <c r="I7"/>
  <c r="H23" i="8"/>
  <c r="B20" s="1"/>
  <c r="F20"/>
  <c r="D20"/>
  <c r="I17"/>
  <c r="I16"/>
  <c r="I15"/>
  <c r="I14"/>
  <c r="I13"/>
  <c r="I12"/>
  <c r="I11"/>
  <c r="I10"/>
  <c r="I9"/>
  <c r="I8"/>
  <c r="I7"/>
  <c r="H23" i="7"/>
  <c r="B20" s="1"/>
  <c r="F20"/>
  <c r="D20"/>
  <c r="I17"/>
  <c r="I16"/>
  <c r="I15"/>
  <c r="I14"/>
  <c r="I13"/>
  <c r="I12"/>
  <c r="I11"/>
  <c r="I10"/>
  <c r="I9"/>
  <c r="I8"/>
  <c r="I7"/>
  <c r="H23" i="6"/>
  <c r="B20" s="1"/>
  <c r="F20"/>
  <c r="D20"/>
  <c r="I17"/>
  <c r="I16"/>
  <c r="I15"/>
  <c r="I14"/>
  <c r="I13"/>
  <c r="I12"/>
  <c r="I11"/>
  <c r="I10"/>
  <c r="I9"/>
  <c r="I8"/>
  <c r="I7"/>
  <c r="H23" i="5"/>
  <c r="B20" s="1"/>
  <c r="F20"/>
  <c r="D20"/>
  <c r="I17"/>
  <c r="I16"/>
  <c r="I15"/>
  <c r="I14"/>
  <c r="I13"/>
  <c r="I12"/>
  <c r="I11"/>
  <c r="I10"/>
  <c r="I9"/>
  <c r="I8"/>
  <c r="I7"/>
  <c r="H23" i="4"/>
  <c r="F20"/>
  <c r="D20"/>
  <c r="I17"/>
  <c r="I16"/>
  <c r="I15"/>
  <c r="I14"/>
  <c r="I13"/>
  <c r="I12"/>
  <c r="I11"/>
  <c r="I10"/>
  <c r="I9"/>
  <c r="I8"/>
  <c r="I7"/>
  <c r="H23" i="2"/>
  <c r="B20" s="1"/>
  <c r="B5" i="3"/>
  <c r="D5"/>
  <c r="D6"/>
  <c r="D7"/>
  <c r="D8"/>
  <c r="D9"/>
  <c r="D10"/>
  <c r="D11"/>
  <c r="C11"/>
  <c r="C10"/>
  <c r="C9"/>
  <c r="C8"/>
  <c r="C7"/>
  <c r="C6"/>
  <c r="C5"/>
  <c r="B10"/>
  <c r="B9"/>
  <c r="B8"/>
  <c r="B7"/>
  <c r="B6"/>
  <c r="D3"/>
  <c r="C3"/>
  <c r="B3"/>
  <c r="F20" i="2"/>
  <c r="D20"/>
  <c r="I12"/>
  <c r="I13"/>
  <c r="I14"/>
  <c r="I15"/>
  <c r="I16"/>
  <c r="I17"/>
  <c r="I10"/>
  <c r="I9"/>
  <c r="I8"/>
  <c r="I11"/>
  <c r="I7"/>
  <c r="C20" l="1"/>
  <c r="C20" i="11"/>
  <c r="C20" i="10"/>
  <c r="C20" i="7"/>
  <c r="I6" s="1"/>
  <c r="C20" i="6"/>
  <c r="I6" s="1"/>
  <c r="B20" i="4"/>
  <c r="C20" s="1"/>
  <c r="C20" i="8"/>
  <c r="C20" i="5"/>
  <c r="C20" i="9"/>
  <c r="I5" i="11" l="1"/>
  <c r="I5" i="9"/>
  <c r="I6"/>
  <c r="I5" i="8"/>
  <c r="I5" i="5"/>
  <c r="I6"/>
  <c r="I5" i="4"/>
  <c r="I6"/>
  <c r="I5" i="2"/>
  <c r="I6"/>
  <c r="I4" i="10"/>
  <c r="I6"/>
  <c r="I3" i="2"/>
  <c r="E20" s="1"/>
  <c r="D22" s="1"/>
  <c r="E3" i="3" s="1"/>
  <c r="F3" s="1"/>
  <c r="I4" i="2"/>
  <c r="I4" i="11"/>
  <c r="I3"/>
  <c r="I3" i="10"/>
  <c r="I5"/>
  <c r="I3" i="7"/>
  <c r="I5"/>
  <c r="I4" i="6"/>
  <c r="I5"/>
  <c r="I4" i="7"/>
  <c r="I3" i="6"/>
  <c r="I3" i="4"/>
  <c r="I4"/>
  <c r="I3" i="9"/>
  <c r="I4"/>
  <c r="I4" i="5"/>
  <c r="I3"/>
  <c r="I3" i="8"/>
  <c r="I4"/>
  <c r="E20" i="9" l="1"/>
  <c r="D22" s="1"/>
  <c r="E9" i="3" s="1"/>
  <c r="F9" s="1"/>
  <c r="G9" s="1"/>
  <c r="E20" i="11"/>
  <c r="D22" s="1"/>
  <c r="E11" i="3" s="1"/>
  <c r="F11" s="1"/>
  <c r="G11" s="1"/>
  <c r="E20" i="10"/>
  <c r="D22" s="1"/>
  <c r="D23" s="1"/>
  <c r="E20" i="6"/>
  <c r="D22" s="1"/>
  <c r="D23" s="1"/>
  <c r="E20" i="7"/>
  <c r="D22" s="1"/>
  <c r="D23" s="1"/>
  <c r="E20" i="5"/>
  <c r="D22" s="1"/>
  <c r="D23" s="1"/>
  <c r="D23" i="2"/>
  <c r="E20" i="4"/>
  <c r="D22" s="1"/>
  <c r="D23" s="1"/>
  <c r="E20" i="8"/>
  <c r="D22" s="1"/>
  <c r="D23" s="1"/>
  <c r="G3" i="3"/>
  <c r="D23" i="9" l="1"/>
  <c r="D23" i="11"/>
  <c r="E10" i="3"/>
  <c r="F10" s="1"/>
  <c r="G10" s="1"/>
  <c r="E6"/>
  <c r="F6" s="1"/>
  <c r="G6" s="1"/>
  <c r="E8"/>
  <c r="F8" s="1"/>
  <c r="G8" s="1"/>
  <c r="E7"/>
  <c r="F7" s="1"/>
  <c r="G7" s="1"/>
  <c r="E5"/>
  <c r="F5" s="1"/>
  <c r="G5" s="1"/>
  <c r="E4"/>
  <c r="F4" s="1"/>
  <c r="F12" l="1"/>
  <c r="G4"/>
</calcChain>
</file>

<file path=xl/sharedStrings.xml><?xml version="1.0" encoding="utf-8"?>
<sst xmlns="http://schemas.openxmlformats.org/spreadsheetml/2006/main" count="251" uniqueCount="50">
  <si>
    <t>ITEM 1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</si>
  <si>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</si>
  <si>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</si>
  <si>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</si>
  <si>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</si>
  <si>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</si>
  <si>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</si>
  <si>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</si>
  <si>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</si>
  <si>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</si>
  <si>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</si>
  <si>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</si>
  <si>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</si>
  <si>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</si>
  <si>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</si>
  <si>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</si>
  <si>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</si>
  <si>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</si>
  <si>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</si>
  <si>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</si>
  <si>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</si>
  <si>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</si>
  <si>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</si>
  <si>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</si>
  <si>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</si>
  <si>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</si>
  <si>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</si>
  <si>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</si>
  <si>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</si>
  <si>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</si>
  <si>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</si>
  <si>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</si>
  <si>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</si>
  <si>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</si>
  <si>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</si>
  <si>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</si>
  <si>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</si>
  <si>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</si>
  <si>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MATERIAL OU SERVIÇO</t>
  </si>
  <si>
    <r>
      <rPr>
        <b/>
        <sz val="10"/>
        <color indexed="8"/>
        <rFont val="Calibri"/>
        <family val="2"/>
        <scheme val="minor"/>
      </rPr>
      <t xml:space="preserve">Salvador – Ba: </t>
    </r>
    <r>
      <rPr>
        <sz val="10"/>
        <color indexed="8"/>
        <rFont val="Calibri"/>
        <family val="2"/>
        <scheme val="minor"/>
      </rPr>
      <t>Brotas, Paralela, Orla, Cidade Baixa, Centro, Cajazeiras, Subúrbio Ferroviário, Barra.</t>
    </r>
  </si>
  <si>
    <r>
      <rPr>
        <b/>
        <sz val="10"/>
        <color indexed="8"/>
        <rFont val="Calibri"/>
        <family val="2"/>
        <scheme val="minor"/>
      </rPr>
      <t xml:space="preserve">Jequié-BA: </t>
    </r>
    <r>
      <rPr>
        <sz val="10"/>
        <color indexed="8"/>
        <rFont val="Calibri"/>
        <family val="2"/>
        <scheme val="minor"/>
      </rPr>
      <t xml:space="preserve"> Centro, Jequiezinho, Rodoviária, Av. Rio Branco, Av. Landulfo Caribé, Av. Lomanto Júnior e Av. João Mangabeira.
</t>
    </r>
  </si>
  <si>
    <r>
      <rPr>
        <b/>
        <sz val="10"/>
        <color indexed="8"/>
        <rFont val="Calibri"/>
        <family val="2"/>
        <scheme val="minor"/>
      </rPr>
      <t>Ilhéus-BA</t>
    </r>
    <r>
      <rPr>
        <sz val="10"/>
        <color indexed="8"/>
        <rFont val="Calibri"/>
        <family val="2"/>
        <scheme val="minor"/>
      </rPr>
      <t xml:space="preserve">: Iguape, Malhado, Centro, Pntal, Nelson Costa, Teotônio Vilela, Hernani Sá, Conquista.
</t>
    </r>
  </si>
  <si>
    <r>
      <rPr>
        <b/>
        <sz val="10"/>
        <color indexed="8"/>
        <rFont val="Calibri"/>
        <family val="2"/>
        <scheme val="minor"/>
      </rPr>
      <t>Itabuna-BA:</t>
    </r>
    <r>
      <rPr>
        <sz val="10"/>
        <color indexed="8"/>
        <rFont val="Calibri"/>
        <family val="2"/>
        <scheme val="minor"/>
      </rPr>
      <t xml:space="preserve"> Alto Maron, Centro, Jardim das Acácias, Banco Raso, São Caetano, Fátima, João Soares, Santa Rita.
</t>
    </r>
  </si>
  <si>
    <r>
      <rPr>
        <b/>
        <sz val="10"/>
        <color indexed="8"/>
        <rFont val="Calibri"/>
        <family val="2"/>
        <scheme val="minor"/>
      </rPr>
      <t>Vitória da Conquista – BA</t>
    </r>
    <r>
      <rPr>
        <sz val="10"/>
        <color indexed="8"/>
        <rFont val="Calibri"/>
        <family val="2"/>
        <scheme val="minor"/>
      </rPr>
      <t xml:space="preserve">: Candeias, Alto Maron, Recreio, Alvorada, Guarani,
</t>
    </r>
  </si>
  <si>
    <r>
      <rPr>
        <b/>
        <sz val="10"/>
        <color indexed="8"/>
        <rFont val="Calibri"/>
        <family val="2"/>
        <scheme val="minor"/>
      </rPr>
      <t>Juazeiro - BA:</t>
    </r>
    <r>
      <rPr>
        <sz val="10"/>
        <color indexed="8"/>
        <rFont val="Calibri"/>
        <family val="2"/>
        <scheme val="minor"/>
      </rPr>
      <t xml:space="preserve"> Santo Antônio, Alagadiço, Centro, Orla Fluvial, Adolfo Viana.
</t>
    </r>
  </si>
  <si>
    <r>
      <rPr>
        <b/>
        <sz val="10"/>
        <color indexed="8"/>
        <rFont val="Calibri"/>
        <family val="2"/>
        <scheme val="minor"/>
      </rPr>
      <t>Feira de Santana - BA:</t>
    </r>
    <r>
      <rPr>
        <sz val="10"/>
        <color indexed="8"/>
        <rFont val="Calibri"/>
        <family val="2"/>
        <scheme val="minor"/>
      </rPr>
      <t xml:space="preserve"> João Durval, Presidente Dultra, Getúlio Vargas, Quimadinha, São João, Santa Mônica, Jardim Sucupira, Sobradinho, Campo Limpo, Caseb, Centro.
</t>
    </r>
  </si>
  <si>
    <r>
      <rPr>
        <b/>
        <sz val="10"/>
        <color indexed="8"/>
        <rFont val="Calibri"/>
        <family val="2"/>
        <scheme val="minor"/>
      </rPr>
      <t>Alagoinhas-BA:</t>
    </r>
    <r>
      <rPr>
        <sz val="10"/>
        <color indexed="8"/>
        <rFont val="Calibri"/>
        <family val="2"/>
        <scheme val="minor"/>
      </rPr>
      <t xml:space="preserve"> Juracy Magalhães, Centro, Silva Jardim, Rodoviária, Barreiro.
</t>
    </r>
  </si>
  <si>
    <r>
      <rPr>
        <b/>
        <sz val="10"/>
        <color indexed="8"/>
        <rFont val="Calibri"/>
        <family val="2"/>
        <scheme val="minor"/>
      </rPr>
      <t xml:space="preserve">Camaçari-BA: </t>
    </r>
    <r>
      <rPr>
        <sz val="10"/>
        <color indexed="8"/>
        <rFont val="Calibri"/>
        <family val="2"/>
        <scheme val="minor"/>
      </rPr>
      <t xml:space="preserve">Centro, Camaçari de Dentro, Alto da Cruz, Vila de Abrantes.
</t>
    </r>
  </si>
  <si>
    <t>MURAL MÍDIA</t>
  </si>
  <si>
    <t>SM SERVIÇO DE INTERNET</t>
  </si>
</sst>
</file>

<file path=xl/styles.xml><?xml version="1.0" encoding="utf-8"?>
<styleSheet xmlns="http://schemas.openxmlformats.org/spreadsheetml/2006/main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7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164" fontId="14" fillId="0" borderId="3" xfId="0" applyNumberFormat="1" applyFont="1" applyFill="1" applyBorder="1" applyAlignment="1">
      <alignment horizontal="center"/>
    </xf>
    <xf numFmtId="0" fontId="11" fillId="0" borderId="9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center" vertical="center" wrapText="1"/>
    </xf>
    <xf numFmtId="7" fontId="11" fillId="0" borderId="9" xfId="12" applyNumberFormat="1" applyFont="1" applyFill="1" applyBorder="1" applyAlignment="1">
      <alignment horizontal="center" vertical="center" wrapText="1"/>
    </xf>
    <xf numFmtId="44" fontId="11" fillId="0" borderId="9" xfId="12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6" fillId="9" borderId="9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H10" sqref="H10"/>
    </sheetView>
  </sheetViews>
  <sheetFormatPr defaultRowHeight="12.75"/>
  <cols>
    <col min="1" max="1" width="11.85546875" style="1" bestFit="1" customWidth="1"/>
    <col min="2" max="3" width="9.140625" style="1" customWidth="1"/>
    <col min="4" max="5" width="10.28515625" style="1" bestFit="1" customWidth="1"/>
    <col min="6" max="6" width="8.5703125" style="1" bestFit="1" customWidth="1"/>
    <col min="7" max="7" width="42.42578125" style="1" bestFit="1" customWidth="1"/>
    <col min="8" max="9" width="10.28515625" style="1" bestFit="1" customWidth="1"/>
    <col min="10" max="16384" width="9.140625" style="1"/>
  </cols>
  <sheetData>
    <row r="1" spans="1:9" ht="15.75">
      <c r="A1" s="62" t="s">
        <v>20</v>
      </c>
      <c r="B1" s="63"/>
      <c r="C1" s="63"/>
      <c r="D1" s="63"/>
      <c r="E1" s="63"/>
      <c r="F1" s="63"/>
      <c r="G1" s="63"/>
      <c r="H1" s="63"/>
      <c r="I1" s="64"/>
    </row>
    <row r="2" spans="1:9">
      <c r="A2" s="47" t="s">
        <v>0</v>
      </c>
      <c r="B2" s="47" t="s">
        <v>38</v>
      </c>
      <c r="C2" s="48"/>
      <c r="D2" s="49"/>
      <c r="E2" s="2" t="s">
        <v>1</v>
      </c>
      <c r="F2" s="2" t="s">
        <v>2</v>
      </c>
      <c r="G2" s="2" t="s">
        <v>3</v>
      </c>
      <c r="H2" s="3" t="s">
        <v>4</v>
      </c>
      <c r="I2" s="26" t="s">
        <v>18</v>
      </c>
    </row>
    <row r="3" spans="1:9" ht="12.75" customHeight="1">
      <c r="A3" s="47"/>
      <c r="B3" s="50" t="s">
        <v>39</v>
      </c>
      <c r="C3" s="51"/>
      <c r="D3" s="52"/>
      <c r="E3" s="65" t="s">
        <v>1</v>
      </c>
      <c r="F3" s="66">
        <v>50</v>
      </c>
      <c r="G3" s="17" t="s">
        <v>48</v>
      </c>
      <c r="H3" s="41">
        <v>463</v>
      </c>
      <c r="I3" s="5" t="str">
        <f>IF(H3="","",(IF($C$20&lt;25%,"N/A",IF(H3&lt;=($D$20+$B$20),H3,"Descartado"))))</f>
        <v>N/A</v>
      </c>
    </row>
    <row r="4" spans="1:9" ht="12.75" customHeight="1">
      <c r="A4" s="47"/>
      <c r="B4" s="53"/>
      <c r="C4" s="54"/>
      <c r="D4" s="55"/>
      <c r="E4" s="65"/>
      <c r="F4" s="65"/>
      <c r="G4" s="17" t="s">
        <v>49</v>
      </c>
      <c r="H4" s="5">
        <v>500</v>
      </c>
      <c r="I4" s="5" t="e">
        <f>IF(#REF!="","",(IF($C$20&lt;25%,"N/A",IF(#REF!&lt;=($D$20+$B$20),#REF!,"Descartado"))))</f>
        <v>#REF!</v>
      </c>
    </row>
    <row r="5" spans="1:9">
      <c r="A5" s="47"/>
      <c r="B5" s="53"/>
      <c r="C5" s="54"/>
      <c r="D5" s="55"/>
      <c r="E5" s="65"/>
      <c r="F5" s="65"/>
      <c r="G5" s="17"/>
      <c r="H5" s="41"/>
      <c r="I5" s="5" t="str">
        <f t="shared" ref="I4:I17" si="0">IF(H5="","",(IF($C$20&lt;25%,"N/A",IF(H5&lt;=($D$20+$B$20),H5,"Descartado"))))</f>
        <v/>
      </c>
    </row>
    <row r="6" spans="1:9">
      <c r="A6" s="47"/>
      <c r="B6" s="53"/>
      <c r="C6" s="54"/>
      <c r="D6" s="55"/>
      <c r="E6" s="65"/>
      <c r="F6" s="65"/>
      <c r="I6" s="5" t="str">
        <f>IF(H4="","",(IF($C$20&lt;25%,"N/A",IF(H4&lt;=($D$20+$B$20),H4,"Descartado"))))</f>
        <v>N/A</v>
      </c>
    </row>
    <row r="7" spans="1:9">
      <c r="A7" s="47"/>
      <c r="B7" s="53"/>
      <c r="C7" s="54"/>
      <c r="D7" s="55"/>
      <c r="E7" s="65"/>
      <c r="F7" s="65"/>
      <c r="G7" s="4"/>
      <c r="H7" s="5"/>
      <c r="I7" s="5" t="str">
        <f t="shared" si="0"/>
        <v/>
      </c>
    </row>
    <row r="8" spans="1:9">
      <c r="A8" s="47"/>
      <c r="B8" s="53"/>
      <c r="C8" s="54"/>
      <c r="D8" s="55"/>
      <c r="E8" s="65"/>
      <c r="F8" s="65"/>
      <c r="G8" s="4"/>
      <c r="H8" s="5"/>
      <c r="I8" s="5" t="str">
        <f t="shared" si="0"/>
        <v/>
      </c>
    </row>
    <row r="9" spans="1:9">
      <c r="A9" s="47"/>
      <c r="B9" s="53"/>
      <c r="C9" s="54"/>
      <c r="D9" s="55"/>
      <c r="E9" s="65"/>
      <c r="F9" s="65"/>
      <c r="G9" s="4"/>
      <c r="H9" s="5"/>
      <c r="I9" s="5" t="str">
        <f t="shared" si="0"/>
        <v/>
      </c>
    </row>
    <row r="10" spans="1:9">
      <c r="A10" s="47"/>
      <c r="B10" s="53"/>
      <c r="C10" s="54"/>
      <c r="D10" s="55"/>
      <c r="E10" s="65"/>
      <c r="F10" s="65"/>
      <c r="G10" s="4"/>
      <c r="H10" s="5"/>
      <c r="I10" s="5" t="str">
        <f t="shared" si="0"/>
        <v/>
      </c>
    </row>
    <row r="11" spans="1:9">
      <c r="A11" s="47"/>
      <c r="B11" s="53"/>
      <c r="C11" s="54"/>
      <c r="D11" s="55"/>
      <c r="E11" s="65"/>
      <c r="F11" s="65"/>
      <c r="G11" s="4"/>
      <c r="H11" s="5"/>
      <c r="I11" s="5" t="str">
        <f t="shared" si="0"/>
        <v/>
      </c>
    </row>
    <row r="12" spans="1:9">
      <c r="A12" s="47"/>
      <c r="B12" s="53"/>
      <c r="C12" s="54"/>
      <c r="D12" s="55"/>
      <c r="E12" s="65"/>
      <c r="F12" s="65"/>
      <c r="G12" s="4"/>
      <c r="H12" s="5"/>
      <c r="I12" s="5" t="str">
        <f t="shared" si="0"/>
        <v/>
      </c>
    </row>
    <row r="13" spans="1:9">
      <c r="A13" s="47"/>
      <c r="B13" s="53"/>
      <c r="C13" s="54"/>
      <c r="D13" s="55"/>
      <c r="E13" s="65"/>
      <c r="F13" s="65"/>
      <c r="G13" s="4"/>
      <c r="H13" s="5"/>
      <c r="I13" s="5" t="str">
        <f t="shared" si="0"/>
        <v/>
      </c>
    </row>
    <row r="14" spans="1:9">
      <c r="A14" s="47"/>
      <c r="B14" s="53"/>
      <c r="C14" s="54"/>
      <c r="D14" s="55"/>
      <c r="E14" s="65"/>
      <c r="F14" s="65"/>
      <c r="G14" s="4"/>
      <c r="H14" s="5"/>
      <c r="I14" s="5" t="str">
        <f t="shared" si="0"/>
        <v/>
      </c>
    </row>
    <row r="15" spans="1:9">
      <c r="A15" s="47"/>
      <c r="B15" s="53"/>
      <c r="C15" s="54"/>
      <c r="D15" s="55"/>
      <c r="E15" s="65"/>
      <c r="F15" s="65"/>
      <c r="G15" s="4"/>
      <c r="H15" s="5"/>
      <c r="I15" s="5" t="str">
        <f t="shared" si="0"/>
        <v/>
      </c>
    </row>
    <row r="16" spans="1:9">
      <c r="A16" s="47"/>
      <c r="B16" s="53"/>
      <c r="C16" s="54"/>
      <c r="D16" s="55"/>
      <c r="E16" s="65"/>
      <c r="F16" s="65"/>
      <c r="G16" s="4"/>
      <c r="H16" s="5"/>
      <c r="I16" s="5" t="str">
        <f t="shared" si="0"/>
        <v/>
      </c>
    </row>
    <row r="17" spans="1:9">
      <c r="A17" s="47"/>
      <c r="B17" s="56"/>
      <c r="C17" s="57"/>
      <c r="D17" s="58"/>
      <c r="E17" s="65"/>
      <c r="F17" s="65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5</v>
      </c>
      <c r="C19" s="11" t="s">
        <v>6</v>
      </c>
      <c r="D19" s="12" t="s">
        <v>7</v>
      </c>
      <c r="E19" s="13" t="s">
        <v>19</v>
      </c>
      <c r="F19" s="12" t="s">
        <v>8</v>
      </c>
      <c r="G19" s="14"/>
      <c r="H19" s="15"/>
      <c r="I19" s="15"/>
    </row>
    <row r="20" spans="1:9">
      <c r="A20" s="16"/>
      <c r="B20" s="17">
        <f>IF(H23&lt;2,"N/A",(STDEV(H3:H17)))</f>
        <v>26.16295090390226</v>
      </c>
      <c r="C20" s="18">
        <f>IF(H23&lt;2,"N/A",(B20/D20))</f>
        <v>5.4336346633234188E-2</v>
      </c>
      <c r="D20" s="19">
        <f>AVERAGE(H3:H17)</f>
        <v>481.5</v>
      </c>
      <c r="E20" s="20" t="str">
        <f>IF(H23&lt;2,"N/A",(IF(C20&lt;=25%,"N/A",AVERAGE(I3:I17))))</f>
        <v>N/A</v>
      </c>
      <c r="F20" s="19">
        <f>MEDIAN(H3:H17)</f>
        <v>481.5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7" t="s">
        <v>28</v>
      </c>
      <c r="C22" s="67"/>
      <c r="D22" s="68">
        <f>IF(C20&lt;=25%,D20,MIN(E20:F20))</f>
        <v>481.5</v>
      </c>
      <c r="E22" s="68"/>
    </row>
    <row r="23" spans="1:9">
      <c r="B23" s="67" t="s">
        <v>9</v>
      </c>
      <c r="C23" s="67"/>
      <c r="D23" s="68">
        <f>ROUND(D22,2)*F3</f>
        <v>24075</v>
      </c>
      <c r="E23" s="68"/>
      <c r="G23" s="36" t="s">
        <v>37</v>
      </c>
      <c r="H23" s="37">
        <f>COUNT(H3:H17)</f>
        <v>2</v>
      </c>
    </row>
    <row r="24" spans="1:9">
      <c r="B24" s="28"/>
      <c r="C24" s="28"/>
      <c r="D24" s="22"/>
      <c r="E24" s="22"/>
    </row>
    <row r="26" spans="1:9">
      <c r="A26" s="72" t="s">
        <v>24</v>
      </c>
      <c r="B26" s="73"/>
      <c r="C26" s="73"/>
      <c r="D26" s="73"/>
      <c r="E26" s="73"/>
      <c r="F26" s="73"/>
      <c r="G26" s="73"/>
      <c r="H26" s="73"/>
      <c r="I26" s="74"/>
    </row>
    <row r="27" spans="1:9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9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>
      <c r="A29" s="75" t="s">
        <v>22</v>
      </c>
      <c r="B29" s="76"/>
      <c r="C29" s="76"/>
      <c r="D29" s="76"/>
      <c r="E29" s="76"/>
      <c r="F29" s="76"/>
      <c r="G29" s="76"/>
      <c r="H29" s="76"/>
      <c r="I29" s="77"/>
    </row>
    <row r="30" spans="1:9">
      <c r="A30" s="59" t="s">
        <v>23</v>
      </c>
      <c r="B30" s="60"/>
      <c r="C30" s="60"/>
      <c r="D30" s="60"/>
      <c r="E30" s="60"/>
      <c r="F30" s="60"/>
      <c r="G30" s="60"/>
      <c r="H30" s="60"/>
      <c r="I30" s="61"/>
    </row>
    <row r="31" spans="1:9">
      <c r="A31" s="59" t="s">
        <v>27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"/>
  <sheetViews>
    <sheetView tabSelected="1" zoomScaleNormal="100" workbookViewId="0">
      <selection activeCell="F12" sqref="F12"/>
    </sheetView>
  </sheetViews>
  <sheetFormatPr defaultRowHeight="12.75"/>
  <cols>
    <col min="1" max="1" width="9.140625" style="29"/>
    <col min="2" max="2" width="86.85546875" style="29" customWidth="1"/>
    <col min="3" max="5" width="13.28515625" style="29" customWidth="1"/>
    <col min="6" max="6" width="21.5703125" style="29" bestFit="1" customWidth="1"/>
    <col min="7" max="14" width="9.140625" style="39"/>
    <col min="15" max="16384" width="9.140625" style="29"/>
  </cols>
  <sheetData>
    <row r="1" spans="1:7" ht="15.75">
      <c r="A1" s="79" t="s">
        <v>30</v>
      </c>
      <c r="B1" s="79"/>
      <c r="C1" s="79"/>
      <c r="D1" s="79"/>
      <c r="E1" s="79"/>
      <c r="F1" s="79"/>
    </row>
    <row r="2" spans="1:7" ht="25.5">
      <c r="A2" s="34" t="s">
        <v>31</v>
      </c>
      <c r="B2" s="34" t="s">
        <v>32</v>
      </c>
      <c r="C2" s="34" t="s">
        <v>33</v>
      </c>
      <c r="D2" s="34" t="s">
        <v>34</v>
      </c>
      <c r="E2" s="34" t="s">
        <v>21</v>
      </c>
      <c r="F2" s="38" t="s">
        <v>35</v>
      </c>
    </row>
    <row r="3" spans="1:7">
      <c r="A3" s="30">
        <v>1</v>
      </c>
      <c r="B3" s="31" t="str">
        <f>Item1!B3</f>
        <v>Salvador – Ba: Brotas, Paralela, Orla, Cidade Baixa, Centro, Cajazeiras, Subúrbio Ferroviário, Barra.</v>
      </c>
      <c r="C3" s="30" t="str">
        <f>Item1!E3</f>
        <v>UNIDADE</v>
      </c>
      <c r="D3" s="30">
        <f>Item1!F3</f>
        <v>50</v>
      </c>
      <c r="E3" s="35">
        <f>Item1!D22</f>
        <v>481.5</v>
      </c>
      <c r="F3" s="32">
        <f>(ROUND(E3,2)*D3)</f>
        <v>24075</v>
      </c>
      <c r="G3" s="40" t="str">
        <f>IF(F3&gt;80000,"necessária a subdivisão deste item em cotas!","")</f>
        <v/>
      </c>
    </row>
    <row r="4" spans="1:7" ht="38.25">
      <c r="A4" s="30">
        <v>2</v>
      </c>
      <c r="B4" s="31" t="str">
        <f>Item2!B3</f>
        <v xml:space="preserve">Jequié-BA:  Centro, Jequiezinho, Rodoviária, Av. Rio Branco, Av. Landulfo Caribé, Av. Lomanto Júnior e Av. João Mangabeira.
</v>
      </c>
      <c r="C4" s="30" t="str">
        <f>Item2!E3</f>
        <v>UNIDADE</v>
      </c>
      <c r="D4" s="30">
        <f>Item2!F3</f>
        <v>10</v>
      </c>
      <c r="E4" s="35">
        <f>Item2!D22</f>
        <v>607.5</v>
      </c>
      <c r="F4" s="32">
        <f t="shared" ref="F4:F11" si="0">(ROUND(E4,2)*D4)</f>
        <v>6075</v>
      </c>
      <c r="G4" s="40" t="str">
        <f t="shared" ref="G4:G11" si="1">IF(F4&gt;80000,"necessária a subdivisão deste item em cotas!","")</f>
        <v/>
      </c>
    </row>
    <row r="5" spans="1:7" ht="25.5">
      <c r="A5" s="30">
        <v>3</v>
      </c>
      <c r="B5" s="31" t="str">
        <f>Item3!B3</f>
        <v xml:space="preserve">Ilhéus-BA: Iguape, Malhado, Centro, Pntal, Nelson Costa, Teotônio Vilela, Hernani Sá, Conquista.
</v>
      </c>
      <c r="C5" s="30" t="str">
        <f>Item3!E3</f>
        <v>UNIDADE</v>
      </c>
      <c r="D5" s="30">
        <f>Item3!F3</f>
        <v>10</v>
      </c>
      <c r="E5" s="35">
        <f>Item3!D22</f>
        <v>722.5</v>
      </c>
      <c r="F5" s="32">
        <f t="shared" si="0"/>
        <v>7225</v>
      </c>
      <c r="G5" s="40" t="str">
        <f t="shared" si="1"/>
        <v/>
      </c>
    </row>
    <row r="6" spans="1:7" ht="38.25">
      <c r="A6" s="30">
        <v>4</v>
      </c>
      <c r="B6" s="31" t="str">
        <f>Item4!B3</f>
        <v xml:space="preserve">Itabuna-BA: Alto Maron, Centro, Jardim das Acácias, Banco Raso, São Caetano, Fátima, João Soares, Santa Rita.
</v>
      </c>
      <c r="C6" s="30" t="str">
        <f>Item4!E3</f>
        <v>UNIDADE</v>
      </c>
      <c r="D6" s="30">
        <f>Item4!F3</f>
        <v>10</v>
      </c>
      <c r="E6" s="35">
        <f>Item4!D22</f>
        <v>722.5</v>
      </c>
      <c r="F6" s="32">
        <f t="shared" si="0"/>
        <v>7225</v>
      </c>
      <c r="G6" s="40" t="str">
        <f t="shared" si="1"/>
        <v/>
      </c>
    </row>
    <row r="7" spans="1:7" ht="38.25">
      <c r="A7" s="30">
        <v>5</v>
      </c>
      <c r="B7" s="31" t="str">
        <f>Item5!B3</f>
        <v xml:space="preserve">Vitória da Conquista – BA: Candeias, Alto Maron, Recreio, Alvorada, Guarani,
</v>
      </c>
      <c r="C7" s="30" t="str">
        <f>Item5!E3</f>
        <v>UNIDADE</v>
      </c>
      <c r="D7" s="30">
        <f>Item5!F3</f>
        <v>20</v>
      </c>
      <c r="E7" s="35">
        <f>Item5!D22</f>
        <v>637.5</v>
      </c>
      <c r="F7" s="32">
        <f t="shared" si="0"/>
        <v>12750</v>
      </c>
      <c r="G7" s="40" t="str">
        <f t="shared" si="1"/>
        <v/>
      </c>
    </row>
    <row r="8" spans="1:7" ht="38.25">
      <c r="A8" s="30">
        <v>6</v>
      </c>
      <c r="B8" s="31" t="str">
        <f>Item6!B3</f>
        <v xml:space="preserve">Juazeiro - BA: Santo Antônio, Alagadiço, Centro, Orla Fluvial, Adolfo Viana.
</v>
      </c>
      <c r="C8" s="30" t="str">
        <f>Item6!E3</f>
        <v>UNIDADE</v>
      </c>
      <c r="D8" s="30">
        <f>Item6!F3</f>
        <v>10</v>
      </c>
      <c r="E8" s="35">
        <f>Item6!D22</f>
        <v>727.5</v>
      </c>
      <c r="F8" s="32">
        <f t="shared" si="0"/>
        <v>7275</v>
      </c>
      <c r="G8" s="40" t="str">
        <f t="shared" si="1"/>
        <v/>
      </c>
    </row>
    <row r="9" spans="1:7" ht="38.25">
      <c r="A9" s="44">
        <v>7</v>
      </c>
      <c r="B9" s="43" t="str">
        <f>Item7!B3</f>
        <v xml:space="preserve">Feira de Santana - BA: João Durval, Presidente Dultra, Getúlio Vargas, Quimadinha, São João, Santa Mônica, Jardim Sucupira, Sobradinho, Campo Limpo, Caseb, Centro.
</v>
      </c>
      <c r="C9" s="44" t="str">
        <f>Item7!E3</f>
        <v>UNIDADE</v>
      </c>
      <c r="D9" s="44">
        <f>Item7!F3</f>
        <v>20</v>
      </c>
      <c r="E9" s="45">
        <f>Item7!D22</f>
        <v>667.5</v>
      </c>
      <c r="F9" s="46">
        <f t="shared" si="0"/>
        <v>13350</v>
      </c>
      <c r="G9" s="40" t="str">
        <f t="shared" si="1"/>
        <v/>
      </c>
    </row>
    <row r="10" spans="1:7" ht="25.5">
      <c r="A10" s="30">
        <v>8</v>
      </c>
      <c r="B10" s="31" t="str">
        <f>Item8!B3</f>
        <v xml:space="preserve">Alagoinhas-BA: Juracy Magalhães, Centro, Silva Jardim, Rodoviária, Barreiro.
</v>
      </c>
      <c r="C10" s="30" t="str">
        <f>Item8!E3</f>
        <v>UNIDADE</v>
      </c>
      <c r="D10" s="30">
        <f>Item8!F3</f>
        <v>10</v>
      </c>
      <c r="E10" s="35">
        <f>Item8!D22</f>
        <v>635</v>
      </c>
      <c r="F10" s="32">
        <f t="shared" si="0"/>
        <v>6350</v>
      </c>
      <c r="G10" s="40" t="str">
        <f t="shared" si="1"/>
        <v/>
      </c>
    </row>
    <row r="11" spans="1:7" ht="38.25">
      <c r="A11" s="30">
        <v>9</v>
      </c>
      <c r="B11" s="42" t="str">
        <f>Item9!B3</f>
        <v xml:space="preserve">Camaçari-BA: Centro, Camaçari de Dentro, Alto da Cruz, Vila de Abrantes.
</v>
      </c>
      <c r="C11" s="30" t="str">
        <f>Item9!E3</f>
        <v>UNIDADE</v>
      </c>
      <c r="D11" s="30">
        <f>Item9!F3</f>
        <v>10</v>
      </c>
      <c r="E11" s="35">
        <f>Item9!D22</f>
        <v>551.5</v>
      </c>
      <c r="F11" s="32">
        <f t="shared" si="0"/>
        <v>5515</v>
      </c>
      <c r="G11" s="40" t="str">
        <f t="shared" si="1"/>
        <v/>
      </c>
    </row>
    <row r="12" spans="1:7" ht="15.75">
      <c r="A12" s="79" t="s">
        <v>36</v>
      </c>
      <c r="B12" s="79"/>
      <c r="C12" s="79"/>
      <c r="D12" s="79"/>
      <c r="E12" s="79"/>
      <c r="F12" s="33">
        <f>SUM(F3:F11)</f>
        <v>89840</v>
      </c>
    </row>
  </sheetData>
  <mergeCells count="2">
    <mergeCell ref="A1:F1"/>
    <mergeCell ref="A12:E12"/>
  </mergeCells>
  <pageMargins left="0.51181102362204722" right="0.51181102362204722" top="0.78740157480314965" bottom="0.78740157480314965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G8" sqref="G8"/>
    </sheetView>
  </sheetViews>
  <sheetFormatPr defaultRowHeight="12.75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2.42578125" style="1" bestFit="1" customWidth="1"/>
    <col min="8" max="9" width="10.28515625" style="1" bestFit="1" customWidth="1"/>
    <col min="10" max="16384" width="9.140625" style="1"/>
  </cols>
  <sheetData>
    <row r="1" spans="1:9" ht="15.75">
      <c r="A1" s="62" t="s">
        <v>20</v>
      </c>
      <c r="B1" s="63"/>
      <c r="C1" s="63"/>
      <c r="D1" s="63"/>
      <c r="E1" s="63"/>
      <c r="F1" s="63"/>
      <c r="G1" s="63"/>
      <c r="H1" s="63"/>
      <c r="I1" s="64"/>
    </row>
    <row r="2" spans="1:9">
      <c r="A2" s="47" t="s">
        <v>10</v>
      </c>
      <c r="B2" s="47" t="s">
        <v>38</v>
      </c>
      <c r="C2" s="48"/>
      <c r="D2" s="49"/>
      <c r="E2" s="2" t="s">
        <v>1</v>
      </c>
      <c r="F2" s="2" t="s">
        <v>2</v>
      </c>
      <c r="G2" s="2" t="s">
        <v>3</v>
      </c>
      <c r="H2" s="3" t="s">
        <v>4</v>
      </c>
      <c r="I2" s="26" t="s">
        <v>18</v>
      </c>
    </row>
    <row r="3" spans="1:9" ht="12.75" customHeight="1">
      <c r="A3" s="47"/>
      <c r="B3" s="50" t="s">
        <v>40</v>
      </c>
      <c r="C3" s="51"/>
      <c r="D3" s="52"/>
      <c r="E3" s="65" t="s">
        <v>1</v>
      </c>
      <c r="F3" s="66">
        <v>10</v>
      </c>
      <c r="G3" s="17" t="s">
        <v>48</v>
      </c>
      <c r="H3" s="5">
        <v>545</v>
      </c>
      <c r="I3" s="5" t="e">
        <f>IF(#REF!="","",(IF($C$20&lt;25%,"N/A",IF(#REF!&lt;=($D$20+$B$20),#REF!,"Descartado"))))</f>
        <v>#REF!</v>
      </c>
    </row>
    <row r="4" spans="1:9">
      <c r="A4" s="47"/>
      <c r="B4" s="53"/>
      <c r="C4" s="54"/>
      <c r="D4" s="55"/>
      <c r="E4" s="65"/>
      <c r="F4" s="65"/>
      <c r="G4" s="17" t="s">
        <v>49</v>
      </c>
      <c r="H4" s="5">
        <v>670</v>
      </c>
      <c r="I4" s="5" t="str">
        <f>IF(H3="","",(IF($C$20&lt;25%,"N/A",IF(H3&lt;=($D$20+$B$20),H3,"Descartado"))))</f>
        <v>N/A</v>
      </c>
    </row>
    <row r="5" spans="1:9">
      <c r="A5" s="47"/>
      <c r="B5" s="53"/>
      <c r="C5" s="54"/>
      <c r="D5" s="55"/>
      <c r="E5" s="65"/>
      <c r="F5" s="65"/>
      <c r="G5" s="17"/>
      <c r="H5" s="5"/>
      <c r="I5" s="5" t="str">
        <f t="shared" ref="I4:I17" si="0">IF(H5="","",(IF($C$20&lt;25%,"N/A",IF(H5&lt;=($D$20+$B$20),H5,"Descartado"))))</f>
        <v/>
      </c>
    </row>
    <row r="6" spans="1:9">
      <c r="A6" s="47"/>
      <c r="B6" s="53"/>
      <c r="C6" s="54"/>
      <c r="D6" s="55"/>
      <c r="E6" s="65"/>
      <c r="F6" s="65"/>
      <c r="I6" s="5" t="str">
        <f>IF(H4="","",(IF($C$20&lt;25%,"N/A",IF(H4&lt;=($D$20+$B$20),H4,"Descartado"))))</f>
        <v>N/A</v>
      </c>
    </row>
    <row r="7" spans="1:9">
      <c r="A7" s="47"/>
      <c r="B7" s="53"/>
      <c r="C7" s="54"/>
      <c r="D7" s="55"/>
      <c r="E7" s="65"/>
      <c r="F7" s="65"/>
      <c r="G7" s="4"/>
      <c r="H7" s="5"/>
      <c r="I7" s="5" t="str">
        <f t="shared" si="0"/>
        <v/>
      </c>
    </row>
    <row r="8" spans="1:9">
      <c r="A8" s="47"/>
      <c r="B8" s="53"/>
      <c r="C8" s="54"/>
      <c r="D8" s="55"/>
      <c r="E8" s="65"/>
      <c r="F8" s="65"/>
      <c r="G8" s="4"/>
      <c r="H8" s="5"/>
      <c r="I8" s="5" t="str">
        <f t="shared" si="0"/>
        <v/>
      </c>
    </row>
    <row r="9" spans="1:9">
      <c r="A9" s="47"/>
      <c r="B9" s="53"/>
      <c r="C9" s="54"/>
      <c r="D9" s="55"/>
      <c r="E9" s="65"/>
      <c r="F9" s="65"/>
      <c r="G9" s="4"/>
      <c r="H9" s="5"/>
      <c r="I9" s="5" t="str">
        <f t="shared" si="0"/>
        <v/>
      </c>
    </row>
    <row r="10" spans="1:9">
      <c r="A10" s="47"/>
      <c r="B10" s="53"/>
      <c r="C10" s="54"/>
      <c r="D10" s="55"/>
      <c r="E10" s="65"/>
      <c r="F10" s="65"/>
      <c r="G10" s="4"/>
      <c r="H10" s="5"/>
      <c r="I10" s="5" t="str">
        <f t="shared" si="0"/>
        <v/>
      </c>
    </row>
    <row r="11" spans="1:9">
      <c r="A11" s="47"/>
      <c r="B11" s="53"/>
      <c r="C11" s="54"/>
      <c r="D11" s="55"/>
      <c r="E11" s="65"/>
      <c r="F11" s="65"/>
      <c r="G11" s="4"/>
      <c r="H11" s="5"/>
      <c r="I11" s="5" t="str">
        <f t="shared" si="0"/>
        <v/>
      </c>
    </row>
    <row r="12" spans="1:9">
      <c r="A12" s="47"/>
      <c r="B12" s="53"/>
      <c r="C12" s="54"/>
      <c r="D12" s="55"/>
      <c r="E12" s="65"/>
      <c r="F12" s="65"/>
      <c r="G12" s="4"/>
      <c r="H12" s="5"/>
      <c r="I12" s="5" t="str">
        <f t="shared" si="0"/>
        <v/>
      </c>
    </row>
    <row r="13" spans="1:9">
      <c r="A13" s="47"/>
      <c r="B13" s="53"/>
      <c r="C13" s="54"/>
      <c r="D13" s="55"/>
      <c r="E13" s="65"/>
      <c r="F13" s="65"/>
      <c r="G13" s="4"/>
      <c r="H13" s="5"/>
      <c r="I13" s="5" t="str">
        <f t="shared" si="0"/>
        <v/>
      </c>
    </row>
    <row r="14" spans="1:9">
      <c r="A14" s="47"/>
      <c r="B14" s="53"/>
      <c r="C14" s="54"/>
      <c r="D14" s="55"/>
      <c r="E14" s="65"/>
      <c r="F14" s="65"/>
      <c r="G14" s="4"/>
      <c r="H14" s="5"/>
      <c r="I14" s="5" t="str">
        <f t="shared" si="0"/>
        <v/>
      </c>
    </row>
    <row r="15" spans="1:9">
      <c r="A15" s="47"/>
      <c r="B15" s="53"/>
      <c r="C15" s="54"/>
      <c r="D15" s="55"/>
      <c r="E15" s="65"/>
      <c r="F15" s="65"/>
      <c r="G15" s="4"/>
      <c r="H15" s="5"/>
      <c r="I15" s="5" t="str">
        <f t="shared" si="0"/>
        <v/>
      </c>
    </row>
    <row r="16" spans="1:9">
      <c r="A16" s="47"/>
      <c r="B16" s="53"/>
      <c r="C16" s="54"/>
      <c r="D16" s="55"/>
      <c r="E16" s="65"/>
      <c r="F16" s="65"/>
      <c r="G16" s="4"/>
      <c r="H16" s="5"/>
      <c r="I16" s="5" t="str">
        <f t="shared" si="0"/>
        <v/>
      </c>
    </row>
    <row r="17" spans="1:9">
      <c r="A17" s="47"/>
      <c r="B17" s="56"/>
      <c r="C17" s="57"/>
      <c r="D17" s="58"/>
      <c r="E17" s="65"/>
      <c r="F17" s="65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5</v>
      </c>
      <c r="C19" s="11" t="s">
        <v>6</v>
      </c>
      <c r="D19" s="12" t="s">
        <v>7</v>
      </c>
      <c r="E19" s="13" t="s">
        <v>19</v>
      </c>
      <c r="F19" s="12" t="s">
        <v>8</v>
      </c>
      <c r="G19" s="14"/>
      <c r="H19" s="15"/>
      <c r="I19" s="15"/>
    </row>
    <row r="20" spans="1:9">
      <c r="A20" s="16"/>
      <c r="B20" s="17">
        <f>IF(H23&lt;2,"N/A",(STDEV(H3:H17)))</f>
        <v>88.388347648318444</v>
      </c>
      <c r="C20" s="18">
        <f>IF(H23&lt;2,"N/A",(B20/D20))</f>
        <v>0.14549522246636781</v>
      </c>
      <c r="D20" s="19">
        <f>AVERAGE(H3:H17)</f>
        <v>607.5</v>
      </c>
      <c r="E20" s="20" t="str">
        <f>IF(H23&lt;2,"N/A",(IF(C20&lt;=25%,"N/A",AVERAGE(I3:I17))))</f>
        <v>N/A</v>
      </c>
      <c r="F20" s="19">
        <f>MEDIAN(H3:H17)</f>
        <v>607.5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7" t="s">
        <v>28</v>
      </c>
      <c r="C22" s="67"/>
      <c r="D22" s="68">
        <f>IF(C20&lt;=25%,D20,MIN(E20:F20))</f>
        <v>607.5</v>
      </c>
      <c r="E22" s="68"/>
    </row>
    <row r="23" spans="1:9">
      <c r="B23" s="67" t="s">
        <v>9</v>
      </c>
      <c r="C23" s="67"/>
      <c r="D23" s="68">
        <f>ROUND(D22,2)*F3</f>
        <v>6075</v>
      </c>
      <c r="E23" s="68"/>
      <c r="G23" s="36" t="s">
        <v>37</v>
      </c>
      <c r="H23" s="37">
        <f>COUNT(H3:H17)</f>
        <v>2</v>
      </c>
    </row>
    <row r="24" spans="1:9">
      <c r="B24" s="28"/>
      <c r="C24" s="28"/>
      <c r="D24" s="22"/>
      <c r="E24" s="22"/>
    </row>
    <row r="26" spans="1:9">
      <c r="A26" s="72" t="s">
        <v>24</v>
      </c>
      <c r="B26" s="73"/>
      <c r="C26" s="73"/>
      <c r="D26" s="73"/>
      <c r="E26" s="73"/>
      <c r="F26" s="73"/>
      <c r="G26" s="73"/>
      <c r="H26" s="73"/>
      <c r="I26" s="74"/>
    </row>
    <row r="27" spans="1:9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9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>
      <c r="A29" s="75" t="s">
        <v>22</v>
      </c>
      <c r="B29" s="76"/>
      <c r="C29" s="76"/>
      <c r="D29" s="76"/>
      <c r="E29" s="76"/>
      <c r="F29" s="76"/>
      <c r="G29" s="76"/>
      <c r="H29" s="76"/>
      <c r="I29" s="77"/>
    </row>
    <row r="30" spans="1:9">
      <c r="A30" s="59" t="s">
        <v>23</v>
      </c>
      <c r="B30" s="60"/>
      <c r="C30" s="60"/>
      <c r="D30" s="60"/>
      <c r="E30" s="60"/>
      <c r="F30" s="60"/>
      <c r="G30" s="60"/>
      <c r="H30" s="60"/>
      <c r="I30" s="61"/>
    </row>
    <row r="31" spans="1:9">
      <c r="A31" s="59" t="s">
        <v>27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G8" sqref="G8"/>
    </sheetView>
  </sheetViews>
  <sheetFormatPr defaultRowHeight="12.75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54.5703125" style="1" bestFit="1" customWidth="1"/>
    <col min="8" max="9" width="10.28515625" style="1" bestFit="1" customWidth="1"/>
    <col min="10" max="16384" width="9.140625" style="1"/>
  </cols>
  <sheetData>
    <row r="1" spans="1:9" ht="15.75">
      <c r="A1" s="62" t="s">
        <v>20</v>
      </c>
      <c r="B1" s="63"/>
      <c r="C1" s="63"/>
      <c r="D1" s="63"/>
      <c r="E1" s="63"/>
      <c r="F1" s="63"/>
      <c r="G1" s="63"/>
      <c r="H1" s="63"/>
      <c r="I1" s="64"/>
    </row>
    <row r="2" spans="1:9">
      <c r="A2" s="47" t="s">
        <v>11</v>
      </c>
      <c r="B2" s="47" t="s">
        <v>38</v>
      </c>
      <c r="C2" s="48"/>
      <c r="D2" s="49"/>
      <c r="E2" s="2" t="s">
        <v>1</v>
      </c>
      <c r="F2" s="2" t="s">
        <v>2</v>
      </c>
      <c r="G2" s="2" t="s">
        <v>3</v>
      </c>
      <c r="H2" s="3" t="s">
        <v>4</v>
      </c>
      <c r="I2" s="26" t="s">
        <v>18</v>
      </c>
    </row>
    <row r="3" spans="1:9" ht="12.75" customHeight="1">
      <c r="A3" s="47"/>
      <c r="B3" s="50" t="s">
        <v>41</v>
      </c>
      <c r="C3" s="51"/>
      <c r="D3" s="52"/>
      <c r="E3" s="65" t="s">
        <v>1</v>
      </c>
      <c r="F3" s="66">
        <v>10</v>
      </c>
      <c r="G3" s="17" t="s">
        <v>48</v>
      </c>
      <c r="H3" s="5">
        <v>675</v>
      </c>
      <c r="I3" s="5" t="e">
        <f>IF(#REF!="","",(IF($C$20&lt;25%,"N/A",IF(#REF!&lt;=($D$20+$B$20),#REF!,"Descartado"))))</f>
        <v>#REF!</v>
      </c>
    </row>
    <row r="4" spans="1:9">
      <c r="A4" s="47"/>
      <c r="B4" s="53"/>
      <c r="C4" s="54"/>
      <c r="D4" s="55"/>
      <c r="E4" s="65"/>
      <c r="F4" s="65"/>
      <c r="G4" s="17" t="s">
        <v>49</v>
      </c>
      <c r="H4" s="5">
        <v>770</v>
      </c>
      <c r="I4" s="5" t="str">
        <f>IF(H3="","",(IF($C$20&lt;25%,"N/A",IF(H3&lt;=($D$20+$B$20),H3,"Descartado"))))</f>
        <v>N/A</v>
      </c>
    </row>
    <row r="5" spans="1:9">
      <c r="A5" s="47"/>
      <c r="B5" s="53"/>
      <c r="C5" s="54"/>
      <c r="D5" s="55"/>
      <c r="E5" s="65"/>
      <c r="F5" s="65"/>
      <c r="G5" s="17"/>
      <c r="H5" s="5"/>
      <c r="I5" s="5" t="str">
        <f t="shared" ref="I4:I17" si="0">IF(H5="","",(IF($C$20&lt;25%,"N/A",IF(H5&lt;=($D$20+$B$20),H5,"Descartado"))))</f>
        <v/>
      </c>
    </row>
    <row r="6" spans="1:9">
      <c r="A6" s="47"/>
      <c r="B6" s="53"/>
      <c r="C6" s="54"/>
      <c r="D6" s="55"/>
      <c r="E6" s="65"/>
      <c r="F6" s="65"/>
      <c r="I6" s="5" t="str">
        <f>IF(H4="","",(IF($C$20&lt;25%,"N/A",IF(H4&lt;=($D$20+$B$20),H4,"Descartado"))))</f>
        <v>N/A</v>
      </c>
    </row>
    <row r="7" spans="1:9">
      <c r="A7" s="47"/>
      <c r="B7" s="53"/>
      <c r="C7" s="54"/>
      <c r="D7" s="55"/>
      <c r="E7" s="65"/>
      <c r="F7" s="65"/>
      <c r="G7" s="4"/>
      <c r="H7" s="5"/>
      <c r="I7" s="5" t="str">
        <f t="shared" si="0"/>
        <v/>
      </c>
    </row>
    <row r="8" spans="1:9">
      <c r="A8" s="47"/>
      <c r="B8" s="53"/>
      <c r="C8" s="54"/>
      <c r="D8" s="55"/>
      <c r="E8" s="65"/>
      <c r="F8" s="65"/>
      <c r="G8" s="4"/>
      <c r="H8" s="5"/>
      <c r="I8" s="5" t="str">
        <f t="shared" si="0"/>
        <v/>
      </c>
    </row>
    <row r="9" spans="1:9">
      <c r="A9" s="47"/>
      <c r="B9" s="53"/>
      <c r="C9" s="54"/>
      <c r="D9" s="55"/>
      <c r="E9" s="65"/>
      <c r="F9" s="65"/>
      <c r="G9" s="4"/>
      <c r="H9" s="5"/>
      <c r="I9" s="5" t="str">
        <f t="shared" si="0"/>
        <v/>
      </c>
    </row>
    <row r="10" spans="1:9">
      <c r="A10" s="47"/>
      <c r="B10" s="53"/>
      <c r="C10" s="54"/>
      <c r="D10" s="55"/>
      <c r="E10" s="65"/>
      <c r="F10" s="65"/>
      <c r="G10" s="4"/>
      <c r="H10" s="5"/>
      <c r="I10" s="5" t="str">
        <f t="shared" si="0"/>
        <v/>
      </c>
    </row>
    <row r="11" spans="1:9">
      <c r="A11" s="47"/>
      <c r="B11" s="53"/>
      <c r="C11" s="54"/>
      <c r="D11" s="55"/>
      <c r="E11" s="65"/>
      <c r="F11" s="65"/>
      <c r="G11" s="4"/>
      <c r="H11" s="5"/>
      <c r="I11" s="5" t="str">
        <f t="shared" si="0"/>
        <v/>
      </c>
    </row>
    <row r="12" spans="1:9">
      <c r="A12" s="47"/>
      <c r="B12" s="53"/>
      <c r="C12" s="54"/>
      <c r="D12" s="55"/>
      <c r="E12" s="65"/>
      <c r="F12" s="65"/>
      <c r="G12" s="4"/>
      <c r="H12" s="5"/>
      <c r="I12" s="5" t="str">
        <f t="shared" si="0"/>
        <v/>
      </c>
    </row>
    <row r="13" spans="1:9">
      <c r="A13" s="47"/>
      <c r="B13" s="53"/>
      <c r="C13" s="54"/>
      <c r="D13" s="55"/>
      <c r="E13" s="65"/>
      <c r="F13" s="65"/>
      <c r="G13" s="4"/>
      <c r="H13" s="5"/>
      <c r="I13" s="5" t="str">
        <f t="shared" si="0"/>
        <v/>
      </c>
    </row>
    <row r="14" spans="1:9">
      <c r="A14" s="47"/>
      <c r="B14" s="53"/>
      <c r="C14" s="54"/>
      <c r="D14" s="55"/>
      <c r="E14" s="65"/>
      <c r="F14" s="65"/>
      <c r="G14" s="4"/>
      <c r="H14" s="5"/>
      <c r="I14" s="5" t="str">
        <f t="shared" si="0"/>
        <v/>
      </c>
    </row>
    <row r="15" spans="1:9">
      <c r="A15" s="47"/>
      <c r="B15" s="53"/>
      <c r="C15" s="54"/>
      <c r="D15" s="55"/>
      <c r="E15" s="65"/>
      <c r="F15" s="65"/>
      <c r="G15" s="4"/>
      <c r="H15" s="5"/>
      <c r="I15" s="5" t="str">
        <f t="shared" si="0"/>
        <v/>
      </c>
    </row>
    <row r="16" spans="1:9">
      <c r="A16" s="47"/>
      <c r="B16" s="53"/>
      <c r="C16" s="54"/>
      <c r="D16" s="55"/>
      <c r="E16" s="65"/>
      <c r="F16" s="65"/>
      <c r="G16" s="4"/>
      <c r="H16" s="5"/>
      <c r="I16" s="5" t="str">
        <f t="shared" si="0"/>
        <v/>
      </c>
    </row>
    <row r="17" spans="1:9">
      <c r="A17" s="47"/>
      <c r="B17" s="56"/>
      <c r="C17" s="57"/>
      <c r="D17" s="58"/>
      <c r="E17" s="65"/>
      <c r="F17" s="65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5</v>
      </c>
      <c r="C19" s="11" t="s">
        <v>6</v>
      </c>
      <c r="D19" s="12" t="s">
        <v>7</v>
      </c>
      <c r="E19" s="13" t="s">
        <v>19</v>
      </c>
      <c r="F19" s="12" t="s">
        <v>8</v>
      </c>
      <c r="G19" s="14"/>
      <c r="H19" s="15"/>
      <c r="I19" s="15"/>
    </row>
    <row r="20" spans="1:9">
      <c r="A20" s="16"/>
      <c r="B20" s="17">
        <f>IF(H23&lt;2,"N/A",(STDEV(H3:H17)))</f>
        <v>67.175144212722017</v>
      </c>
      <c r="C20" s="18">
        <f>IF(H23&lt;2,"N/A",(B20/D20))</f>
        <v>9.2975978149096222E-2</v>
      </c>
      <c r="D20" s="19">
        <f>AVERAGE(H3:H17)</f>
        <v>722.5</v>
      </c>
      <c r="E20" s="20" t="str">
        <f>IF(H23&lt;2,"N/A",(IF(C20&lt;=25%,"N/A",AVERAGE(I3:I17))))</f>
        <v>N/A</v>
      </c>
      <c r="F20" s="19">
        <f>MEDIAN(H3:H17)</f>
        <v>722.5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7" t="s">
        <v>28</v>
      </c>
      <c r="C22" s="67"/>
      <c r="D22" s="68">
        <f>IF(C20&lt;=25%,D20,MIN(E20:F20))</f>
        <v>722.5</v>
      </c>
      <c r="E22" s="68"/>
    </row>
    <row r="23" spans="1:9">
      <c r="B23" s="67" t="s">
        <v>9</v>
      </c>
      <c r="C23" s="67"/>
      <c r="D23" s="68">
        <f>ROUND(D22,2)*F3</f>
        <v>7225</v>
      </c>
      <c r="E23" s="68"/>
      <c r="G23" s="36" t="s">
        <v>37</v>
      </c>
      <c r="H23" s="37">
        <f>COUNT(H3:H17)</f>
        <v>2</v>
      </c>
    </row>
    <row r="24" spans="1:9">
      <c r="B24" s="28"/>
      <c r="C24" s="28"/>
      <c r="D24" s="22"/>
      <c r="E24" s="22"/>
    </row>
    <row r="26" spans="1:9">
      <c r="A26" s="72" t="s">
        <v>24</v>
      </c>
      <c r="B26" s="73"/>
      <c r="C26" s="73"/>
      <c r="D26" s="73"/>
      <c r="E26" s="73"/>
      <c r="F26" s="73"/>
      <c r="G26" s="73"/>
      <c r="H26" s="73"/>
      <c r="I26" s="74"/>
    </row>
    <row r="27" spans="1:9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9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>
      <c r="A29" s="75" t="s">
        <v>22</v>
      </c>
      <c r="B29" s="76"/>
      <c r="C29" s="76"/>
      <c r="D29" s="76"/>
      <c r="E29" s="76"/>
      <c r="F29" s="76"/>
      <c r="G29" s="76"/>
      <c r="H29" s="76"/>
      <c r="I29" s="77"/>
    </row>
    <row r="30" spans="1:9">
      <c r="A30" s="59" t="s">
        <v>23</v>
      </c>
      <c r="B30" s="60"/>
      <c r="C30" s="60"/>
      <c r="D30" s="60"/>
      <c r="E30" s="60"/>
      <c r="F30" s="60"/>
      <c r="G30" s="60"/>
      <c r="H30" s="60"/>
      <c r="I30" s="61"/>
    </row>
    <row r="31" spans="1:9">
      <c r="A31" s="59" t="s">
        <v>27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G4" sqref="G4:H4"/>
    </sheetView>
  </sheetViews>
  <sheetFormatPr defaultRowHeight="12.75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>
      <c r="A1" s="62" t="s">
        <v>20</v>
      </c>
      <c r="B1" s="63"/>
      <c r="C1" s="63"/>
      <c r="D1" s="63"/>
      <c r="E1" s="63"/>
      <c r="F1" s="63"/>
      <c r="G1" s="63"/>
      <c r="H1" s="63"/>
      <c r="I1" s="64"/>
    </row>
    <row r="2" spans="1:9">
      <c r="A2" s="47" t="s">
        <v>12</v>
      </c>
      <c r="B2" s="47" t="s">
        <v>38</v>
      </c>
      <c r="C2" s="48"/>
      <c r="D2" s="49"/>
      <c r="E2" s="2" t="s">
        <v>1</v>
      </c>
      <c r="F2" s="2" t="s">
        <v>2</v>
      </c>
      <c r="G2" s="2" t="s">
        <v>3</v>
      </c>
      <c r="H2" s="3" t="s">
        <v>4</v>
      </c>
      <c r="I2" s="26" t="s">
        <v>18</v>
      </c>
    </row>
    <row r="3" spans="1:9" ht="12.75" customHeight="1">
      <c r="A3" s="47"/>
      <c r="B3" s="50" t="s">
        <v>42</v>
      </c>
      <c r="C3" s="51"/>
      <c r="D3" s="52"/>
      <c r="E3" s="65" t="s">
        <v>1</v>
      </c>
      <c r="F3" s="78">
        <v>10</v>
      </c>
      <c r="G3" s="17" t="s">
        <v>48</v>
      </c>
      <c r="H3" s="5">
        <v>675</v>
      </c>
      <c r="I3" s="5" t="e">
        <f>IF(#REF!="","",(IF($C$20&lt;25%,"N/A",IF(#REF!&lt;=($D$20+$B$20),#REF!,"Descartado"))))</f>
        <v>#REF!</v>
      </c>
    </row>
    <row r="4" spans="1:9">
      <c r="A4" s="47"/>
      <c r="B4" s="53"/>
      <c r="C4" s="54"/>
      <c r="D4" s="55"/>
      <c r="E4" s="65"/>
      <c r="F4" s="65"/>
      <c r="G4" s="17" t="s">
        <v>49</v>
      </c>
      <c r="H4" s="5">
        <v>770</v>
      </c>
      <c r="I4" s="5" t="str">
        <f>IF(H3="","",(IF($C$20&lt;25%,"N/A",IF(H3&lt;=($D$20+$B$20),H3,"Descartado"))))</f>
        <v>N/A</v>
      </c>
    </row>
    <row r="5" spans="1:9">
      <c r="A5" s="47"/>
      <c r="B5" s="53"/>
      <c r="C5" s="54"/>
      <c r="D5" s="55"/>
      <c r="E5" s="65"/>
      <c r="F5" s="65"/>
      <c r="G5" s="17"/>
      <c r="H5" s="41"/>
      <c r="I5" s="5" t="str">
        <f t="shared" ref="I4:I17" si="0">IF(H5="","",(IF($C$20&lt;25%,"N/A",IF(H5&lt;=($D$20+$B$20),H5,"Descartado"))))</f>
        <v/>
      </c>
    </row>
    <row r="6" spans="1:9">
      <c r="A6" s="47"/>
      <c r="B6" s="53"/>
      <c r="C6" s="54"/>
      <c r="D6" s="55"/>
      <c r="E6" s="65"/>
      <c r="F6" s="65"/>
      <c r="I6" s="5" t="str">
        <f>IF(H4="","",(IF($C$20&lt;25%,"N/A",IF(H4&lt;=($D$20+$B$20),H4,"Descartado"))))</f>
        <v>N/A</v>
      </c>
    </row>
    <row r="7" spans="1:9">
      <c r="A7" s="47"/>
      <c r="B7" s="53"/>
      <c r="C7" s="54"/>
      <c r="D7" s="55"/>
      <c r="E7" s="65"/>
      <c r="F7" s="65"/>
      <c r="G7" s="4"/>
      <c r="H7" s="5"/>
      <c r="I7" s="5" t="str">
        <f t="shared" si="0"/>
        <v/>
      </c>
    </row>
    <row r="8" spans="1:9">
      <c r="A8" s="47"/>
      <c r="B8" s="53"/>
      <c r="C8" s="54"/>
      <c r="D8" s="55"/>
      <c r="E8" s="65"/>
      <c r="F8" s="65"/>
      <c r="G8" s="4"/>
      <c r="H8" s="5"/>
      <c r="I8" s="5" t="str">
        <f t="shared" si="0"/>
        <v/>
      </c>
    </row>
    <row r="9" spans="1:9">
      <c r="A9" s="47"/>
      <c r="B9" s="53"/>
      <c r="C9" s="54"/>
      <c r="D9" s="55"/>
      <c r="E9" s="65"/>
      <c r="F9" s="65"/>
      <c r="G9" s="4"/>
      <c r="H9" s="5"/>
      <c r="I9" s="5" t="str">
        <f t="shared" si="0"/>
        <v/>
      </c>
    </row>
    <row r="10" spans="1:9">
      <c r="A10" s="47"/>
      <c r="B10" s="53"/>
      <c r="C10" s="54"/>
      <c r="D10" s="55"/>
      <c r="E10" s="65"/>
      <c r="F10" s="65"/>
      <c r="G10" s="4"/>
      <c r="H10" s="5"/>
      <c r="I10" s="5" t="str">
        <f t="shared" si="0"/>
        <v/>
      </c>
    </row>
    <row r="11" spans="1:9">
      <c r="A11" s="47"/>
      <c r="B11" s="53"/>
      <c r="C11" s="54"/>
      <c r="D11" s="55"/>
      <c r="E11" s="65"/>
      <c r="F11" s="65"/>
      <c r="G11" s="4"/>
      <c r="H11" s="5"/>
      <c r="I11" s="5" t="str">
        <f t="shared" si="0"/>
        <v/>
      </c>
    </row>
    <row r="12" spans="1:9">
      <c r="A12" s="47"/>
      <c r="B12" s="53"/>
      <c r="C12" s="54"/>
      <c r="D12" s="55"/>
      <c r="E12" s="65"/>
      <c r="F12" s="65"/>
      <c r="G12" s="4"/>
      <c r="H12" s="5"/>
      <c r="I12" s="5" t="str">
        <f t="shared" si="0"/>
        <v/>
      </c>
    </row>
    <row r="13" spans="1:9">
      <c r="A13" s="47"/>
      <c r="B13" s="53"/>
      <c r="C13" s="54"/>
      <c r="D13" s="55"/>
      <c r="E13" s="65"/>
      <c r="F13" s="65"/>
      <c r="G13" s="4"/>
      <c r="H13" s="5"/>
      <c r="I13" s="5" t="str">
        <f t="shared" si="0"/>
        <v/>
      </c>
    </row>
    <row r="14" spans="1:9">
      <c r="A14" s="47"/>
      <c r="B14" s="53"/>
      <c r="C14" s="54"/>
      <c r="D14" s="55"/>
      <c r="E14" s="65"/>
      <c r="F14" s="65"/>
      <c r="G14" s="4"/>
      <c r="H14" s="5"/>
      <c r="I14" s="5" t="str">
        <f t="shared" si="0"/>
        <v/>
      </c>
    </row>
    <row r="15" spans="1:9">
      <c r="A15" s="47"/>
      <c r="B15" s="53"/>
      <c r="C15" s="54"/>
      <c r="D15" s="55"/>
      <c r="E15" s="65"/>
      <c r="F15" s="65"/>
      <c r="G15" s="4"/>
      <c r="H15" s="5"/>
      <c r="I15" s="5" t="str">
        <f t="shared" si="0"/>
        <v/>
      </c>
    </row>
    <row r="16" spans="1:9">
      <c r="A16" s="47"/>
      <c r="B16" s="53"/>
      <c r="C16" s="54"/>
      <c r="D16" s="55"/>
      <c r="E16" s="65"/>
      <c r="F16" s="65"/>
      <c r="G16" s="4"/>
      <c r="H16" s="5"/>
      <c r="I16" s="5" t="str">
        <f t="shared" si="0"/>
        <v/>
      </c>
    </row>
    <row r="17" spans="1:9">
      <c r="A17" s="47"/>
      <c r="B17" s="56"/>
      <c r="C17" s="57"/>
      <c r="D17" s="58"/>
      <c r="E17" s="65"/>
      <c r="F17" s="65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5</v>
      </c>
      <c r="C19" s="11" t="s">
        <v>6</v>
      </c>
      <c r="D19" s="12" t="s">
        <v>7</v>
      </c>
      <c r="E19" s="13" t="s">
        <v>19</v>
      </c>
      <c r="F19" s="12" t="s">
        <v>8</v>
      </c>
      <c r="G19" s="14"/>
      <c r="H19" s="15"/>
      <c r="I19" s="15"/>
    </row>
    <row r="20" spans="1:9">
      <c r="A20" s="16"/>
      <c r="B20" s="17">
        <f>IF(H23&lt;2,"N/A",(STDEV(H3:H17)))</f>
        <v>67.175144212722017</v>
      </c>
      <c r="C20" s="18">
        <f>IF(H23&lt;2,"N/A",(B20/D20))</f>
        <v>9.2975978149096222E-2</v>
      </c>
      <c r="D20" s="19">
        <f>AVERAGE(H3:H17)</f>
        <v>722.5</v>
      </c>
      <c r="E20" s="20" t="str">
        <f>IF(H23&lt;2,"N/A",(IF(C20&lt;=25%,"N/A",AVERAGE(I3:I17))))</f>
        <v>N/A</v>
      </c>
      <c r="F20" s="19">
        <f>MEDIAN(H3:H17)</f>
        <v>722.5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7" t="s">
        <v>28</v>
      </c>
      <c r="C22" s="67"/>
      <c r="D22" s="68">
        <f>IF(C20&lt;=25%,D20,MIN(E20:F20))</f>
        <v>722.5</v>
      </c>
      <c r="E22" s="68"/>
    </row>
    <row r="23" spans="1:9">
      <c r="B23" s="67" t="s">
        <v>9</v>
      </c>
      <c r="C23" s="67"/>
      <c r="D23" s="68">
        <f>ROUND(D22,2)*F3</f>
        <v>7225</v>
      </c>
      <c r="E23" s="68"/>
      <c r="G23" s="36" t="s">
        <v>37</v>
      </c>
      <c r="H23" s="37">
        <f>COUNT(H3:H17)</f>
        <v>2</v>
      </c>
    </row>
    <row r="24" spans="1:9">
      <c r="B24" s="28"/>
      <c r="C24" s="28"/>
      <c r="D24" s="22"/>
      <c r="E24" s="22"/>
    </row>
    <row r="26" spans="1:9">
      <c r="A26" s="72" t="s">
        <v>24</v>
      </c>
      <c r="B26" s="73"/>
      <c r="C26" s="73"/>
      <c r="D26" s="73"/>
      <c r="E26" s="73"/>
      <c r="F26" s="73"/>
      <c r="G26" s="73"/>
      <c r="H26" s="73"/>
      <c r="I26" s="74"/>
    </row>
    <row r="27" spans="1:9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9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>
      <c r="A29" s="75" t="s">
        <v>22</v>
      </c>
      <c r="B29" s="76"/>
      <c r="C29" s="76"/>
      <c r="D29" s="76"/>
      <c r="E29" s="76"/>
      <c r="F29" s="76"/>
      <c r="G29" s="76"/>
      <c r="H29" s="76"/>
      <c r="I29" s="77"/>
    </row>
    <row r="30" spans="1:9">
      <c r="A30" s="59" t="s">
        <v>23</v>
      </c>
      <c r="B30" s="60"/>
      <c r="C30" s="60"/>
      <c r="D30" s="60"/>
      <c r="E30" s="60"/>
      <c r="F30" s="60"/>
      <c r="G30" s="60"/>
      <c r="H30" s="60"/>
      <c r="I30" s="61"/>
    </row>
    <row r="31" spans="1:9">
      <c r="A31" s="59" t="s">
        <v>27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G5" sqref="G5"/>
    </sheetView>
  </sheetViews>
  <sheetFormatPr defaultRowHeight="12.75"/>
  <cols>
    <col min="1" max="1" width="11.85546875" style="1" bestFit="1" customWidth="1"/>
    <col min="2" max="3" width="9.140625" style="1" customWidth="1"/>
    <col min="4" max="4" width="12.42578125" style="1" customWidth="1"/>
    <col min="5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>
      <c r="A1" s="62" t="s">
        <v>20</v>
      </c>
      <c r="B1" s="63"/>
      <c r="C1" s="63"/>
      <c r="D1" s="63"/>
      <c r="E1" s="63"/>
      <c r="F1" s="63"/>
      <c r="G1" s="63"/>
      <c r="H1" s="63"/>
      <c r="I1" s="64"/>
    </row>
    <row r="2" spans="1:9">
      <c r="A2" s="47" t="s">
        <v>13</v>
      </c>
      <c r="B2" s="47" t="s">
        <v>38</v>
      </c>
      <c r="C2" s="48"/>
      <c r="D2" s="49"/>
      <c r="E2" s="2" t="s">
        <v>1</v>
      </c>
      <c r="F2" s="2" t="s">
        <v>2</v>
      </c>
      <c r="G2" s="2" t="s">
        <v>3</v>
      </c>
      <c r="H2" s="3" t="s">
        <v>4</v>
      </c>
      <c r="I2" s="26" t="s">
        <v>18</v>
      </c>
    </row>
    <row r="3" spans="1:9" ht="12.75" customHeight="1">
      <c r="A3" s="47"/>
      <c r="B3" s="50" t="s">
        <v>43</v>
      </c>
      <c r="C3" s="51"/>
      <c r="D3" s="52"/>
      <c r="E3" s="65" t="s">
        <v>1</v>
      </c>
      <c r="F3" s="66">
        <v>20</v>
      </c>
      <c r="G3" s="17" t="s">
        <v>48</v>
      </c>
      <c r="H3" s="5">
        <v>595</v>
      </c>
      <c r="I3" s="5" t="e">
        <f>IF(#REF!="","",(IF($C$20&lt;25%,"N/A",IF(#REF!&lt;=($D$20+$B$20),#REF!,"Descartado"))))</f>
        <v>#REF!</v>
      </c>
    </row>
    <row r="4" spans="1:9">
      <c r="A4" s="47"/>
      <c r="B4" s="53"/>
      <c r="C4" s="54"/>
      <c r="D4" s="55"/>
      <c r="E4" s="65"/>
      <c r="F4" s="65"/>
      <c r="G4" s="17" t="s">
        <v>49</v>
      </c>
      <c r="H4" s="5">
        <v>680</v>
      </c>
      <c r="I4" s="5" t="str">
        <f>IF(H3="","",(IF($C$20&lt;25%,"N/A",IF(H3&lt;=($D$20+$B$20),H3,"Descartado"))))</f>
        <v>N/A</v>
      </c>
    </row>
    <row r="5" spans="1:9">
      <c r="A5" s="47"/>
      <c r="B5" s="53"/>
      <c r="C5" s="54"/>
      <c r="D5" s="55"/>
      <c r="E5" s="65"/>
      <c r="F5" s="65"/>
      <c r="G5" s="17"/>
      <c r="H5" s="5"/>
      <c r="I5" s="5" t="str">
        <f t="shared" ref="I4:I17" si="0">IF(H5="","",(IF($C$20&lt;25%,"N/A",IF(H5&lt;=($D$20+$B$20),H5,"Descartado"))))</f>
        <v/>
      </c>
    </row>
    <row r="6" spans="1:9">
      <c r="A6" s="47"/>
      <c r="B6" s="53"/>
      <c r="C6" s="54"/>
      <c r="D6" s="55"/>
      <c r="E6" s="65"/>
      <c r="F6" s="65"/>
      <c r="I6" s="5" t="str">
        <f>IF(H4="","",(IF($C$20&lt;25%,"N/A",IF(H4&lt;=($D$20+$B$20),H4,"Descartado"))))</f>
        <v>N/A</v>
      </c>
    </row>
    <row r="7" spans="1:9">
      <c r="A7" s="47"/>
      <c r="B7" s="53"/>
      <c r="C7" s="54"/>
      <c r="D7" s="55"/>
      <c r="E7" s="65"/>
      <c r="F7" s="65"/>
      <c r="G7" s="4"/>
      <c r="H7" s="5"/>
      <c r="I7" s="5" t="str">
        <f t="shared" si="0"/>
        <v/>
      </c>
    </row>
    <row r="8" spans="1:9">
      <c r="A8" s="47"/>
      <c r="B8" s="53"/>
      <c r="C8" s="54"/>
      <c r="D8" s="55"/>
      <c r="E8" s="65"/>
      <c r="F8" s="65"/>
      <c r="G8" s="4"/>
      <c r="H8" s="5"/>
      <c r="I8" s="5" t="str">
        <f t="shared" si="0"/>
        <v/>
      </c>
    </row>
    <row r="9" spans="1:9">
      <c r="A9" s="47"/>
      <c r="B9" s="53"/>
      <c r="C9" s="54"/>
      <c r="D9" s="55"/>
      <c r="E9" s="65"/>
      <c r="F9" s="65"/>
      <c r="G9" s="4"/>
      <c r="H9" s="5"/>
      <c r="I9" s="5" t="str">
        <f t="shared" si="0"/>
        <v/>
      </c>
    </row>
    <row r="10" spans="1:9">
      <c r="A10" s="47"/>
      <c r="B10" s="53"/>
      <c r="C10" s="54"/>
      <c r="D10" s="55"/>
      <c r="E10" s="65"/>
      <c r="F10" s="65"/>
      <c r="G10" s="4"/>
      <c r="H10" s="5"/>
      <c r="I10" s="5" t="str">
        <f t="shared" si="0"/>
        <v/>
      </c>
    </row>
    <row r="11" spans="1:9">
      <c r="A11" s="47"/>
      <c r="B11" s="53"/>
      <c r="C11" s="54"/>
      <c r="D11" s="55"/>
      <c r="E11" s="65"/>
      <c r="F11" s="65"/>
      <c r="G11" s="4"/>
      <c r="H11" s="5"/>
      <c r="I11" s="5" t="str">
        <f t="shared" si="0"/>
        <v/>
      </c>
    </row>
    <row r="12" spans="1:9">
      <c r="A12" s="47"/>
      <c r="B12" s="53"/>
      <c r="C12" s="54"/>
      <c r="D12" s="55"/>
      <c r="E12" s="65"/>
      <c r="F12" s="65"/>
      <c r="G12" s="4"/>
      <c r="H12" s="5"/>
      <c r="I12" s="5" t="str">
        <f t="shared" si="0"/>
        <v/>
      </c>
    </row>
    <row r="13" spans="1:9">
      <c r="A13" s="47"/>
      <c r="B13" s="53"/>
      <c r="C13" s="54"/>
      <c r="D13" s="55"/>
      <c r="E13" s="65"/>
      <c r="F13" s="65"/>
      <c r="G13" s="4"/>
      <c r="H13" s="5"/>
      <c r="I13" s="5" t="str">
        <f t="shared" si="0"/>
        <v/>
      </c>
    </row>
    <row r="14" spans="1:9">
      <c r="A14" s="47"/>
      <c r="B14" s="53"/>
      <c r="C14" s="54"/>
      <c r="D14" s="55"/>
      <c r="E14" s="65"/>
      <c r="F14" s="65"/>
      <c r="G14" s="4"/>
      <c r="H14" s="5"/>
      <c r="I14" s="5" t="str">
        <f t="shared" si="0"/>
        <v/>
      </c>
    </row>
    <row r="15" spans="1:9">
      <c r="A15" s="47"/>
      <c r="B15" s="53"/>
      <c r="C15" s="54"/>
      <c r="D15" s="55"/>
      <c r="E15" s="65"/>
      <c r="F15" s="65"/>
      <c r="G15" s="4"/>
      <c r="H15" s="5"/>
      <c r="I15" s="5" t="str">
        <f t="shared" si="0"/>
        <v/>
      </c>
    </row>
    <row r="16" spans="1:9">
      <c r="A16" s="47"/>
      <c r="B16" s="53"/>
      <c r="C16" s="54"/>
      <c r="D16" s="55"/>
      <c r="E16" s="65"/>
      <c r="F16" s="65"/>
      <c r="G16" s="4"/>
      <c r="H16" s="5"/>
      <c r="I16" s="5" t="str">
        <f t="shared" si="0"/>
        <v/>
      </c>
    </row>
    <row r="17" spans="1:9">
      <c r="A17" s="47"/>
      <c r="B17" s="56"/>
      <c r="C17" s="57"/>
      <c r="D17" s="58"/>
      <c r="E17" s="65"/>
      <c r="F17" s="65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5</v>
      </c>
      <c r="C19" s="11" t="s">
        <v>6</v>
      </c>
      <c r="D19" s="12" t="s">
        <v>7</v>
      </c>
      <c r="E19" s="13" t="s">
        <v>19</v>
      </c>
      <c r="F19" s="12" t="s">
        <v>8</v>
      </c>
      <c r="G19" s="14"/>
      <c r="H19" s="15"/>
      <c r="I19" s="15"/>
    </row>
    <row r="20" spans="1:9">
      <c r="A20" s="16"/>
      <c r="B20" s="17">
        <f>IF(H23&lt;2,"N/A",(STDEV(H3:H17)))</f>
        <v>60.104076400856542</v>
      </c>
      <c r="C20" s="18">
        <f>IF(H23&lt;2,"N/A",(B20/D20))</f>
        <v>9.4280904158206336E-2</v>
      </c>
      <c r="D20" s="19">
        <f>AVERAGE(H3:H17)</f>
        <v>637.5</v>
      </c>
      <c r="E20" s="20" t="str">
        <f>IF(H23&lt;2,"N/A",(IF(C20&lt;=25%,"N/A",AVERAGE(I3:I17))))</f>
        <v>N/A</v>
      </c>
      <c r="F20" s="19">
        <f>MEDIAN(H3:H17)</f>
        <v>637.5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7" t="s">
        <v>28</v>
      </c>
      <c r="C22" s="67"/>
      <c r="D22" s="68">
        <f>IF(C20&lt;=25%,D20,MIN(E20:F20))</f>
        <v>637.5</v>
      </c>
      <c r="E22" s="68"/>
    </row>
    <row r="23" spans="1:9">
      <c r="B23" s="67" t="s">
        <v>9</v>
      </c>
      <c r="C23" s="67"/>
      <c r="D23" s="68">
        <f>ROUND(D22,2)*F3</f>
        <v>12750</v>
      </c>
      <c r="E23" s="68"/>
      <c r="G23" s="36" t="s">
        <v>37</v>
      </c>
      <c r="H23" s="37">
        <f>COUNT(H3:H17)</f>
        <v>2</v>
      </c>
    </row>
    <row r="24" spans="1:9">
      <c r="B24" s="28"/>
      <c r="C24" s="28"/>
      <c r="D24" s="22"/>
      <c r="E24" s="22"/>
    </row>
    <row r="26" spans="1:9">
      <c r="A26" s="72" t="s">
        <v>24</v>
      </c>
      <c r="B26" s="73"/>
      <c r="C26" s="73"/>
      <c r="D26" s="73"/>
      <c r="E26" s="73"/>
      <c r="F26" s="73"/>
      <c r="G26" s="73"/>
      <c r="H26" s="73"/>
      <c r="I26" s="74"/>
    </row>
    <row r="27" spans="1:9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9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>
      <c r="A29" s="75" t="s">
        <v>22</v>
      </c>
      <c r="B29" s="76"/>
      <c r="C29" s="76"/>
      <c r="D29" s="76"/>
      <c r="E29" s="76"/>
      <c r="F29" s="76"/>
      <c r="G29" s="76"/>
      <c r="H29" s="76"/>
      <c r="I29" s="77"/>
    </row>
    <row r="30" spans="1:9">
      <c r="A30" s="59" t="s">
        <v>23</v>
      </c>
      <c r="B30" s="60"/>
      <c r="C30" s="60"/>
      <c r="D30" s="60"/>
      <c r="E30" s="60"/>
      <c r="F30" s="60"/>
      <c r="G30" s="60"/>
      <c r="H30" s="60"/>
      <c r="I30" s="61"/>
    </row>
    <row r="31" spans="1:9">
      <c r="A31" s="59" t="s">
        <v>27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H8" sqref="H8"/>
    </sheetView>
  </sheetViews>
  <sheetFormatPr defaultRowHeight="12.75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6" style="1" bestFit="1" customWidth="1"/>
    <col min="8" max="9" width="10.28515625" style="1" bestFit="1" customWidth="1"/>
    <col min="10" max="16384" width="9.140625" style="1"/>
  </cols>
  <sheetData>
    <row r="1" spans="1:9" ht="15.75">
      <c r="A1" s="62" t="s">
        <v>20</v>
      </c>
      <c r="B1" s="63"/>
      <c r="C1" s="63"/>
      <c r="D1" s="63"/>
      <c r="E1" s="63"/>
      <c r="F1" s="63"/>
      <c r="G1" s="63"/>
      <c r="H1" s="63"/>
      <c r="I1" s="64"/>
    </row>
    <row r="2" spans="1:9">
      <c r="A2" s="47" t="s">
        <v>14</v>
      </c>
      <c r="B2" s="47" t="s">
        <v>38</v>
      </c>
      <c r="C2" s="48"/>
      <c r="D2" s="49"/>
      <c r="E2" s="2" t="s">
        <v>1</v>
      </c>
      <c r="F2" s="2" t="s">
        <v>2</v>
      </c>
      <c r="G2" s="2" t="s">
        <v>3</v>
      </c>
      <c r="H2" s="3" t="s">
        <v>4</v>
      </c>
      <c r="I2" s="26" t="s">
        <v>18</v>
      </c>
    </row>
    <row r="3" spans="1:9" ht="12.75" customHeight="1">
      <c r="A3" s="47"/>
      <c r="B3" s="50" t="s">
        <v>44</v>
      </c>
      <c r="C3" s="51"/>
      <c r="D3" s="52"/>
      <c r="E3" s="65" t="s">
        <v>1</v>
      </c>
      <c r="F3" s="66">
        <v>10</v>
      </c>
      <c r="G3" s="17" t="s">
        <v>48</v>
      </c>
      <c r="H3" s="5">
        <v>675</v>
      </c>
      <c r="I3" s="5" t="e">
        <f>IF(#REF!="","",(IF($C$20&lt;25%,"N/A",IF(#REF!&lt;=($D$20+$B$20),#REF!,"Descartado"))))</f>
        <v>#REF!</v>
      </c>
    </row>
    <row r="4" spans="1:9">
      <c r="A4" s="47"/>
      <c r="B4" s="53"/>
      <c r="C4" s="54"/>
      <c r="D4" s="55"/>
      <c r="E4" s="65"/>
      <c r="F4" s="65"/>
      <c r="G4" s="17" t="s">
        <v>49</v>
      </c>
      <c r="H4" s="5">
        <v>780</v>
      </c>
      <c r="I4" s="5" t="str">
        <f>IF(H3="","",(IF($C$20&lt;25%,"N/A",IF(H3&lt;=($D$20+$B$20),H3,"Descartado"))))</f>
        <v>N/A</v>
      </c>
    </row>
    <row r="5" spans="1:9">
      <c r="A5" s="47"/>
      <c r="B5" s="53"/>
      <c r="C5" s="54"/>
      <c r="D5" s="55"/>
      <c r="E5" s="65"/>
      <c r="F5" s="65"/>
      <c r="G5" s="17"/>
      <c r="H5" s="5"/>
      <c r="I5" s="5" t="str">
        <f t="shared" ref="I4:I17" si="0">IF(H5="","",(IF($C$20&lt;25%,"N/A",IF(H5&lt;=($D$20+$B$20),H5,"Descartado"))))</f>
        <v/>
      </c>
    </row>
    <row r="6" spans="1:9">
      <c r="A6" s="47"/>
      <c r="B6" s="53"/>
      <c r="C6" s="54"/>
      <c r="D6" s="55"/>
      <c r="E6" s="65"/>
      <c r="F6" s="65"/>
      <c r="I6" s="5"/>
    </row>
    <row r="7" spans="1:9">
      <c r="A7" s="47"/>
      <c r="B7" s="53"/>
      <c r="C7" s="54"/>
      <c r="D7" s="55"/>
      <c r="E7" s="65"/>
      <c r="F7" s="65"/>
      <c r="G7" s="4"/>
      <c r="H7" s="5"/>
      <c r="I7" s="5" t="str">
        <f t="shared" si="0"/>
        <v/>
      </c>
    </row>
    <row r="8" spans="1:9">
      <c r="A8" s="47"/>
      <c r="B8" s="53"/>
      <c r="C8" s="54"/>
      <c r="D8" s="55"/>
      <c r="E8" s="65"/>
      <c r="F8" s="65"/>
      <c r="G8" s="4"/>
      <c r="H8" s="5"/>
      <c r="I8" s="5" t="str">
        <f t="shared" si="0"/>
        <v/>
      </c>
    </row>
    <row r="9" spans="1:9">
      <c r="A9" s="47"/>
      <c r="B9" s="53"/>
      <c r="C9" s="54"/>
      <c r="D9" s="55"/>
      <c r="E9" s="65"/>
      <c r="F9" s="65"/>
      <c r="G9" s="4"/>
      <c r="H9" s="5"/>
      <c r="I9" s="5" t="str">
        <f t="shared" si="0"/>
        <v/>
      </c>
    </row>
    <row r="10" spans="1:9">
      <c r="A10" s="47"/>
      <c r="B10" s="53"/>
      <c r="C10" s="54"/>
      <c r="D10" s="55"/>
      <c r="E10" s="65"/>
      <c r="F10" s="65"/>
      <c r="G10" s="4"/>
      <c r="H10" s="5"/>
      <c r="I10" s="5" t="str">
        <f t="shared" si="0"/>
        <v/>
      </c>
    </row>
    <row r="11" spans="1:9">
      <c r="A11" s="47"/>
      <c r="B11" s="53"/>
      <c r="C11" s="54"/>
      <c r="D11" s="55"/>
      <c r="E11" s="65"/>
      <c r="F11" s="65"/>
      <c r="G11" s="4"/>
      <c r="H11" s="5"/>
      <c r="I11" s="5" t="str">
        <f t="shared" si="0"/>
        <v/>
      </c>
    </row>
    <row r="12" spans="1:9">
      <c r="A12" s="47"/>
      <c r="B12" s="53"/>
      <c r="C12" s="54"/>
      <c r="D12" s="55"/>
      <c r="E12" s="65"/>
      <c r="F12" s="65"/>
      <c r="G12" s="4"/>
      <c r="H12" s="5"/>
      <c r="I12" s="5" t="str">
        <f t="shared" si="0"/>
        <v/>
      </c>
    </row>
    <row r="13" spans="1:9">
      <c r="A13" s="47"/>
      <c r="B13" s="53"/>
      <c r="C13" s="54"/>
      <c r="D13" s="55"/>
      <c r="E13" s="65"/>
      <c r="F13" s="65"/>
      <c r="G13" s="4"/>
      <c r="H13" s="5"/>
      <c r="I13" s="5" t="str">
        <f t="shared" si="0"/>
        <v/>
      </c>
    </row>
    <row r="14" spans="1:9">
      <c r="A14" s="47"/>
      <c r="B14" s="53"/>
      <c r="C14" s="54"/>
      <c r="D14" s="55"/>
      <c r="E14" s="65"/>
      <c r="F14" s="65"/>
      <c r="G14" s="4"/>
      <c r="H14" s="5"/>
      <c r="I14" s="5" t="str">
        <f t="shared" si="0"/>
        <v/>
      </c>
    </row>
    <row r="15" spans="1:9">
      <c r="A15" s="47"/>
      <c r="B15" s="53"/>
      <c r="C15" s="54"/>
      <c r="D15" s="55"/>
      <c r="E15" s="65"/>
      <c r="F15" s="65"/>
      <c r="G15" s="4"/>
      <c r="H15" s="5"/>
      <c r="I15" s="5" t="str">
        <f t="shared" si="0"/>
        <v/>
      </c>
    </row>
    <row r="16" spans="1:9">
      <c r="A16" s="47"/>
      <c r="B16" s="53"/>
      <c r="C16" s="54"/>
      <c r="D16" s="55"/>
      <c r="E16" s="65"/>
      <c r="F16" s="65"/>
      <c r="G16" s="4"/>
      <c r="H16" s="5"/>
      <c r="I16" s="5" t="str">
        <f t="shared" si="0"/>
        <v/>
      </c>
    </row>
    <row r="17" spans="1:9">
      <c r="A17" s="47"/>
      <c r="B17" s="56"/>
      <c r="C17" s="57"/>
      <c r="D17" s="58"/>
      <c r="E17" s="65"/>
      <c r="F17" s="65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5</v>
      </c>
      <c r="C19" s="11" t="s">
        <v>6</v>
      </c>
      <c r="D19" s="12" t="s">
        <v>7</v>
      </c>
      <c r="E19" s="13" t="s">
        <v>19</v>
      </c>
      <c r="F19" s="12" t="s">
        <v>8</v>
      </c>
      <c r="G19" s="14"/>
      <c r="H19" s="15"/>
      <c r="I19" s="15"/>
    </row>
    <row r="20" spans="1:9">
      <c r="A20" s="16"/>
      <c r="B20" s="17">
        <f>IF(H23&lt;2,"N/A",(STDEV(H3:H17)))</f>
        <v>74.246212024587493</v>
      </c>
      <c r="C20" s="18">
        <f>IF(H23&lt;2,"N/A",(B20/D20))</f>
        <v>0.10205664883104811</v>
      </c>
      <c r="D20" s="19">
        <f>AVERAGE(H3:H17)</f>
        <v>727.5</v>
      </c>
      <c r="E20" s="20" t="str">
        <f>IF(H23&lt;2,"N/A",(IF(C20&lt;=25%,"N/A",AVERAGE(I3:I17))))</f>
        <v>N/A</v>
      </c>
      <c r="F20" s="19">
        <f>MEDIAN(H3:H17)</f>
        <v>727.5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7" t="s">
        <v>28</v>
      </c>
      <c r="C22" s="67"/>
      <c r="D22" s="68">
        <f>IF(C20&lt;=25%,D20,MIN(E20:F20))</f>
        <v>727.5</v>
      </c>
      <c r="E22" s="68"/>
    </row>
    <row r="23" spans="1:9">
      <c r="B23" s="67" t="s">
        <v>9</v>
      </c>
      <c r="C23" s="67"/>
      <c r="D23" s="68">
        <f>ROUND(D22,2)*F3</f>
        <v>7275</v>
      </c>
      <c r="E23" s="68"/>
      <c r="G23" s="36" t="s">
        <v>37</v>
      </c>
      <c r="H23" s="37">
        <f>COUNT(H3:H17)</f>
        <v>2</v>
      </c>
    </row>
    <row r="24" spans="1:9">
      <c r="B24" s="28"/>
      <c r="C24" s="28"/>
      <c r="D24" s="22"/>
      <c r="E24" s="22"/>
    </row>
    <row r="26" spans="1:9">
      <c r="A26" s="72" t="s">
        <v>24</v>
      </c>
      <c r="B26" s="73"/>
      <c r="C26" s="73"/>
      <c r="D26" s="73"/>
      <c r="E26" s="73"/>
      <c r="F26" s="73"/>
      <c r="G26" s="73"/>
      <c r="H26" s="73"/>
      <c r="I26" s="74"/>
    </row>
    <row r="27" spans="1:9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9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>
      <c r="A29" s="75" t="s">
        <v>22</v>
      </c>
      <c r="B29" s="76"/>
      <c r="C29" s="76"/>
      <c r="D29" s="76"/>
      <c r="E29" s="76"/>
      <c r="F29" s="76"/>
      <c r="G29" s="76"/>
      <c r="H29" s="76"/>
      <c r="I29" s="77"/>
    </row>
    <row r="30" spans="1:9">
      <c r="A30" s="59" t="s">
        <v>23</v>
      </c>
      <c r="B30" s="60"/>
      <c r="C30" s="60"/>
      <c r="D30" s="60"/>
      <c r="E30" s="60"/>
      <c r="F30" s="60"/>
      <c r="G30" s="60"/>
      <c r="H30" s="60"/>
      <c r="I30" s="61"/>
    </row>
    <row r="31" spans="1:9">
      <c r="A31" s="59" t="s">
        <v>27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G4" sqref="G4:H4"/>
    </sheetView>
  </sheetViews>
  <sheetFormatPr defaultRowHeight="12.75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6" style="1" bestFit="1" customWidth="1"/>
    <col min="8" max="9" width="10.28515625" style="1" bestFit="1" customWidth="1"/>
    <col min="10" max="16384" width="9.140625" style="1"/>
  </cols>
  <sheetData>
    <row r="1" spans="1:9" ht="15.75">
      <c r="A1" s="62" t="s">
        <v>20</v>
      </c>
      <c r="B1" s="63"/>
      <c r="C1" s="63"/>
      <c r="D1" s="63"/>
      <c r="E1" s="63"/>
      <c r="F1" s="63"/>
      <c r="G1" s="63"/>
      <c r="H1" s="63"/>
      <c r="I1" s="64"/>
    </row>
    <row r="2" spans="1:9">
      <c r="A2" s="47" t="s">
        <v>15</v>
      </c>
      <c r="B2" s="47" t="s">
        <v>38</v>
      </c>
      <c r="C2" s="48"/>
      <c r="D2" s="49"/>
      <c r="E2" s="2" t="s">
        <v>1</v>
      </c>
      <c r="F2" s="2" t="s">
        <v>2</v>
      </c>
      <c r="G2" s="2" t="s">
        <v>3</v>
      </c>
      <c r="H2" s="3" t="s">
        <v>4</v>
      </c>
      <c r="I2" s="26" t="s">
        <v>18</v>
      </c>
    </row>
    <row r="3" spans="1:9" ht="12.75" customHeight="1">
      <c r="A3" s="47"/>
      <c r="B3" s="50" t="s">
        <v>45</v>
      </c>
      <c r="C3" s="51"/>
      <c r="D3" s="52"/>
      <c r="E3" s="65" t="s">
        <v>1</v>
      </c>
      <c r="F3" s="66">
        <v>20</v>
      </c>
      <c r="G3" s="17" t="s">
        <v>48</v>
      </c>
      <c r="H3" s="5">
        <v>685</v>
      </c>
      <c r="I3" s="5" t="e">
        <f>IF(#REF!="","",(IF($C$20&lt;25%,"N/A",IF(#REF!&lt;=($D$20+$B$20),#REF!,"Descartado"))))</f>
        <v>#REF!</v>
      </c>
    </row>
    <row r="4" spans="1:9">
      <c r="A4" s="47"/>
      <c r="B4" s="53"/>
      <c r="C4" s="54"/>
      <c r="D4" s="55"/>
      <c r="E4" s="65"/>
      <c r="F4" s="65"/>
      <c r="G4" s="17" t="s">
        <v>49</v>
      </c>
      <c r="H4" s="5">
        <v>650</v>
      </c>
      <c r="I4" s="5" t="str">
        <f>IF(H3="","",(IF($C$20&lt;25%,"N/A",IF(H3&lt;=($D$20+$B$20),H3,"Descartado"))))</f>
        <v>N/A</v>
      </c>
    </row>
    <row r="5" spans="1:9">
      <c r="A5" s="47"/>
      <c r="B5" s="53"/>
      <c r="C5" s="54"/>
      <c r="D5" s="55"/>
      <c r="E5" s="65"/>
      <c r="F5" s="65"/>
      <c r="G5" s="17"/>
      <c r="H5" s="5"/>
      <c r="I5" s="5" t="str">
        <f t="shared" ref="I4:I17" si="0">IF(H5="","",(IF($C$20&lt;25%,"N/A",IF(H5&lt;=($D$20+$B$20),H5,"Descartado"))))</f>
        <v/>
      </c>
    </row>
    <row r="6" spans="1:9">
      <c r="A6" s="47"/>
      <c r="B6" s="53"/>
      <c r="C6" s="54"/>
      <c r="D6" s="55"/>
      <c r="E6" s="65"/>
      <c r="F6" s="65"/>
      <c r="I6" s="5" t="str">
        <f>IF(H4="","",(IF($C$20&lt;25%,"N/A",IF(H4&lt;=($D$20+$B$20),H4,"Descartado"))))</f>
        <v>N/A</v>
      </c>
    </row>
    <row r="7" spans="1:9">
      <c r="A7" s="47"/>
      <c r="B7" s="53"/>
      <c r="C7" s="54"/>
      <c r="D7" s="55"/>
      <c r="E7" s="65"/>
      <c r="F7" s="65"/>
      <c r="G7" s="4"/>
      <c r="H7" s="5"/>
      <c r="I7" s="5" t="str">
        <f t="shared" si="0"/>
        <v/>
      </c>
    </row>
    <row r="8" spans="1:9">
      <c r="A8" s="47"/>
      <c r="B8" s="53"/>
      <c r="C8" s="54"/>
      <c r="D8" s="55"/>
      <c r="E8" s="65"/>
      <c r="F8" s="65"/>
      <c r="G8" s="4"/>
      <c r="H8" s="5"/>
      <c r="I8" s="5" t="str">
        <f t="shared" si="0"/>
        <v/>
      </c>
    </row>
    <row r="9" spans="1:9">
      <c r="A9" s="47"/>
      <c r="B9" s="53"/>
      <c r="C9" s="54"/>
      <c r="D9" s="55"/>
      <c r="E9" s="65"/>
      <c r="F9" s="65"/>
      <c r="G9" s="4"/>
      <c r="H9" s="5"/>
      <c r="I9" s="5" t="str">
        <f t="shared" si="0"/>
        <v/>
      </c>
    </row>
    <row r="10" spans="1:9">
      <c r="A10" s="47"/>
      <c r="B10" s="53"/>
      <c r="C10" s="54"/>
      <c r="D10" s="55"/>
      <c r="E10" s="65"/>
      <c r="F10" s="65"/>
      <c r="G10" s="4"/>
      <c r="H10" s="5"/>
      <c r="I10" s="5" t="str">
        <f t="shared" si="0"/>
        <v/>
      </c>
    </row>
    <row r="11" spans="1:9">
      <c r="A11" s="47"/>
      <c r="B11" s="53"/>
      <c r="C11" s="54"/>
      <c r="D11" s="55"/>
      <c r="E11" s="65"/>
      <c r="F11" s="65"/>
      <c r="G11" s="4"/>
      <c r="H11" s="5"/>
      <c r="I11" s="5" t="str">
        <f t="shared" si="0"/>
        <v/>
      </c>
    </row>
    <row r="12" spans="1:9">
      <c r="A12" s="47"/>
      <c r="B12" s="53"/>
      <c r="C12" s="54"/>
      <c r="D12" s="55"/>
      <c r="E12" s="65"/>
      <c r="F12" s="65"/>
      <c r="G12" s="4"/>
      <c r="H12" s="5"/>
      <c r="I12" s="5" t="str">
        <f t="shared" si="0"/>
        <v/>
      </c>
    </row>
    <row r="13" spans="1:9">
      <c r="A13" s="47"/>
      <c r="B13" s="53"/>
      <c r="C13" s="54"/>
      <c r="D13" s="55"/>
      <c r="E13" s="65"/>
      <c r="F13" s="65"/>
      <c r="G13" s="4"/>
      <c r="H13" s="5"/>
      <c r="I13" s="5" t="str">
        <f t="shared" si="0"/>
        <v/>
      </c>
    </row>
    <row r="14" spans="1:9">
      <c r="A14" s="47"/>
      <c r="B14" s="53"/>
      <c r="C14" s="54"/>
      <c r="D14" s="55"/>
      <c r="E14" s="65"/>
      <c r="F14" s="65"/>
      <c r="G14" s="4"/>
      <c r="H14" s="5"/>
      <c r="I14" s="5" t="str">
        <f t="shared" si="0"/>
        <v/>
      </c>
    </row>
    <row r="15" spans="1:9">
      <c r="A15" s="47"/>
      <c r="B15" s="53"/>
      <c r="C15" s="54"/>
      <c r="D15" s="55"/>
      <c r="E15" s="65"/>
      <c r="F15" s="65"/>
      <c r="G15" s="4"/>
      <c r="H15" s="5"/>
      <c r="I15" s="5" t="str">
        <f t="shared" si="0"/>
        <v/>
      </c>
    </row>
    <row r="16" spans="1:9">
      <c r="A16" s="47"/>
      <c r="B16" s="53"/>
      <c r="C16" s="54"/>
      <c r="D16" s="55"/>
      <c r="E16" s="65"/>
      <c r="F16" s="65"/>
      <c r="G16" s="4"/>
      <c r="H16" s="5"/>
      <c r="I16" s="5" t="str">
        <f t="shared" si="0"/>
        <v/>
      </c>
    </row>
    <row r="17" spans="1:9">
      <c r="A17" s="47"/>
      <c r="B17" s="56"/>
      <c r="C17" s="57"/>
      <c r="D17" s="58"/>
      <c r="E17" s="65"/>
      <c r="F17" s="65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5</v>
      </c>
      <c r="C19" s="11" t="s">
        <v>6</v>
      </c>
      <c r="D19" s="12" t="s">
        <v>7</v>
      </c>
      <c r="E19" s="13" t="s">
        <v>19</v>
      </c>
      <c r="F19" s="12" t="s">
        <v>8</v>
      </c>
      <c r="G19" s="14"/>
      <c r="H19" s="15"/>
      <c r="I19" s="15"/>
    </row>
    <row r="20" spans="1:9">
      <c r="A20" s="16"/>
      <c r="B20" s="17">
        <f>IF(H23&lt;2,"N/A",(STDEV(H3:H17)))</f>
        <v>24.748737341529164</v>
      </c>
      <c r="C20" s="18">
        <f>IF(H23&lt;2,"N/A",(B20/D20))</f>
        <v>3.7076760062215976E-2</v>
      </c>
      <c r="D20" s="19">
        <f>AVERAGE(H3:H17)</f>
        <v>667.5</v>
      </c>
      <c r="E20" s="20" t="str">
        <f>IF(H23&lt;2,"N/A",(IF(C20&lt;=25%,"N/A",AVERAGE(I3:I17))))</f>
        <v>N/A</v>
      </c>
      <c r="F20" s="19">
        <f>MEDIAN(H3:H17)</f>
        <v>667.5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7" t="s">
        <v>28</v>
      </c>
      <c r="C22" s="67"/>
      <c r="D22" s="68">
        <f>IF(C20&lt;=25%,D20,MIN(E20:F20))</f>
        <v>667.5</v>
      </c>
      <c r="E22" s="68"/>
    </row>
    <row r="23" spans="1:9">
      <c r="B23" s="67" t="s">
        <v>9</v>
      </c>
      <c r="C23" s="67"/>
      <c r="D23" s="68">
        <f>ROUND(D22,2)*F3</f>
        <v>13350</v>
      </c>
      <c r="E23" s="68"/>
      <c r="G23" s="36" t="s">
        <v>37</v>
      </c>
      <c r="H23" s="37">
        <f>COUNT(H3:H17)</f>
        <v>2</v>
      </c>
    </row>
    <row r="24" spans="1:9">
      <c r="B24" s="28"/>
      <c r="C24" s="28"/>
      <c r="D24" s="22"/>
      <c r="E24" s="22"/>
    </row>
    <row r="26" spans="1:9">
      <c r="A26" s="72" t="s">
        <v>24</v>
      </c>
      <c r="B26" s="73"/>
      <c r="C26" s="73"/>
      <c r="D26" s="73"/>
      <c r="E26" s="73"/>
      <c r="F26" s="73"/>
      <c r="G26" s="73"/>
      <c r="H26" s="73"/>
      <c r="I26" s="74"/>
    </row>
    <row r="27" spans="1:9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9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>
      <c r="A29" s="75" t="s">
        <v>22</v>
      </c>
      <c r="B29" s="76"/>
      <c r="C29" s="76"/>
      <c r="D29" s="76"/>
      <c r="E29" s="76"/>
      <c r="F29" s="76"/>
      <c r="G29" s="76"/>
      <c r="H29" s="76"/>
      <c r="I29" s="77"/>
    </row>
    <row r="30" spans="1:9">
      <c r="A30" s="59" t="s">
        <v>23</v>
      </c>
      <c r="B30" s="60"/>
      <c r="C30" s="60"/>
      <c r="D30" s="60"/>
      <c r="E30" s="60"/>
      <c r="F30" s="60"/>
      <c r="G30" s="60"/>
      <c r="H30" s="60"/>
      <c r="I30" s="61"/>
    </row>
    <row r="31" spans="1:9">
      <c r="A31" s="59" t="s">
        <v>27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G4" sqref="G4:H4"/>
    </sheetView>
  </sheetViews>
  <sheetFormatPr defaultRowHeight="12.75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6" style="1" bestFit="1" customWidth="1"/>
    <col min="8" max="9" width="10.28515625" style="1" bestFit="1" customWidth="1"/>
    <col min="10" max="16384" width="9.140625" style="1"/>
  </cols>
  <sheetData>
    <row r="1" spans="1:9" ht="15.75">
      <c r="A1" s="62" t="s">
        <v>20</v>
      </c>
      <c r="B1" s="63"/>
      <c r="C1" s="63"/>
      <c r="D1" s="63"/>
      <c r="E1" s="63"/>
      <c r="F1" s="63"/>
      <c r="G1" s="63"/>
      <c r="H1" s="63"/>
      <c r="I1" s="64"/>
    </row>
    <row r="2" spans="1:9">
      <c r="A2" s="47" t="s">
        <v>16</v>
      </c>
      <c r="B2" s="47" t="s">
        <v>38</v>
      </c>
      <c r="C2" s="48"/>
      <c r="D2" s="49"/>
      <c r="E2" s="2" t="s">
        <v>1</v>
      </c>
      <c r="F2" s="2" t="s">
        <v>2</v>
      </c>
      <c r="G2" s="2" t="s">
        <v>3</v>
      </c>
      <c r="H2" s="3" t="s">
        <v>4</v>
      </c>
      <c r="I2" s="26" t="s">
        <v>18</v>
      </c>
    </row>
    <row r="3" spans="1:9" ht="12.75" customHeight="1">
      <c r="A3" s="47"/>
      <c r="B3" s="50" t="s">
        <v>46</v>
      </c>
      <c r="C3" s="51"/>
      <c r="D3" s="52"/>
      <c r="E3" s="65" t="s">
        <v>1</v>
      </c>
      <c r="F3" s="66">
        <v>10</v>
      </c>
      <c r="G3" s="17" t="s">
        <v>48</v>
      </c>
      <c r="H3" s="5">
        <v>630</v>
      </c>
      <c r="I3" s="5" t="e">
        <f>IF(#REF!="","",(IF($C$20&lt;25%,"N/A",IF(#REF!&lt;=($D$20+$B$20),#REF!,"Descartado"))))</f>
        <v>#REF!</v>
      </c>
    </row>
    <row r="4" spans="1:9">
      <c r="A4" s="47"/>
      <c r="B4" s="53"/>
      <c r="C4" s="54"/>
      <c r="D4" s="55"/>
      <c r="E4" s="65"/>
      <c r="F4" s="65"/>
      <c r="G4" s="17" t="s">
        <v>49</v>
      </c>
      <c r="H4" s="5">
        <v>640</v>
      </c>
      <c r="I4" s="5" t="str">
        <f>IF(H3="","",(IF($C$20&lt;25%,"N/A",IF(H3&lt;=($D$20+$B$20),H3,"Descartado"))))</f>
        <v>N/A</v>
      </c>
    </row>
    <row r="5" spans="1:9">
      <c r="A5" s="47"/>
      <c r="B5" s="53"/>
      <c r="C5" s="54"/>
      <c r="D5" s="55"/>
      <c r="E5" s="65"/>
      <c r="F5" s="65"/>
      <c r="G5" s="17"/>
      <c r="H5" s="5"/>
      <c r="I5" s="5" t="str">
        <f t="shared" ref="I4:I17" si="0">IF(H5="","",(IF($C$20&lt;25%,"N/A",IF(H5&lt;=($D$20+$B$20),H5,"Descartado"))))</f>
        <v/>
      </c>
    </row>
    <row r="6" spans="1:9">
      <c r="A6" s="47"/>
      <c r="B6" s="53"/>
      <c r="C6" s="54"/>
      <c r="D6" s="55"/>
      <c r="E6" s="65"/>
      <c r="F6" s="65"/>
      <c r="I6" s="5" t="str">
        <f>IF(H4="","",(IF($C$20&lt;25%,"N/A",IF(H4&lt;=($D$20+$B$20),H4,"Descartado"))))</f>
        <v>N/A</v>
      </c>
    </row>
    <row r="7" spans="1:9">
      <c r="A7" s="47"/>
      <c r="B7" s="53"/>
      <c r="C7" s="54"/>
      <c r="D7" s="55"/>
      <c r="E7" s="65"/>
      <c r="F7" s="65"/>
      <c r="G7" s="4"/>
      <c r="H7" s="5"/>
      <c r="I7" s="5" t="str">
        <f t="shared" si="0"/>
        <v/>
      </c>
    </row>
    <row r="8" spans="1:9">
      <c r="A8" s="47"/>
      <c r="B8" s="53"/>
      <c r="C8" s="54"/>
      <c r="D8" s="55"/>
      <c r="E8" s="65"/>
      <c r="F8" s="65"/>
      <c r="G8" s="4"/>
      <c r="H8" s="5"/>
      <c r="I8" s="5" t="str">
        <f t="shared" si="0"/>
        <v/>
      </c>
    </row>
    <row r="9" spans="1:9">
      <c r="A9" s="47"/>
      <c r="B9" s="53"/>
      <c r="C9" s="54"/>
      <c r="D9" s="55"/>
      <c r="E9" s="65"/>
      <c r="F9" s="65"/>
      <c r="G9" s="4"/>
      <c r="H9" s="5"/>
      <c r="I9" s="5" t="str">
        <f t="shared" si="0"/>
        <v/>
      </c>
    </row>
    <row r="10" spans="1:9">
      <c r="A10" s="47"/>
      <c r="B10" s="53"/>
      <c r="C10" s="54"/>
      <c r="D10" s="55"/>
      <c r="E10" s="65"/>
      <c r="F10" s="65"/>
      <c r="G10" s="4"/>
      <c r="H10" s="5"/>
      <c r="I10" s="5" t="str">
        <f t="shared" si="0"/>
        <v/>
      </c>
    </row>
    <row r="11" spans="1:9">
      <c r="A11" s="47"/>
      <c r="B11" s="53"/>
      <c r="C11" s="54"/>
      <c r="D11" s="55"/>
      <c r="E11" s="65"/>
      <c r="F11" s="65"/>
      <c r="G11" s="4"/>
      <c r="H11" s="5"/>
      <c r="I11" s="5" t="str">
        <f t="shared" si="0"/>
        <v/>
      </c>
    </row>
    <row r="12" spans="1:9">
      <c r="A12" s="47"/>
      <c r="B12" s="53"/>
      <c r="C12" s="54"/>
      <c r="D12" s="55"/>
      <c r="E12" s="65"/>
      <c r="F12" s="65"/>
      <c r="G12" s="4"/>
      <c r="H12" s="5"/>
      <c r="I12" s="5" t="str">
        <f t="shared" si="0"/>
        <v/>
      </c>
    </row>
    <row r="13" spans="1:9">
      <c r="A13" s="47"/>
      <c r="B13" s="53"/>
      <c r="C13" s="54"/>
      <c r="D13" s="55"/>
      <c r="E13" s="65"/>
      <c r="F13" s="65"/>
      <c r="G13" s="4"/>
      <c r="H13" s="5"/>
      <c r="I13" s="5" t="str">
        <f t="shared" si="0"/>
        <v/>
      </c>
    </row>
    <row r="14" spans="1:9">
      <c r="A14" s="47"/>
      <c r="B14" s="53"/>
      <c r="C14" s="54"/>
      <c r="D14" s="55"/>
      <c r="E14" s="65"/>
      <c r="F14" s="65"/>
      <c r="G14" s="4"/>
      <c r="H14" s="5"/>
      <c r="I14" s="5" t="str">
        <f t="shared" si="0"/>
        <v/>
      </c>
    </row>
    <row r="15" spans="1:9">
      <c r="A15" s="47"/>
      <c r="B15" s="53"/>
      <c r="C15" s="54"/>
      <c r="D15" s="55"/>
      <c r="E15" s="65"/>
      <c r="F15" s="65"/>
      <c r="G15" s="4"/>
      <c r="H15" s="5"/>
      <c r="I15" s="5" t="str">
        <f t="shared" si="0"/>
        <v/>
      </c>
    </row>
    <row r="16" spans="1:9">
      <c r="A16" s="47"/>
      <c r="B16" s="53"/>
      <c r="C16" s="54"/>
      <c r="D16" s="55"/>
      <c r="E16" s="65"/>
      <c r="F16" s="65"/>
      <c r="G16" s="4"/>
      <c r="H16" s="5"/>
      <c r="I16" s="5" t="str">
        <f t="shared" si="0"/>
        <v/>
      </c>
    </row>
    <row r="17" spans="1:9">
      <c r="A17" s="47"/>
      <c r="B17" s="56"/>
      <c r="C17" s="57"/>
      <c r="D17" s="58"/>
      <c r="E17" s="65"/>
      <c r="F17" s="65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5</v>
      </c>
      <c r="C19" s="11" t="s">
        <v>6</v>
      </c>
      <c r="D19" s="12" t="s">
        <v>7</v>
      </c>
      <c r="E19" s="13" t="s">
        <v>19</v>
      </c>
      <c r="F19" s="12" t="s">
        <v>8</v>
      </c>
      <c r="G19" s="14"/>
      <c r="H19" s="15"/>
      <c r="I19" s="15"/>
    </row>
    <row r="20" spans="1:9">
      <c r="A20" s="16"/>
      <c r="B20" s="17">
        <f>IF(H23&lt;2,"N/A",(STDEV(H3:H17)))</f>
        <v>7.0710678118654755</v>
      </c>
      <c r="C20" s="18">
        <f>IF(H23&lt;2,"N/A",(B20/D20))</f>
        <v>1.1135539861205473E-2</v>
      </c>
      <c r="D20" s="19">
        <f>AVERAGE(H3:H17)</f>
        <v>635</v>
      </c>
      <c r="E20" s="20" t="str">
        <f>IF(H23&lt;2,"N/A",(IF(C20&lt;=25%,"N/A",AVERAGE(I3:I17))))</f>
        <v>N/A</v>
      </c>
      <c r="F20" s="19">
        <f>MEDIAN(H3:H17)</f>
        <v>635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7" t="s">
        <v>28</v>
      </c>
      <c r="C22" s="67"/>
      <c r="D22" s="68">
        <f>IF(C20&lt;=25%,D20,MIN(E20:F20))</f>
        <v>635</v>
      </c>
      <c r="E22" s="68"/>
    </row>
    <row r="23" spans="1:9">
      <c r="B23" s="67" t="s">
        <v>9</v>
      </c>
      <c r="C23" s="67"/>
      <c r="D23" s="68">
        <f>ROUND(D22,2)*F3</f>
        <v>6350</v>
      </c>
      <c r="E23" s="68"/>
      <c r="G23" s="36" t="s">
        <v>37</v>
      </c>
      <c r="H23" s="37">
        <f>COUNT(H3:H17)</f>
        <v>2</v>
      </c>
    </row>
    <row r="24" spans="1:9">
      <c r="B24" s="28"/>
      <c r="C24" s="28"/>
      <c r="D24" s="22"/>
      <c r="E24" s="22"/>
    </row>
    <row r="26" spans="1:9">
      <c r="A26" s="72" t="s">
        <v>24</v>
      </c>
      <c r="B26" s="73"/>
      <c r="C26" s="73"/>
      <c r="D26" s="73"/>
      <c r="E26" s="73"/>
      <c r="F26" s="73"/>
      <c r="G26" s="73"/>
      <c r="H26" s="73"/>
      <c r="I26" s="74"/>
    </row>
    <row r="27" spans="1:9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9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>
      <c r="A29" s="75" t="s">
        <v>22</v>
      </c>
      <c r="B29" s="76"/>
      <c r="C29" s="76"/>
      <c r="D29" s="76"/>
      <c r="E29" s="76"/>
      <c r="F29" s="76"/>
      <c r="G29" s="76"/>
      <c r="H29" s="76"/>
      <c r="I29" s="77"/>
    </row>
    <row r="30" spans="1:9">
      <c r="A30" s="59" t="s">
        <v>23</v>
      </c>
      <c r="B30" s="60"/>
      <c r="C30" s="60"/>
      <c r="D30" s="60"/>
      <c r="E30" s="60"/>
      <c r="F30" s="60"/>
      <c r="G30" s="60"/>
      <c r="H30" s="60"/>
      <c r="I30" s="61"/>
    </row>
    <row r="31" spans="1:9">
      <c r="A31" s="59" t="s">
        <v>27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K10" sqref="K10"/>
    </sheetView>
  </sheetViews>
  <sheetFormatPr defaultRowHeight="12.75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>
      <c r="A1" s="62" t="s">
        <v>20</v>
      </c>
      <c r="B1" s="63"/>
      <c r="C1" s="63"/>
      <c r="D1" s="63"/>
      <c r="E1" s="63"/>
      <c r="F1" s="63"/>
      <c r="G1" s="63"/>
      <c r="H1" s="63"/>
      <c r="I1" s="64"/>
    </row>
    <row r="2" spans="1:9">
      <c r="A2" s="47" t="s">
        <v>17</v>
      </c>
      <c r="B2" s="47" t="s">
        <v>38</v>
      </c>
      <c r="C2" s="48"/>
      <c r="D2" s="49"/>
      <c r="E2" s="2" t="s">
        <v>1</v>
      </c>
      <c r="F2" s="2" t="s">
        <v>2</v>
      </c>
      <c r="G2" s="2" t="s">
        <v>3</v>
      </c>
      <c r="H2" s="3" t="s">
        <v>4</v>
      </c>
      <c r="I2" s="26" t="s">
        <v>18</v>
      </c>
    </row>
    <row r="3" spans="1:9" ht="12.75" customHeight="1">
      <c r="A3" s="47"/>
      <c r="B3" s="50" t="s">
        <v>47</v>
      </c>
      <c r="C3" s="51"/>
      <c r="D3" s="52"/>
      <c r="E3" s="65" t="s">
        <v>1</v>
      </c>
      <c r="F3" s="78">
        <v>10</v>
      </c>
      <c r="G3" s="17" t="s">
        <v>48</v>
      </c>
      <c r="H3" s="5">
        <v>463</v>
      </c>
      <c r="I3" s="5" t="e">
        <f>IF(#REF!="","",(IF($C$20&lt;25%,"N/A",IF(#REF!&lt;=($D$20+$B$20),#REF!,"Descartado"))))</f>
        <v>#REF!</v>
      </c>
    </row>
    <row r="4" spans="1:9">
      <c r="A4" s="47"/>
      <c r="B4" s="53"/>
      <c r="C4" s="54"/>
      <c r="D4" s="55"/>
      <c r="E4" s="65"/>
      <c r="F4" s="65"/>
      <c r="G4" s="17" t="s">
        <v>49</v>
      </c>
      <c r="H4" s="5">
        <v>640</v>
      </c>
      <c r="I4" s="5" t="str">
        <f>IF(H3="","",(IF($C$20&lt;25%,"N/A",IF(H3&lt;=($D$20+$B$20),H3,"Descartado"))))</f>
        <v>N/A</v>
      </c>
    </row>
    <row r="5" spans="1:9">
      <c r="A5" s="47"/>
      <c r="B5" s="53"/>
      <c r="C5" s="54"/>
      <c r="D5" s="55"/>
      <c r="E5" s="65"/>
      <c r="F5" s="65"/>
      <c r="G5" s="17"/>
      <c r="H5" s="5"/>
      <c r="I5" s="5" t="str">
        <f t="shared" ref="I4:I17" si="0">IF(H5="","",(IF($C$20&lt;25%,"N/A",IF(H5&lt;=($D$20+$B$20),H5,"Descartado"))))</f>
        <v/>
      </c>
    </row>
    <row r="6" spans="1:9">
      <c r="A6" s="47"/>
      <c r="B6" s="53"/>
      <c r="C6" s="54"/>
      <c r="D6" s="55"/>
      <c r="E6" s="65"/>
      <c r="F6" s="65"/>
      <c r="I6" s="5"/>
    </row>
    <row r="7" spans="1:9">
      <c r="A7" s="47"/>
      <c r="B7" s="53"/>
      <c r="C7" s="54"/>
      <c r="D7" s="55"/>
      <c r="E7" s="65"/>
      <c r="F7" s="65"/>
      <c r="G7" s="4"/>
      <c r="H7" s="5"/>
      <c r="I7" s="5" t="str">
        <f t="shared" si="0"/>
        <v/>
      </c>
    </row>
    <row r="8" spans="1:9">
      <c r="A8" s="47"/>
      <c r="B8" s="53"/>
      <c r="C8" s="54"/>
      <c r="D8" s="55"/>
      <c r="E8" s="65"/>
      <c r="F8" s="65"/>
      <c r="G8" s="4"/>
      <c r="H8" s="5"/>
      <c r="I8" s="5" t="str">
        <f t="shared" si="0"/>
        <v/>
      </c>
    </row>
    <row r="9" spans="1:9">
      <c r="A9" s="47"/>
      <c r="B9" s="53"/>
      <c r="C9" s="54"/>
      <c r="D9" s="55"/>
      <c r="E9" s="65"/>
      <c r="F9" s="65"/>
      <c r="G9" s="4"/>
      <c r="H9" s="5"/>
      <c r="I9" s="5" t="str">
        <f t="shared" si="0"/>
        <v/>
      </c>
    </row>
    <row r="10" spans="1:9">
      <c r="A10" s="47"/>
      <c r="B10" s="53"/>
      <c r="C10" s="54"/>
      <c r="D10" s="55"/>
      <c r="E10" s="65"/>
      <c r="F10" s="65"/>
      <c r="G10" s="4"/>
      <c r="H10" s="5"/>
      <c r="I10" s="5" t="str">
        <f t="shared" si="0"/>
        <v/>
      </c>
    </row>
    <row r="11" spans="1:9">
      <c r="A11" s="47"/>
      <c r="B11" s="53"/>
      <c r="C11" s="54"/>
      <c r="D11" s="55"/>
      <c r="E11" s="65"/>
      <c r="F11" s="65"/>
      <c r="G11" s="4"/>
      <c r="H11" s="5"/>
      <c r="I11" s="5" t="str">
        <f t="shared" si="0"/>
        <v/>
      </c>
    </row>
    <row r="12" spans="1:9">
      <c r="A12" s="47"/>
      <c r="B12" s="53"/>
      <c r="C12" s="54"/>
      <c r="D12" s="55"/>
      <c r="E12" s="65"/>
      <c r="F12" s="65"/>
      <c r="G12" s="4"/>
      <c r="H12" s="5"/>
      <c r="I12" s="5" t="str">
        <f t="shared" si="0"/>
        <v/>
      </c>
    </row>
    <row r="13" spans="1:9">
      <c r="A13" s="47"/>
      <c r="B13" s="53"/>
      <c r="C13" s="54"/>
      <c r="D13" s="55"/>
      <c r="E13" s="65"/>
      <c r="F13" s="65"/>
      <c r="G13" s="4"/>
      <c r="H13" s="5"/>
      <c r="I13" s="5" t="str">
        <f t="shared" si="0"/>
        <v/>
      </c>
    </row>
    <row r="14" spans="1:9">
      <c r="A14" s="47"/>
      <c r="B14" s="53"/>
      <c r="C14" s="54"/>
      <c r="D14" s="55"/>
      <c r="E14" s="65"/>
      <c r="F14" s="65"/>
      <c r="G14" s="4"/>
      <c r="H14" s="5"/>
      <c r="I14" s="5" t="str">
        <f t="shared" si="0"/>
        <v/>
      </c>
    </row>
    <row r="15" spans="1:9">
      <c r="A15" s="47"/>
      <c r="B15" s="53"/>
      <c r="C15" s="54"/>
      <c r="D15" s="55"/>
      <c r="E15" s="65"/>
      <c r="F15" s="65"/>
      <c r="G15" s="4"/>
      <c r="H15" s="5"/>
      <c r="I15" s="5" t="str">
        <f t="shared" si="0"/>
        <v/>
      </c>
    </row>
    <row r="16" spans="1:9">
      <c r="A16" s="47"/>
      <c r="B16" s="53"/>
      <c r="C16" s="54"/>
      <c r="D16" s="55"/>
      <c r="E16" s="65"/>
      <c r="F16" s="65"/>
      <c r="G16" s="4"/>
      <c r="H16" s="5"/>
      <c r="I16" s="5" t="str">
        <f t="shared" si="0"/>
        <v/>
      </c>
    </row>
    <row r="17" spans="1:9">
      <c r="A17" s="47"/>
      <c r="B17" s="56"/>
      <c r="C17" s="57"/>
      <c r="D17" s="58"/>
      <c r="E17" s="65"/>
      <c r="F17" s="65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25.5">
      <c r="A19" s="10"/>
      <c r="B19" s="3" t="s">
        <v>5</v>
      </c>
      <c r="C19" s="11" t="s">
        <v>6</v>
      </c>
      <c r="D19" s="12" t="s">
        <v>7</v>
      </c>
      <c r="E19" s="13" t="s">
        <v>19</v>
      </c>
      <c r="F19" s="12" t="s">
        <v>8</v>
      </c>
      <c r="G19" s="14"/>
      <c r="H19" s="15"/>
      <c r="I19" s="15"/>
    </row>
    <row r="20" spans="1:9">
      <c r="A20" s="16"/>
      <c r="B20" s="17">
        <f>IF(H23&lt;2,"N/A",(STDEV(H3:H17)))</f>
        <v>125.15790027001891</v>
      </c>
      <c r="C20" s="18">
        <f>IF(H23&lt;2,"N/A",(B20/D20))</f>
        <v>0.22694088897555559</v>
      </c>
      <c r="D20" s="19">
        <f>AVERAGE(H3:H17)</f>
        <v>551.5</v>
      </c>
      <c r="E20" s="20" t="str">
        <f>IF(H23&lt;2,"N/A",(IF(C20&lt;=25%,"N/A",AVERAGE(I3:I17))))</f>
        <v>N/A</v>
      </c>
      <c r="F20" s="19">
        <f>MEDIAN(H3:H17)</f>
        <v>551.5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7" t="s">
        <v>28</v>
      </c>
      <c r="C22" s="67"/>
      <c r="D22" s="68">
        <f>IF(C20&lt;=25%,D20,MIN(E20:F20))</f>
        <v>551.5</v>
      </c>
      <c r="E22" s="68"/>
    </row>
    <row r="23" spans="1:9">
      <c r="B23" s="67" t="s">
        <v>9</v>
      </c>
      <c r="C23" s="67"/>
      <c r="D23" s="68">
        <f>ROUND(D22,2)*F3</f>
        <v>5515</v>
      </c>
      <c r="E23" s="68"/>
      <c r="G23" s="36" t="s">
        <v>37</v>
      </c>
      <c r="H23" s="37">
        <f>COUNT(H3:H17)</f>
        <v>2</v>
      </c>
    </row>
    <row r="24" spans="1:9">
      <c r="B24" s="28"/>
      <c r="C24" s="28"/>
      <c r="D24" s="22"/>
      <c r="E24" s="22"/>
    </row>
    <row r="26" spans="1:9">
      <c r="A26" s="72" t="s">
        <v>24</v>
      </c>
      <c r="B26" s="73"/>
      <c r="C26" s="73"/>
      <c r="D26" s="73"/>
      <c r="E26" s="73"/>
      <c r="F26" s="73"/>
      <c r="G26" s="73"/>
      <c r="H26" s="73"/>
      <c r="I26" s="74"/>
    </row>
    <row r="27" spans="1:9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9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9" ht="25.5" customHeight="1">
      <c r="A29" s="75" t="s">
        <v>22</v>
      </c>
      <c r="B29" s="76"/>
      <c r="C29" s="76"/>
      <c r="D29" s="76"/>
      <c r="E29" s="76"/>
      <c r="F29" s="76"/>
      <c r="G29" s="76"/>
      <c r="H29" s="76"/>
      <c r="I29" s="77"/>
    </row>
    <row r="30" spans="1:9">
      <c r="A30" s="59" t="s">
        <v>23</v>
      </c>
      <c r="B30" s="60"/>
      <c r="C30" s="60"/>
      <c r="D30" s="60"/>
      <c r="E30" s="60"/>
      <c r="F30" s="60"/>
      <c r="G30" s="60"/>
      <c r="H30" s="60"/>
      <c r="I30" s="61"/>
    </row>
    <row r="31" spans="1:9">
      <c r="A31" s="59" t="s">
        <v>27</v>
      </c>
      <c r="B31" s="60"/>
      <c r="C31" s="60"/>
      <c r="D31" s="60"/>
      <c r="E31" s="60"/>
      <c r="F31" s="60"/>
      <c r="G31" s="60"/>
      <c r="H31" s="60"/>
      <c r="I31" s="61"/>
    </row>
    <row r="32" spans="1:9" ht="25.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TOTAL</vt:lpstr>
      <vt:lpstr>TOTAL!Titulos_de_impressao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152379940507</cp:lastModifiedBy>
  <cp:lastPrinted>2019-01-18T11:48:35Z</cp:lastPrinted>
  <dcterms:created xsi:type="dcterms:W3CDTF">2019-01-16T20:04:04Z</dcterms:created>
  <dcterms:modified xsi:type="dcterms:W3CDTF">2019-07-08T18:17:37Z</dcterms:modified>
</cp:coreProperties>
</file>