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-120" yWindow="-60" windowWidth="20730" windowHeight="11100" tabRatio="827"/>
  </bookViews>
  <sheets>
    <sheet name="PLAN MARQUISE" sheetId="36" r:id="rId1"/>
    <sheet name="COMPOSIÇOES MARQUISE" sheetId="37" r:id="rId2"/>
    <sheet name="CRONOGRAMA MARQUISE" sheetId="39" r:id="rId3"/>
    <sheet name="BDI" sheetId="40" r:id="rId4"/>
  </sheets>
  <definedNames>
    <definedName name="_xlnm._FilterDatabase" localSheetId="1" hidden="1">'COMPOSIÇOES MARQUISE'!#REF!</definedName>
    <definedName name="_xlnm.Print_Area" localSheetId="1">'COMPOSIÇOES MARQUISE'!$A$1:$I$468</definedName>
    <definedName name="_xlnm.Print_Area" localSheetId="2">'CRONOGRAMA MARQUISE'!$A$1:$N$67</definedName>
    <definedName name="_xlnm.Print_Area" localSheetId="0">'PLAN MARQUISE'!$A$1:$I$104</definedName>
    <definedName name="_xlnm.Print_Titles" localSheetId="1">'COMPOSIÇOES MARQUISE'!$A:$I,'COMPOSIÇOES MARQUISE'!$1:$18</definedName>
    <definedName name="_xlnm.Print_Titles" localSheetId="2">'CRONOGRAMA MARQUISE'!$1:$21</definedName>
    <definedName name="_xlnm.Print_Titles" localSheetId="0">'PLAN MARQUISE'!$A:$I,'PLAN MARQUISE'!$1:$19</definedName>
  </definedNames>
  <calcPr calcId="145621"/>
</workbook>
</file>

<file path=xl/calcChain.xml><?xml version="1.0" encoding="utf-8"?>
<calcChain xmlns="http://schemas.openxmlformats.org/spreadsheetml/2006/main">
  <c r="O63" i="39" l="1"/>
  <c r="J6342" i="40" l="1"/>
  <c r="J6335" i="40"/>
  <c r="J6332" i="40"/>
  <c r="J6334" i="40" s="1"/>
  <c r="J6337" i="40" s="1"/>
  <c r="J6331" i="40"/>
  <c r="J6330" i="40"/>
  <c r="J6329" i="40"/>
  <c r="J6328" i="40"/>
  <c r="J5117" i="40"/>
  <c r="J5110" i="40"/>
  <c r="J5107" i="40"/>
  <c r="J5106" i="40"/>
  <c r="J5109" i="40" s="1"/>
  <c r="J5112" i="40" s="1"/>
  <c r="J5105" i="40"/>
  <c r="J5104" i="40"/>
  <c r="J5103" i="40"/>
  <c r="J4064" i="40"/>
  <c r="J4054" i="40"/>
  <c r="J4053" i="40"/>
  <c r="J4056" i="40" s="1"/>
  <c r="J4059" i="40" s="1"/>
  <c r="J4052" i="40"/>
  <c r="J4051" i="40"/>
  <c r="J4050" i="40"/>
  <c r="J3068" i="40"/>
  <c r="J3058" i="40"/>
  <c r="J3057" i="40"/>
  <c r="J3060" i="40" s="1"/>
  <c r="J3063" i="40" s="1"/>
  <c r="J3056" i="40"/>
  <c r="J3055" i="40"/>
  <c r="J3054" i="40"/>
  <c r="J3061" i="40" s="1"/>
  <c r="J2048" i="40"/>
  <c r="J2038" i="40"/>
  <c r="J2037" i="40"/>
  <c r="J2040" i="40" s="1"/>
  <c r="J2043" i="40" s="1"/>
  <c r="J2036" i="40"/>
  <c r="J2035" i="40"/>
  <c r="J2034" i="40"/>
  <c r="J1069" i="40"/>
  <c r="J1070" i="40" s="1"/>
  <c r="J1059" i="40"/>
  <c r="J1058" i="40"/>
  <c r="J1061" i="40" s="1"/>
  <c r="J1064" i="40" s="1"/>
  <c r="J1057" i="40"/>
  <c r="J1056" i="40"/>
  <c r="J1055" i="40"/>
  <c r="J1062" i="40" s="1"/>
  <c r="I629" i="40"/>
  <c r="I606" i="40"/>
  <c r="I478" i="40"/>
  <c r="I383" i="40"/>
  <c r="I290" i="40"/>
  <c r="F270" i="40"/>
  <c r="G270" i="40" s="1"/>
  <c r="J250" i="40" s="1"/>
  <c r="J247" i="40"/>
  <c r="I246" i="40"/>
  <c r="I194" i="40"/>
  <c r="J127" i="40"/>
  <c r="J118" i="40"/>
  <c r="J126" i="40" s="1"/>
  <c r="I113" i="40"/>
  <c r="O375" i="37"/>
  <c r="P375" i="37" s="1"/>
  <c r="K375" i="37"/>
  <c r="L375" i="37" s="1"/>
  <c r="O374" i="37"/>
  <c r="P374" i="37" s="1"/>
  <c r="K374" i="37"/>
  <c r="L374" i="37" s="1"/>
  <c r="N372" i="37"/>
  <c r="O362" i="37"/>
  <c r="P362" i="37" s="1"/>
  <c r="K362" i="37"/>
  <c r="L362" i="37" s="1"/>
  <c r="O361" i="37"/>
  <c r="P361" i="37" s="1"/>
  <c r="K361" i="37"/>
  <c r="L361" i="37" s="1"/>
  <c r="N359" i="37"/>
  <c r="O349" i="37"/>
  <c r="P349" i="37" s="1"/>
  <c r="K349" i="37"/>
  <c r="L349" i="37" s="1"/>
  <c r="O348" i="37"/>
  <c r="P348" i="37" s="1"/>
  <c r="K348" i="37"/>
  <c r="L348" i="37" s="1"/>
  <c r="N347" i="37"/>
  <c r="O310" i="37"/>
  <c r="P310" i="37" s="1"/>
  <c r="K310" i="37"/>
  <c r="L310" i="37" s="1"/>
  <c r="N308" i="37"/>
  <c r="O298" i="37"/>
  <c r="P298" i="37" s="1"/>
  <c r="K298" i="37"/>
  <c r="L298" i="37" s="1"/>
  <c r="O297" i="37"/>
  <c r="P297" i="37" s="1"/>
  <c r="K297" i="37"/>
  <c r="L297" i="37" s="1"/>
  <c r="O296" i="37"/>
  <c r="P296" i="37" s="1"/>
  <c r="N295" i="37"/>
  <c r="O285" i="37"/>
  <c r="P285" i="37" s="1"/>
  <c r="O284" i="37"/>
  <c r="P284" i="37" s="1"/>
  <c r="K284" i="37"/>
  <c r="L284" i="37" s="1"/>
  <c r="O283" i="37"/>
  <c r="P283" i="37" s="1"/>
  <c r="Q287" i="37" s="1"/>
  <c r="K283" i="37"/>
  <c r="L283" i="37" s="1"/>
  <c r="N282" i="37"/>
  <c r="O272" i="37"/>
  <c r="P272" i="37" s="1"/>
  <c r="O271" i="37"/>
  <c r="P271" i="37" s="1"/>
  <c r="K271" i="37"/>
  <c r="L271" i="37" s="1"/>
  <c r="K270" i="37"/>
  <c r="L270" i="37" s="1"/>
  <c r="N269" i="37"/>
  <c r="O259" i="37"/>
  <c r="P259" i="37" s="1"/>
  <c r="K259" i="37"/>
  <c r="L259" i="37" s="1"/>
  <c r="N257" i="37"/>
  <c r="O247" i="37"/>
  <c r="P247" i="37" s="1"/>
  <c r="K247" i="37"/>
  <c r="L247" i="37" s="1"/>
  <c r="K246" i="37"/>
  <c r="L246" i="37" s="1"/>
  <c r="P245" i="37"/>
  <c r="O245" i="37"/>
  <c r="K245" i="37"/>
  <c r="L245" i="37" s="1"/>
  <c r="O113" i="37"/>
  <c r="P113" i="37" s="1"/>
  <c r="Q117" i="37" s="1"/>
  <c r="R117" i="37" s="1"/>
  <c r="M113" i="37"/>
  <c r="K113" i="37"/>
  <c r="N111" i="37"/>
  <c r="O101" i="37"/>
  <c r="P101" i="37" s="1"/>
  <c r="O100" i="37"/>
  <c r="P100" i="37" s="1"/>
  <c r="Q105" i="37" s="1"/>
  <c r="K100" i="37"/>
  <c r="L100" i="37" s="1"/>
  <c r="N99" i="37"/>
  <c r="K72" i="37"/>
  <c r="L72" i="37" s="1"/>
  <c r="O71" i="37"/>
  <c r="P71" i="37" s="1"/>
  <c r="K71" i="37"/>
  <c r="L71" i="37" s="1"/>
  <c r="O70" i="37"/>
  <c r="P70" i="37" s="1"/>
  <c r="K70" i="37"/>
  <c r="L70" i="37" s="1"/>
  <c r="O69" i="37"/>
  <c r="P69" i="37" s="1"/>
  <c r="K69" i="37"/>
  <c r="L69" i="37" s="1"/>
  <c r="O67" i="37"/>
  <c r="P67" i="37" s="1"/>
  <c r="K67" i="37"/>
  <c r="L67" i="37" s="1"/>
  <c r="O66" i="37"/>
  <c r="P66" i="37" s="1"/>
  <c r="N64" i="37"/>
  <c r="K54" i="37"/>
  <c r="L54" i="37" s="1"/>
  <c r="M54" i="37" s="1"/>
  <c r="O54" i="37"/>
  <c r="P54" i="37" s="1"/>
  <c r="Q54" i="37" s="1"/>
  <c r="N53" i="37"/>
  <c r="N51" i="37"/>
  <c r="N39" i="37"/>
  <c r="O28" i="37"/>
  <c r="P28" i="37" s="1"/>
  <c r="K28" i="37"/>
  <c r="L28" i="37" s="1"/>
  <c r="O26" i="37"/>
  <c r="P26" i="37" s="1"/>
  <c r="K26" i="37"/>
  <c r="L26" i="37" s="1"/>
  <c r="O25" i="37"/>
  <c r="P25" i="37" s="1"/>
  <c r="O24" i="37"/>
  <c r="P24" i="37" s="1"/>
  <c r="K24" i="37"/>
  <c r="L24" i="37" s="1"/>
  <c r="O23" i="37"/>
  <c r="P23" i="37" s="1"/>
  <c r="K23" i="37"/>
  <c r="L23" i="37" s="1"/>
  <c r="N22" i="37"/>
  <c r="I14" i="36"/>
  <c r="I5775" i="36"/>
  <c r="I5765" i="36"/>
  <c r="I5764" i="36"/>
  <c r="I5763" i="36"/>
  <c r="I5762" i="36"/>
  <c r="I5761" i="36"/>
  <c r="I4550" i="36"/>
  <c r="I4540" i="36"/>
  <c r="I4539" i="36"/>
  <c r="I4542" i="36" s="1"/>
  <c r="I4545" i="36" s="1"/>
  <c r="I4538" i="36"/>
  <c r="I4537" i="36"/>
  <c r="I4543" i="36" s="1"/>
  <c r="I4536" i="36"/>
  <c r="I3497" i="36"/>
  <c r="I3487" i="36"/>
  <c r="I3486" i="36"/>
  <c r="I3489" i="36" s="1"/>
  <c r="I3492" i="36" s="1"/>
  <c r="I3485" i="36"/>
  <c r="I3484" i="36"/>
  <c r="I3483" i="36"/>
  <c r="I2501" i="36"/>
  <c r="I2491" i="36"/>
  <c r="I2490" i="36"/>
  <c r="I2489" i="36"/>
  <c r="I2488" i="36"/>
  <c r="I2487" i="36"/>
  <c r="I2494" i="36" s="1"/>
  <c r="I1481" i="36"/>
  <c r="I1471" i="36"/>
  <c r="I1470" i="36"/>
  <c r="I1473" i="36" s="1"/>
  <c r="I1476" i="36" s="1"/>
  <c r="I1469" i="36"/>
  <c r="I1468" i="36"/>
  <c r="I1467" i="36"/>
  <c r="I502" i="36"/>
  <c r="I503" i="36" s="1"/>
  <c r="I492" i="36"/>
  <c r="I491" i="36"/>
  <c r="I494" i="36" s="1"/>
  <c r="I497" i="36" s="1"/>
  <c r="I490" i="36"/>
  <c r="I489" i="36"/>
  <c r="I488" i="36"/>
  <c r="J2041" i="40" l="1"/>
  <c r="J4057" i="40"/>
  <c r="J129" i="40"/>
  <c r="J128" i="40"/>
  <c r="Q300" i="37"/>
  <c r="M348" i="37"/>
  <c r="M270" i="37"/>
  <c r="K258" i="37"/>
  <c r="L258" i="37" s="1"/>
  <c r="M258" i="37" s="1"/>
  <c r="O309" i="37"/>
  <c r="P309" i="37" s="1"/>
  <c r="K309" i="37"/>
  <c r="L309" i="37" s="1"/>
  <c r="K65" i="37"/>
  <c r="L65" i="37" s="1"/>
  <c r="O41" i="37"/>
  <c r="P41" i="37" s="1"/>
  <c r="Q41" i="37" s="1"/>
  <c r="K41" i="37"/>
  <c r="L41" i="37" s="1"/>
  <c r="O65" i="37"/>
  <c r="P65" i="37" s="1"/>
  <c r="O68" i="37"/>
  <c r="P68" i="37" s="1"/>
  <c r="K68" i="37"/>
  <c r="L68" i="37" s="1"/>
  <c r="M245" i="37"/>
  <c r="O29" i="37"/>
  <c r="P29" i="37" s="1"/>
  <c r="K29" i="37"/>
  <c r="L29" i="37" s="1"/>
  <c r="O360" i="37"/>
  <c r="P360" i="37" s="1"/>
  <c r="Q364" i="37" s="1"/>
  <c r="K360" i="37"/>
  <c r="L360" i="37" s="1"/>
  <c r="M360" i="37" s="1"/>
  <c r="O72" i="37"/>
  <c r="P72" i="37" s="1"/>
  <c r="K296" i="37"/>
  <c r="L296" i="37" s="1"/>
  <c r="M296" i="37" s="1"/>
  <c r="Q351" i="37"/>
  <c r="O27" i="37"/>
  <c r="P27" i="37" s="1"/>
  <c r="Q29" i="37" s="1"/>
  <c r="K27" i="37"/>
  <c r="L27" i="37" s="1"/>
  <c r="O246" i="37"/>
  <c r="P246" i="37" s="1"/>
  <c r="Q249" i="37" s="1"/>
  <c r="O311" i="37"/>
  <c r="P311" i="37" s="1"/>
  <c r="K311" i="37"/>
  <c r="L311" i="37" s="1"/>
  <c r="K25" i="37"/>
  <c r="L25" i="37" s="1"/>
  <c r="K101" i="37"/>
  <c r="L101" i="37" s="1"/>
  <c r="M100" i="37" s="1"/>
  <c r="O258" i="37"/>
  <c r="P258" i="37" s="1"/>
  <c r="Q261" i="37" s="1"/>
  <c r="O373" i="37"/>
  <c r="P373" i="37" s="1"/>
  <c r="Q377" i="37" s="1"/>
  <c r="K373" i="37"/>
  <c r="L373" i="37" s="1"/>
  <c r="M373" i="37" s="1"/>
  <c r="K66" i="37"/>
  <c r="L66" i="37" s="1"/>
  <c r="O270" i="37"/>
  <c r="P270" i="37" s="1"/>
  <c r="Q274" i="37" s="1"/>
  <c r="K272" i="37"/>
  <c r="L272" i="37" s="1"/>
  <c r="K285" i="37"/>
  <c r="L285" i="37" s="1"/>
  <c r="M283" i="37" s="1"/>
  <c r="I5768" i="36"/>
  <c r="I5767" i="36"/>
  <c r="I5770" i="36" s="1"/>
  <c r="I495" i="36"/>
  <c r="I1474" i="36"/>
  <c r="I2493" i="36"/>
  <c r="I2496" i="36" s="1"/>
  <c r="I3490" i="36"/>
  <c r="M23" i="37" l="1"/>
  <c r="M309" i="37"/>
  <c r="Q313" i="37"/>
  <c r="M65" i="37"/>
  <c r="Q73" i="37"/>
</calcChain>
</file>

<file path=xl/sharedStrings.xml><?xml version="1.0" encoding="utf-8"?>
<sst xmlns="http://schemas.openxmlformats.org/spreadsheetml/2006/main" count="1347" uniqueCount="426">
  <si>
    <t>DESCRIÇÃO</t>
  </si>
  <si>
    <t>CLASS</t>
  </si>
  <si>
    <t>UNIDADE</t>
  </si>
  <si>
    <t>QUANT.</t>
  </si>
  <si>
    <t>PREÇO(R$)</t>
  </si>
  <si>
    <t>PREÇO TOTAL (R$)</t>
  </si>
  <si>
    <t>01.01</t>
  </si>
  <si>
    <t>ADMINISTRAÇÃO</t>
  </si>
  <si>
    <t>SER.CG</t>
  </si>
  <si>
    <t>MÊS</t>
  </si>
  <si>
    <t>H</t>
  </si>
  <si>
    <t>01.02</t>
  </si>
  <si>
    <t>01.02.01</t>
  </si>
  <si>
    <t>M2</t>
  </si>
  <si>
    <t>UN</t>
  </si>
  <si>
    <t>01.03</t>
  </si>
  <si>
    <t>01.03.01</t>
  </si>
  <si>
    <t>01.04</t>
  </si>
  <si>
    <t>01.04.01</t>
  </si>
  <si>
    <t>01.04.02</t>
  </si>
  <si>
    <t>01.05</t>
  </si>
  <si>
    <t>CARGAS E TRANSPORTES</t>
  </si>
  <si>
    <t>01.05.01</t>
  </si>
  <si>
    <t>M3</t>
  </si>
  <si>
    <t>M3XKM</t>
  </si>
  <si>
    <t>02.01</t>
  </si>
  <si>
    <t>02.01.01</t>
  </si>
  <si>
    <t>Remoção de telha metálica sem reaproveitamento</t>
  </si>
  <si>
    <t>02.01.02</t>
  </si>
  <si>
    <t>02.01.04</t>
  </si>
  <si>
    <t>02.01.05</t>
  </si>
  <si>
    <t>M</t>
  </si>
  <si>
    <t>Parafusos modelo Hard, PB 12, 1/4" x 2"</t>
  </si>
  <si>
    <t>PÇ</t>
  </si>
  <si>
    <t>02.02</t>
  </si>
  <si>
    <t>02.02.01</t>
  </si>
  <si>
    <t>Remoção de forro metálico sem reaproveitamento</t>
  </si>
  <si>
    <t>02.02.02</t>
  </si>
  <si>
    <t>02.02.03</t>
  </si>
  <si>
    <t>02.03</t>
  </si>
  <si>
    <t>02.03.01</t>
  </si>
  <si>
    <t>02.03.02</t>
  </si>
  <si>
    <t>02.03.03</t>
  </si>
  <si>
    <t>02.03.04</t>
  </si>
  <si>
    <t>02.03.05</t>
  </si>
  <si>
    <t>02.03.06</t>
  </si>
  <si>
    <t>02.03.07</t>
  </si>
  <si>
    <t>02.03.08</t>
  </si>
  <si>
    <t>02.04</t>
  </si>
  <si>
    <t>02.04.01</t>
  </si>
  <si>
    <t>03.01</t>
  </si>
  <si>
    <t>03.01.01</t>
  </si>
  <si>
    <t>03.01.02</t>
  </si>
  <si>
    <t>03.01.03</t>
  </si>
  <si>
    <t>03.01.04</t>
  </si>
  <si>
    <t>03.02</t>
  </si>
  <si>
    <t>03.02.01</t>
  </si>
  <si>
    <t>03.02.02</t>
  </si>
  <si>
    <t>03.02.03</t>
  </si>
  <si>
    <t>Montagem de Forro em alumínio marquise 14 x 18 mm, 736 x var. (MAC-08))</t>
  </si>
  <si>
    <t>Montagem de Fechamento inferior direiro (MAC-01)</t>
  </si>
  <si>
    <t>Montagem de Fechamento inferior esquerdo (MAC-01)</t>
  </si>
  <si>
    <t>Montagem de Fechamento superior Direito (MAC-02)</t>
  </si>
  <si>
    <t>Montagem de Fechamento superior Esquerdo (MAC-02)</t>
  </si>
  <si>
    <t>Montagem de Arremate longitudinal (MAC-05)</t>
  </si>
  <si>
    <t>Montagem de Fechamento posterior (MAC-07)</t>
  </si>
  <si>
    <t xml:space="preserve">TOTAL GERAL: </t>
  </si>
  <si>
    <t>CÓDIGO</t>
  </si>
  <si>
    <t>93572U</t>
  </si>
  <si>
    <t>74220/1U</t>
  </si>
  <si>
    <t>C.P.25.000.0008.C</t>
  </si>
  <si>
    <t>84111U</t>
  </si>
  <si>
    <t>C.P.05.000.0022.C</t>
  </si>
  <si>
    <t>C.P.01.001.0185.C</t>
  </si>
  <si>
    <t>C.P.05.000.2224.C</t>
  </si>
  <si>
    <t>C.P.05.400.0002.C</t>
  </si>
  <si>
    <t>C.P.05.400.0003.C</t>
  </si>
  <si>
    <t>C.P.05.400.0004.C</t>
  </si>
  <si>
    <t>C.P.05.400.0005.C</t>
  </si>
  <si>
    <t>C.P.05.400.0006.C</t>
  </si>
  <si>
    <t>C.P.05.400.0007.C</t>
  </si>
  <si>
    <t>C.P.05.400.0008.C</t>
  </si>
  <si>
    <t>C.P.05.400.0009.C</t>
  </si>
  <si>
    <t>C.P.05.400.0010.C</t>
  </si>
  <si>
    <t>C.P.05.400.0011.C</t>
  </si>
  <si>
    <t>C.P.05.400.0012.C</t>
  </si>
  <si>
    <t>C.P.05.400.0013.C</t>
  </si>
  <si>
    <t>C.P.05.400.0014.C</t>
  </si>
  <si>
    <t>C.P.05.400.0015.C</t>
  </si>
  <si>
    <t>C.P.05.400.0016.C</t>
  </si>
  <si>
    <t>C.P.05.400.0017.C</t>
  </si>
  <si>
    <t>PÁG.:</t>
  </si>
  <si>
    <t>DATA:</t>
  </si>
  <si>
    <t>REVISÃO:</t>
  </si>
  <si>
    <t xml:space="preserve">PLANILHA DE ORÇAMENTO DE SERVIÇOS E MATERIAIS </t>
  </si>
  <si>
    <t>BDI SERVIÇOS:</t>
  </si>
  <si>
    <t>L.S. HORISTA</t>
  </si>
  <si>
    <t>L.S. MENSALISTA</t>
  </si>
  <si>
    <t>ITEMIZAÇÃO</t>
  </si>
  <si>
    <t>BASE</t>
  </si>
  <si>
    <t>TOTAL CARTÓRIO</t>
  </si>
  <si>
    <t>SINAPI</t>
  </si>
  <si>
    <t>C.P</t>
  </si>
  <si>
    <t>ENCARREGADO GERAL DE OBRAS COM ENCARGOS COMPLEMENTARES</t>
  </si>
  <si>
    <t>TAPUME DE CHAPA DE MADEIRA COMPENSADA, E= 6MM, COM PINTURA A CAL E REAPROVEITAMENTO DE 2X</t>
  </si>
  <si>
    <t>PLATAFORMA MADEIRA P/ ANDAIME TUBULAR APROVEITAMENTO 20 VEZES</t>
  </si>
  <si>
    <t>01</t>
  </si>
  <si>
    <t>02.03.09</t>
  </si>
  <si>
    <t>02.03.10</t>
  </si>
  <si>
    <t>02.04.02</t>
  </si>
  <si>
    <t>RELATÓRIO DE COMPOSIÇÕES DE CUSTOS UNITÁRIOS</t>
  </si>
  <si>
    <t>COEF.</t>
  </si>
  <si>
    <t>M.O.</t>
  </si>
  <si>
    <t>EXAMES - MENSALISTA (ENCARGOS COMPLEMENTARES) (COLETADO CAIXA)</t>
  </si>
  <si>
    <t>MAT.</t>
  </si>
  <si>
    <t>SEGURO - MENSALISTA (ENCARGOS COMPLEMENTARES) (COLETADO CAIXA)</t>
  </si>
  <si>
    <t>93557U</t>
  </si>
  <si>
    <t>EPI (ENCARGOS COMPLEMENTARES) - MENSALISTA</t>
  </si>
  <si>
    <t>PREÇO (mão-de-obra):</t>
  </si>
  <si>
    <t>PREÇO (material):</t>
  </si>
  <si>
    <t>PREÇO TOTAL (unit.):</t>
  </si>
  <si>
    <t>ADM(%):</t>
  </si>
  <si>
    <t>TOTAL TAXA:</t>
  </si>
  <si>
    <t>PREÇO TOTAL UNIT. (c/ taxa):</t>
  </si>
  <si>
    <t>PREÇO TOTAL (c/ taxa):</t>
  </si>
  <si>
    <t>ENCARREGADO GERAL DE OBRAS (MENSALISTA)</t>
  </si>
  <si>
    <t>TRANSPORTE - MENSALISTA (ENCARGOS COMPLEMENTARES) (COLETADO CAIXA)</t>
  </si>
  <si>
    <t>ALIMENTACAO - MENSALISTA (ENCARGOS COMPLEMENTARES) (COLETADO CAIXA)</t>
  </si>
  <si>
    <t>95422U</t>
  </si>
  <si>
    <t>CURSO DE CAPACITAÇÃO PARA ENCARREGADO GERAL DE OBRAS (ENCARGOS COMPLEMENTARES) - MENSALISTA</t>
  </si>
  <si>
    <t>PECA DE MADEIRA NATIVA / REGIONAL 7,5 X 7,5CM (3X3) NAO APARELHADA (P/FORMA)</t>
  </si>
  <si>
    <t>KG</t>
  </si>
  <si>
    <t>88262U</t>
  </si>
  <si>
    <t>CARPINTEIRO DE FORMAS COM ENCARGOS COMPLEMENTARES</t>
  </si>
  <si>
    <t>88316U</t>
  </si>
  <si>
    <t>SERVENTE COM ENCARGOS COMPLEMENTARES</t>
  </si>
  <si>
    <t>CAL HIDRATADA CH-I PARA ARGAMASSAS</t>
  </si>
  <si>
    <t>CHAPA DE MADEIRA COMPENSADA RESINADA PARA FORMA DE CONCRETO, DE *2,2 X 1,1* M, E = 6 MM</t>
  </si>
  <si>
    <t>PREGO DE ACO POLIDO COM CABECA 18 X 27 (2 1/2 X 10)</t>
  </si>
  <si>
    <t>OLEO DE LINHACA</t>
  </si>
  <si>
    <t>L</t>
  </si>
  <si>
    <t>88310U</t>
  </si>
  <si>
    <t>PINTOR COM ENCARGOS COMPLEMENTARES</t>
  </si>
  <si>
    <t>88264U</t>
  </si>
  <si>
    <t>ELETRICISTA COM ENCARGOS COMPLEMENTARES</t>
  </si>
  <si>
    <t>VERBA</t>
  </si>
  <si>
    <t>T.R.E.25.000.0010.I</t>
  </si>
  <si>
    <t>TABUA MADEIRA 2A QUALIDADE 2,5 X 30,0CM (1 X 12") NAO APARELHADA</t>
  </si>
  <si>
    <t>88315U</t>
  </si>
  <si>
    <t>SERRALHEIRO COM ENCARGOS COMPLEMENTARES</t>
  </si>
  <si>
    <t>CHI</t>
  </si>
  <si>
    <t>CHP</t>
  </si>
  <si>
    <t>88323U</t>
  </si>
  <si>
    <t>TELHADISTA COM ENCARGOS COMPLEMENTARES</t>
  </si>
  <si>
    <t>93287U</t>
  </si>
  <si>
    <t>GUINDASTE HIDRÁULICO AUTOPROPELIDO, COM LANÇA TELESCÓPICA 40 M, CAPACIDADE MÁXIMA 60 T, POTÊNCIA 260 KW - CHP DIURNO. AF_03/2016</t>
  </si>
  <si>
    <t>93288U</t>
  </si>
  <si>
    <t>GUINDASTE HIDRÁULICO AUTOPROPELIDO, COM LANÇA TELESCÓPICA 40 M, CAPACIDADE MÁXIMA 60 T, POTÊNCIA 260 KW - CHI DIURNO. AF_03/2016</t>
  </si>
  <si>
    <t>I.05.000.3107</t>
  </si>
  <si>
    <t>I.05.200.3006</t>
  </si>
  <si>
    <t>I.05.200.3005</t>
  </si>
  <si>
    <t>Rebites pop de alumínio para fixação 1/8"x52,2mm</t>
  </si>
  <si>
    <t>I.05.500.3107</t>
  </si>
  <si>
    <t>Forro em alumínio marquise 14 x 18 mm, 736 x var. (MAC-08))</t>
  </si>
  <si>
    <t>I.05.500.3108</t>
  </si>
  <si>
    <t>Fechamento inferior direiro (MAC-01)</t>
  </si>
  <si>
    <t>I.05.500.3109</t>
  </si>
  <si>
    <t>Fechamento inferior esquerdo (MAC-01)</t>
  </si>
  <si>
    <t>I.05.500.3110</t>
  </si>
  <si>
    <t>Fechamento superior Direito (MAC-02)</t>
  </si>
  <si>
    <t>I.05.500.3111</t>
  </si>
  <si>
    <t>Fechamento superior Esquerdo (MAC-02)</t>
  </si>
  <si>
    <t>I.05.500.3112</t>
  </si>
  <si>
    <t>Arremate longitudinal (MAC-05)</t>
  </si>
  <si>
    <t>I.05.500.3113</t>
  </si>
  <si>
    <t>Fechamento posterior (MAC-07)</t>
  </si>
  <si>
    <t>ORSE</t>
  </si>
  <si>
    <t>Serviços Técnicos de Engenharia (%)</t>
  </si>
  <si>
    <t>AC</t>
  </si>
  <si>
    <t>R</t>
  </si>
  <si>
    <t>DF</t>
  </si>
  <si>
    <t>Despesas Financeiras</t>
  </si>
  <si>
    <t>COFINS</t>
  </si>
  <si>
    <t>PIS</t>
  </si>
  <si>
    <t xml:space="preserve">BDI= </t>
  </si>
  <si>
    <t>( 1 + ( AC + R + S + G )) x ( 1 + DF ) x ( 1 + L )</t>
  </si>
  <si>
    <t>( 1 - T )</t>
  </si>
  <si>
    <t>Em que:</t>
  </si>
  <si>
    <t xml:space="preserve">AC = </t>
  </si>
  <si>
    <t>taxa representativa das despesas de rateio da administração central;</t>
  </si>
  <si>
    <t>S + G =</t>
  </si>
  <si>
    <t>taxa representativa de seguros mais garantias;</t>
  </si>
  <si>
    <t>R =</t>
  </si>
  <si>
    <t>taxa representativa de riscos;</t>
  </si>
  <si>
    <t>DF =</t>
  </si>
  <si>
    <t>taxa representativa das despesas financeiras;</t>
  </si>
  <si>
    <t>L =</t>
  </si>
  <si>
    <t xml:space="preserve">taxa representativa do lucro/remuneração; </t>
  </si>
  <si>
    <t>T =</t>
  </si>
  <si>
    <t>taxa representativa da incidência de tributos.</t>
  </si>
  <si>
    <t>TOTAL</t>
  </si>
  <si>
    <t>LIMPEZA PERMANENTE DA OBRA</t>
  </si>
  <si>
    <t>TAXAS E CONSUMOS</t>
  </si>
  <si>
    <t>Fornecimento e miontagem de Forro em alumínio marquise 14 x 18 mm, 736 x var. (MAC-08))</t>
  </si>
  <si>
    <t>Fornecimento e montagem de Fechamento inferior direiro (MAC-01)</t>
  </si>
  <si>
    <t>Fornecimento e montagem de Fechamento inferior esquerdo (MAC-01)</t>
  </si>
  <si>
    <t>Fornecimento e montagem de Fechamento superior Direito (MAC-02)</t>
  </si>
  <si>
    <t>Fornecimento e montagem de Fechamento superior Esquerdo (MAC-02)</t>
  </si>
  <si>
    <t>Fornecimento e montagem de Arremate longitudinal (MAC-05)</t>
  </si>
  <si>
    <t>Fornecimento e montagem de Fechamento posterior (MAC-07)</t>
  </si>
  <si>
    <t>Fornecimento e montagem de Calha superior beiral (MAC 03)</t>
  </si>
  <si>
    <t>Fornecimento e montagem de Calha inferior beiral (MAC 04)</t>
  </si>
  <si>
    <t>COMP.01.200.011</t>
  </si>
  <si>
    <t>COMP.01.200.110</t>
  </si>
  <si>
    <t>CONTAINER 2,30 X 6,00 M, ALT. 2,50 M, COM 1 SANITARIO, PARA ESCRITORIO, COMPLETO, SEM DIVISORIAS INTERNAS (LOCACAO)</t>
  </si>
  <si>
    <t xml:space="preserve">EQUIPAMENTOS </t>
  </si>
  <si>
    <t>I.05.500.3127</t>
  </si>
  <si>
    <t>Calha superior beiral (MAC 03)</t>
  </si>
  <si>
    <t>I.05.500.3128</t>
  </si>
  <si>
    <t>Calha inferior beiral (MAC 04)</t>
  </si>
  <si>
    <t>C.P.05.400.1009.C</t>
  </si>
  <si>
    <t>C.P.05.400.10109.C</t>
  </si>
  <si>
    <t>C.P.05.400.1019.C</t>
  </si>
  <si>
    <t>T</t>
  </si>
  <si>
    <t>LOCACAO DE CONTAINER 2,30 X 6,00 M, ALT. 2,50 M, COM 1 VASO  SANITARIO, PARA ESCRITORIO, COMPLETO, SEM DIVISORIAS INTERNAS</t>
  </si>
  <si>
    <t>un</t>
  </si>
  <si>
    <t>h</t>
  </si>
  <si>
    <t>01.01.01</t>
  </si>
  <si>
    <t>COMPOSIÇAO</t>
  </si>
  <si>
    <t>CP</t>
  </si>
  <si>
    <t>74220/U</t>
  </si>
  <si>
    <t>ADMINISTRAÇÃO LOCAL</t>
  </si>
  <si>
    <t xml:space="preserve">ADMINSTRAÇAO </t>
  </si>
  <si>
    <t>01.03.01.06</t>
  </si>
  <si>
    <t xml:space="preserve"> EQUIPAMENTOS</t>
  </si>
  <si>
    <t>ADMINISTRAÇÃO  LOCAL</t>
  </si>
  <si>
    <t>02.01.03</t>
  </si>
  <si>
    <t>Encarregado geral de obras com encargos complementares</t>
  </si>
  <si>
    <t>Locação de container 2.30x6.00 m, altura 2.50m, com 1 sanitario para escritorio, completo, sem divisorias internas</t>
  </si>
  <si>
    <t xml:space="preserve">Tapume de chapa de madeira compensada, e=6mm, com pintura a cal e reaproveitamento 2x </t>
  </si>
  <si>
    <t>Limpeza permanente da obra</t>
  </si>
  <si>
    <t>Plataforma madeira p/andaime tubular aproveitamento 20x</t>
  </si>
  <si>
    <t>l</t>
  </si>
  <si>
    <t>P</t>
  </si>
  <si>
    <t>Solvente a base de poliuretano 440.000 RENNER ou similar</t>
  </si>
  <si>
    <t>Lixa em folha para parede ou madeira, numero 120 (cor vermelha)</t>
  </si>
  <si>
    <t>LIMPEZA</t>
  </si>
  <si>
    <t>72897</t>
  </si>
  <si>
    <t>72839</t>
  </si>
  <si>
    <t>25.000.0008 C</t>
  </si>
  <si>
    <t xml:space="preserve">LIMPEZA </t>
  </si>
  <si>
    <t>C.P.</t>
  </si>
  <si>
    <t>05.000.2224.C</t>
  </si>
  <si>
    <t>02.03.11</t>
  </si>
  <si>
    <t>.05.000.0022.C</t>
  </si>
  <si>
    <t>01.001.0185.C</t>
  </si>
  <si>
    <t>03.01.05</t>
  </si>
  <si>
    <t>03.02.04</t>
  </si>
  <si>
    <t>05.400.4004.C</t>
  </si>
  <si>
    <t>05.400.4009.C</t>
  </si>
  <si>
    <t>02.400.10109.C</t>
  </si>
  <si>
    <t>05.400.1019.C</t>
  </si>
  <si>
    <t>TAXA (%)</t>
  </si>
  <si>
    <t>Administração Central</t>
  </si>
  <si>
    <t>S + G</t>
  </si>
  <si>
    <t>Seguros  +  Garantias</t>
  </si>
  <si>
    <t>Riscos</t>
  </si>
  <si>
    <t>Lucro/Remuneração</t>
  </si>
  <si>
    <t>Tributos</t>
  </si>
  <si>
    <t>ISS</t>
  </si>
  <si>
    <t>Imposto Sobre Serviços</t>
  </si>
  <si>
    <t>C</t>
  </si>
  <si>
    <t>BDI CALCULADO (%)</t>
  </si>
  <si>
    <t>BDI ADOTADO (%)</t>
  </si>
  <si>
    <r>
      <t>*</t>
    </r>
    <r>
      <rPr>
        <sz val="11"/>
        <color indexed="8"/>
        <rFont val="Calibri"/>
        <family val="2"/>
      </rPr>
      <t>Considerando-se que num serviço de engenharia metade dos custos é de mão de obra e a outra metade é de material, na composição do BDI incide apenas metade do ISS do município. Para efeito de faturamento, contudo, será observada a legislação específica de cada município onde o serviço foi prestado.</t>
    </r>
  </si>
  <si>
    <t>Remoção de arremate metálicos do forro</t>
  </si>
  <si>
    <t>Montagem de Fechamento posterior (MAC-06)</t>
  </si>
  <si>
    <t>CRONOGRAMA FÍSICO-FINACEIRO</t>
  </si>
  <si>
    <t>ITEM</t>
  </si>
  <si>
    <t>%</t>
  </si>
  <si>
    <t>MÊS 01</t>
  </si>
  <si>
    <t>MÊS 02</t>
  </si>
  <si>
    <t>R$</t>
  </si>
  <si>
    <t>PERCENTUAIS ETAPAS</t>
  </si>
  <si>
    <t>PERCENTUAIS ACUMULADOS</t>
  </si>
  <si>
    <t>EQUIPAMENTOS</t>
  </si>
  <si>
    <t>LIMPEZA PERMANENTE</t>
  </si>
  <si>
    <t>1.2</t>
  </si>
  <si>
    <t>1.3</t>
  </si>
  <si>
    <t>1.4</t>
  </si>
  <si>
    <t>1.5</t>
  </si>
  <si>
    <t>2.1</t>
  </si>
  <si>
    <t>2.2</t>
  </si>
  <si>
    <t>2.3</t>
  </si>
  <si>
    <t>2.4</t>
  </si>
  <si>
    <t>2.6</t>
  </si>
  <si>
    <t>2.7</t>
  </si>
  <si>
    <t>3714/adaptada</t>
  </si>
  <si>
    <t>Pintor com encargos  complementares</t>
  </si>
  <si>
    <t>Servente de obras com encargos  complementares</t>
  </si>
  <si>
    <t>Pintura de acabamento em superfícies metálicas com aplicação de 02 demão de tinta esmalte poliuretano</t>
  </si>
  <si>
    <t>03714/ADAPTADA</t>
  </si>
  <si>
    <t>3714/ADAPTADA</t>
  </si>
  <si>
    <t>Lixa para ferro 150</t>
  </si>
  <si>
    <t>GL</t>
  </si>
  <si>
    <t>Lixa p/ferro  numero 150</t>
  </si>
  <si>
    <t>Fornecimento e montagem de Fechamento posterior (MAC-06)</t>
  </si>
  <si>
    <t>Fechamento posterior (MAC-06)</t>
  </si>
  <si>
    <t>88316</t>
  </si>
  <si>
    <t>SUB-TOTAL</t>
  </si>
  <si>
    <t>3714/Adaptada</t>
  </si>
  <si>
    <t>TOTAL SIMPLES</t>
  </si>
  <si>
    <t>TOTAL ACUMULADO</t>
  </si>
  <si>
    <t>SUB TOTAL</t>
  </si>
  <si>
    <t>Tinta esmalte poliuretano, RENNER RETHANE FLV 652, DHRA, PERFORTEX ou similar</t>
  </si>
  <si>
    <t>73865-1</t>
  </si>
  <si>
    <t xml:space="preserve">Fundo preparador Primer epoxi Oxibond DH7 907 </t>
  </si>
  <si>
    <t>Solvente diluente a base de aguarras</t>
  </si>
  <si>
    <t xml:space="preserve">ESCADA COM 3M </t>
  </si>
  <si>
    <t>L.S.MENSALISTA</t>
  </si>
  <si>
    <t>Fornecimento e montagem de Forro em alumínio marquise 14 x 18 mm, 736 x var. (MAC-08))</t>
  </si>
  <si>
    <t>Carga, manobras e descarga de materiais diversos, com caminhao basculante 6m3 (carga e descarga de telhas da empresa de pintura à obra)</t>
  </si>
  <si>
    <t>R$ C/ BDI</t>
  </si>
  <si>
    <t>Transporte com caminhao basculante de 10 m3, em via urbana pavimentada,  DMT acima de  30Km(unidade: m3xkm). AF_04/2016  (Adotado 35km)</t>
  </si>
  <si>
    <t>TOTAL INSTALAÇÕES</t>
  </si>
  <si>
    <t>BDI(22.88%):</t>
  </si>
  <si>
    <t xml:space="preserve">LS(116.85%)        : </t>
  </si>
  <si>
    <t>Composição do B.D.I. com encargos não desonerados</t>
  </si>
  <si>
    <r>
      <t xml:space="preserve">NOTA: Foram utilizados os valores médios para Administração Central, Seguro + Garantia, Risco, Despesa Financeira e Lucro estabelecidos no </t>
    </r>
    <r>
      <rPr>
        <b/>
        <i/>
        <sz val="12"/>
        <color indexed="8"/>
        <rFont val="Calibri"/>
        <family val="2"/>
      </rPr>
      <t xml:space="preserve">Acórdão 2622/2013 do TCU </t>
    </r>
    <r>
      <rPr>
        <i/>
        <sz val="12"/>
        <color indexed="8"/>
        <rFont val="Calibri"/>
        <family val="2"/>
      </rPr>
      <t>para</t>
    </r>
    <r>
      <rPr>
        <b/>
        <i/>
        <sz val="12"/>
        <color indexed="8"/>
        <rFont val="Calibri"/>
        <family val="2"/>
      </rPr>
      <t xml:space="preserve"> Construção de Edifícios</t>
    </r>
    <r>
      <rPr>
        <i/>
        <sz val="12"/>
        <color indexed="8"/>
        <rFont val="Calibri"/>
        <family val="2"/>
      </rPr>
      <t>. Para o PIS e o COFIS foram utilizadas as alíquotas de 0,65% e 3,00%, respectivamente, referentes ao regime de incidência cumulativa. Para o ISS foi considerada a alíquota de 5%, adotada em Salvador.</t>
    </r>
  </si>
  <si>
    <t xml:space="preserve">  LS(72,82%)        : </t>
  </si>
  <si>
    <t>Fornecimento e montagem de Telha e capa de alumínio trapezoidal, calandrada (MAC-13/14) com pintura</t>
  </si>
  <si>
    <t>Montagem de Telha e capa de alumínio trapezoidal, calandrada (MAC-13/14)</t>
  </si>
  <si>
    <t xml:space="preserve"> Telha e capa de alumínio trapezoidal, calandrada (MAC-13/14) com pintura</t>
  </si>
  <si>
    <t>HORAS EXTRAS PARA REALIZAÇÃO DE SERVIÇOS AOS SÁBADOS E DIAS ÚTEIS</t>
  </si>
  <si>
    <t>HORAS EXTRAS</t>
  </si>
  <si>
    <t>HORAS EXTRAS PARA REALIZAÇÃO DE SERVIÇOS AOS DOMINGOS</t>
  </si>
  <si>
    <t>88309</t>
  </si>
  <si>
    <t>88310</t>
  </si>
  <si>
    <t>88315</t>
  </si>
  <si>
    <t>88317</t>
  </si>
  <si>
    <t>88264</t>
  </si>
  <si>
    <t>88267</t>
  </si>
  <si>
    <t>79462/Adaptada</t>
  </si>
  <si>
    <t>TRATAMENTO DA ESTRUTURA DA MARQUISE</t>
  </si>
  <si>
    <t xml:space="preserve">LS(%): </t>
  </si>
  <si>
    <t>BDI(%):</t>
  </si>
  <si>
    <t>Massa epoxi  bi compondente (massa +catalizador) - 2 demaos</t>
  </si>
  <si>
    <t>26019-Ins./84656-Compos.</t>
  </si>
  <si>
    <t>Disco de desbaste para metal  ferroso em geral</t>
  </si>
  <si>
    <t>COTAÇAO</t>
  </si>
  <si>
    <t>Lixadeira/Esmerilhadeira 7"</t>
  </si>
  <si>
    <t>mês</t>
  </si>
  <si>
    <t>88310C</t>
  </si>
  <si>
    <t>88316C</t>
  </si>
  <si>
    <t>Retirada cuidadosa e reinstalação de luminárias</t>
  </si>
  <si>
    <t>TOTAL HORAS EXTRAS</t>
  </si>
  <si>
    <t>ART/RRT</t>
  </si>
  <si>
    <t>LOCACAO DE ANDAIME METALICO TUBULAR DE ENCAIXE, TIPO DE TORRE, COM LARGURA DE 1 ATE 1,5 M E ALTURA DE *1,00* M</t>
  </si>
  <si>
    <t>ANDAIME TUBULAR TIPO TORRE (INCLUSIVE MONTAGEM E DESMONTAGEM)</t>
  </si>
  <si>
    <t>88278U</t>
  </si>
  <si>
    <t>MONTADOR DE ESTRUTURA METÁLICA COM ENCARGOS COMPLEMENTARES</t>
  </si>
  <si>
    <t>TRANSPORTE HORIZONTAL, TUBOS DE AÇO CARBONO LEVE OU MÉDIO, PRETO OU GALVANIZADO, COM DIÂMETRO MAIOR QUE 40 MM E MENOR OU IGUAL A 65 MM, MANUAL, 30M.
AF_06/2015</t>
  </si>
  <si>
    <t>SINAPI 97064</t>
  </si>
  <si>
    <t>M X MÊS</t>
  </si>
  <si>
    <t>C.P.01.004.001</t>
  </si>
  <si>
    <t>01.004.001</t>
  </si>
  <si>
    <t>Andaime tubular tipo torre, inclusive montagem e desmontagem</t>
  </si>
  <si>
    <t>M x MÊS</t>
  </si>
  <si>
    <t>Fornecimento e montagem de Telha e capa de alumínio trapezoidal, calandrada - pre-pintada (MAC-13/14)</t>
  </si>
  <si>
    <t>Remoção de fechamentos metálicos do forro</t>
  </si>
  <si>
    <t>FORNECIMENTO DE MATERIAL E MONTAGEM DA MARQUISE</t>
  </si>
  <si>
    <t>1.1</t>
  </si>
  <si>
    <t>MARQUISE  CARTÓRIO</t>
  </si>
  <si>
    <t>REMOÇÕES E RETIRADAS</t>
  </si>
  <si>
    <t>03.01.06</t>
  </si>
  <si>
    <t>03.01.07</t>
  </si>
  <si>
    <t>03.01.08</t>
  </si>
  <si>
    <t>03.02.05</t>
  </si>
  <si>
    <t>03.02.06</t>
  </si>
  <si>
    <t>03.02.07</t>
  </si>
  <si>
    <t>03.02.08</t>
  </si>
  <si>
    <t>REFORMA DA MARQUISE DOS CARTÓRIOS DO TRIBUNAL REGIONAL ELEITORAL DA BAHIA</t>
  </si>
  <si>
    <t>1ª SEMANA</t>
  </si>
  <si>
    <t>2ª SEMANA</t>
  </si>
  <si>
    <t>3ª SEMANA</t>
  </si>
  <si>
    <t>4ª SEMANA</t>
  </si>
  <si>
    <t>Pedreiro com encargos complementares</t>
  </si>
  <si>
    <t>Servente com encargos complementares</t>
  </si>
  <si>
    <t>Pintor com encargos complementares</t>
  </si>
  <si>
    <t>Serralheiro com encargos complementares</t>
  </si>
  <si>
    <t>Soldador com encargos complementares</t>
  </si>
  <si>
    <t>Eletricista com encargos complementares</t>
  </si>
  <si>
    <t>Encanador ou Bombeiro Hidráulico  com encargos complementares</t>
  </si>
  <si>
    <t>SERVIÇOS PRELIMINARES / INSTALAÇÃO DE CANTEIRO</t>
  </si>
  <si>
    <t>01.03.02</t>
  </si>
  <si>
    <t>SERVIÇOS  PRELIMINARES / INSTALAÇÃO DE CANTEIRO</t>
  </si>
  <si>
    <t>C.P.02.001.003.C</t>
  </si>
  <si>
    <t>C.P.02.001.005.C</t>
  </si>
  <si>
    <t>.02.001.003.C</t>
  </si>
  <si>
    <t>.02.001.005.C</t>
  </si>
  <si>
    <t>RETIRADA CUIDADOSA E REINSTALAÇÃO DE LUMINÁRIA</t>
  </si>
  <si>
    <t>TRATAMENTO  COM LIXAMENTO MECANICO,  MASSA EPOXI - 1 DEMAO (T-4)</t>
  </si>
  <si>
    <t>PINTURA PRIMER A BASE DE EPOXI, PARA ESTRUTURA METALICA, 1 DEMAO, ESPESSURA DE 25 MICRA (T-3)</t>
  </si>
  <si>
    <t>PINTURA DE ACABAMENTO EM POLIURETANO MARROM EM ESTRUTURA  METALICA - 2 DEMAOS (T-2)</t>
  </si>
  <si>
    <t>Tratamento com Lixamento Mecânico e Massa Epoxi em  Vigas e Pilares Marquise (ECA-14) - T4</t>
  </si>
  <si>
    <t>Pintura Primer a base de Epóxi em Vigas, Pilares e Terças Cobertura Marquise (ECA-14) - T3</t>
  </si>
  <si>
    <t>Pintura de acabamento em Poliuretano  Marrom, 2 demaos  - em Vigas e Pilares Marquise  (ECA-14) -  T2</t>
  </si>
  <si>
    <t>05.400.0002.C</t>
  </si>
  <si>
    <t>05.400.0003.C</t>
  </si>
  <si>
    <t>05.400.0005.C</t>
  </si>
  <si>
    <t>05.400.0006.C</t>
  </si>
  <si>
    <t>05.400.0007.C</t>
  </si>
  <si>
    <t>05.400.0009.C</t>
  </si>
  <si>
    <t>05.400.0008.C</t>
  </si>
  <si>
    <t>CAMINHÃO BASCULANTE 6 M3, PESO BRUTO TOTAL 16.000 KG, CARGA ÚTIL MÁXIMA 13.071 KG, DISTÂNCIA ENTRE EIXOS 4,80 M, POTÊNCIA 230 CV INCLUSIVE CAÇAMBA M
ETÁLICA - CHI DIURNO. AF_06/2014</t>
  </si>
  <si>
    <t>CAMINHÃO TOCO, PBT 16.000 KG, CARGA ÚTIL MÁX. 10.685 KG, DIST. ENTRE EIXOS 4,8 M, POTÊNCIA 189 CV, INCLUSIVE CARROCERIA FIXA ABERTA DE MADEIRA P/ TR
ANSPORTE GERAL DE CARGA SECA, DIMEN. APROX. 2,5 X 7,00 X 0,50 M - CHP DIUR
NO. AF_06/2014</t>
  </si>
  <si>
    <t>M3 X KM</t>
  </si>
  <si>
    <t>BASE DE REFERÊNCIA - SINAPI/SALVADOR -ABRIL / 2019 - ORSE/ABRIL/2019 - ENCARGOS SOCIAIS NÃO  DESONERADOS</t>
  </si>
  <si>
    <t>BASE DE REFERÊNCIA - SINAPI/SALVADOR - ABRIL / 2019 - ORSE/ABRIL/2019 - ENCARGOS SOCIAIS  NAO DESONERADOS</t>
  </si>
  <si>
    <t>PODER JUDICIÁRIO</t>
  </si>
  <si>
    <t>TRIBUNAL REGIONAL ELEITORAL DA BAHIA</t>
  </si>
  <si>
    <t>SECRETARIA DE GESTÃO DE SERVIÇOS</t>
  </si>
  <si>
    <t>COORDENADORIA DE OBRAS E MANUTENÇÃO PREDIAL</t>
  </si>
  <si>
    <t>SEÇÃO DE PROJETOS E OBRAS</t>
  </si>
  <si>
    <t>OBSERVAÇÕES: O RESPONSÁVEL TÉCNICO DEVERÁ REALIZAR VISITAS SEMANAIS À OBRA.</t>
  </si>
  <si>
    <t>A ENERGIA E ÁGUA SERÃO FORNECIDOS PELO TRIBUNAL.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</si>
</sst>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3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-&quot;R$&quot;* #,##0.00_-;\-&quot;R$&quot;* #,##0.00_-;_-&quot;R$&quot;* &quot;-&quot;??_-;_-@_-"/>
    <numFmt numFmtId="165" formatCode="_(&quot;R$ &quot;* #,##0.00_);_(&quot;R$ &quot;* \(#,##0.00\);_(&quot;R$ &quot;* &quot;-&quot;??_);_(@_)"/>
    <numFmt numFmtId="166" formatCode="_(* #,##0.00_);_(* \(#,##0.00\);_(* \-??_);_(@_)"/>
    <numFmt numFmtId="167" formatCode="_-&quot;R$ &quot;* #,##0.00_-;&quot;-R$ &quot;* #,##0.00_-;_-&quot;R$ &quot;* \-??_-;_-@_-"/>
    <numFmt numFmtId="168" formatCode="&quot;R$ &quot;#,##0_);\(&quot;R$ &quot;#,##0\)"/>
    <numFmt numFmtId="169" formatCode="_-* #,##0.00_-;\-* #,##0.00_-;_-* \-??_-;_-@_-"/>
    <numFmt numFmtId="170" formatCode="#,##0.00\ ;&quot; (&quot;#,##0.00\);&quot; -&quot;#\ ;@\ "/>
    <numFmt numFmtId="171" formatCode="#,##0.00\ ;\-#,##0.00\ ;&quot; -&quot;#\ ;@\ "/>
    <numFmt numFmtId="172" formatCode="&quot; R$ &quot;#,##0.00\ ;&quot;-R$ &quot;#,##0.00\ ;&quot; R$ -&quot;#\ ;@\ "/>
    <numFmt numFmtId="173" formatCode="#,##0.00&quot; &quot;;&quot;-&quot;#,##0.00&quot; &quot;;&quot; -&quot;#&quot; &quot;;@&quot; &quot;"/>
    <numFmt numFmtId="174" formatCode="[$R$-416]&quot; &quot;#,##0.00;[Red]&quot;-&quot;[$R$-416]&quot; &quot;#,##0.00"/>
    <numFmt numFmtId="175" formatCode="#,##0.00&quot; &quot;;&quot; (&quot;#,##0.00&quot;)&quot;;&quot; -&quot;#&quot; &quot;;@&quot; &quot;"/>
    <numFmt numFmtId="176" formatCode="#,##0&quot; €&quot;;&quot;-&quot;#,##0&quot; €&quot;"/>
    <numFmt numFmtId="177" formatCode="* #,##0.00\ ;* \(#,##0.00\);* \-#\ ;@\ "/>
    <numFmt numFmtId="178" formatCode="#,##0.00\ ;\(#,##0.00\);\-#\ ;@\ "/>
    <numFmt numFmtId="179" formatCode="#,##0.00\ ;#,##0.00\ ;\-#\ ;@\ "/>
    <numFmt numFmtId="180" formatCode="_-* #,##0.000_-;\-* #,##0.000_-;_-* &quot;-&quot;??_-;_-@_-"/>
    <numFmt numFmtId="181" formatCode="_-* #,##0.0000_-;\-* #,##0.0000_-;_-* &quot;-&quot;??_-;_-@_-"/>
    <numFmt numFmtId="182" formatCode="&quot;R$&quot;\ #,##0.00"/>
    <numFmt numFmtId="183" formatCode="0.0000%"/>
    <numFmt numFmtId="184" formatCode="0.0000"/>
  </numFmts>
  <fonts count="7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rgb="FF000000"/>
      <name val="Verdana"/>
      <family val="2"/>
    </font>
    <font>
      <sz val="12"/>
      <color rgb="FF000000"/>
      <name val="Arial"/>
      <family val="2"/>
    </font>
    <font>
      <b/>
      <sz val="12"/>
      <color rgb="FF000000"/>
      <name val="Arial"/>
      <family val="2"/>
    </font>
    <font>
      <b/>
      <sz val="12"/>
      <name val="Arial"/>
      <family val="2"/>
    </font>
    <font>
      <b/>
      <sz val="12"/>
      <color theme="0"/>
      <name val="Arial"/>
      <family val="2"/>
    </font>
    <font>
      <sz val="12"/>
      <color theme="1"/>
      <name val="Arial"/>
      <family val="2"/>
    </font>
    <font>
      <sz val="10"/>
      <name val="Arial"/>
      <family val="2"/>
    </font>
    <font>
      <sz val="11"/>
      <color rgb="FF000000"/>
      <name val="Calibri"/>
      <family val="2"/>
    </font>
    <font>
      <b/>
      <sz val="18"/>
      <color theme="3"/>
      <name val="Calibri Light"/>
      <family val="2"/>
      <scheme val="major"/>
    </font>
    <font>
      <sz val="14"/>
      <name val="Arial"/>
      <family val="2"/>
    </font>
    <font>
      <sz val="11"/>
      <color rgb="FF000000"/>
      <name val="Calibri"/>
      <family val="2"/>
      <charset val="1"/>
    </font>
    <font>
      <sz val="11"/>
      <color rgb="FF000000"/>
      <name val="Arial"/>
      <family val="2"/>
    </font>
    <font>
      <sz val="11"/>
      <color rgb="FF000000"/>
      <name val="Calibri"/>
      <family val="2"/>
      <scheme val="minor"/>
    </font>
    <font>
      <sz val="11"/>
      <color theme="1"/>
      <name val="Arial Narrow"/>
      <family val="2"/>
    </font>
    <font>
      <sz val="11"/>
      <color indexed="8"/>
      <name val="Calibri"/>
      <family val="2"/>
    </font>
    <font>
      <sz val="10"/>
      <color indexed="8"/>
      <name val="Arial1"/>
    </font>
    <font>
      <sz val="10"/>
      <color rgb="FF000000"/>
      <name val="Arial1"/>
      <family val="2"/>
    </font>
    <font>
      <b/>
      <i/>
      <sz val="16"/>
      <color rgb="FF000000"/>
      <name val="Calibri"/>
      <family val="2"/>
    </font>
    <font>
      <b/>
      <i/>
      <u/>
      <sz val="11"/>
      <color rgb="FF000000"/>
      <name val="Calibri"/>
      <family val="2"/>
    </font>
    <font>
      <sz val="10"/>
      <name val="Calibri"/>
      <family val="2"/>
      <charset val="1"/>
    </font>
    <font>
      <u/>
      <sz val="9.35"/>
      <color indexed="12"/>
      <name val="Calibri"/>
      <family val="2"/>
    </font>
    <font>
      <sz val="12"/>
      <color indexed="8"/>
      <name val="Verdana"/>
      <family val="2"/>
    </font>
    <font>
      <sz val="11"/>
      <color indexed="8"/>
      <name val="Arial"/>
      <family val="2"/>
      <charset val="1"/>
    </font>
    <font>
      <sz val="11"/>
      <color indexed="8"/>
      <name val="Arial"/>
      <family val="2"/>
    </font>
    <font>
      <sz val="10"/>
      <name val="Arial"/>
      <family val="2"/>
      <charset val="1"/>
    </font>
    <font>
      <sz val="11"/>
      <color rgb="FF000000"/>
      <name val="Arial"/>
      <family val="2"/>
      <charset val="1"/>
    </font>
    <font>
      <sz val="12"/>
      <name val="Arial"/>
      <family val="2"/>
    </font>
    <font>
      <sz val="12"/>
      <color rgb="FF000000"/>
      <name val="Verdana"/>
      <family val="2"/>
    </font>
    <font>
      <sz val="12"/>
      <name val="Verdana"/>
      <family val="2"/>
    </font>
    <font>
      <sz val="10"/>
      <color theme="0"/>
      <name val="Verdana"/>
      <family val="2"/>
    </font>
    <font>
      <b/>
      <sz val="18"/>
      <name val="Arial"/>
      <family val="2"/>
    </font>
    <font>
      <b/>
      <sz val="16"/>
      <name val="Arial"/>
      <family val="2"/>
    </font>
    <font>
      <b/>
      <sz val="12"/>
      <color rgb="FF000000"/>
      <name val="Verdana"/>
      <family val="2"/>
    </font>
    <font>
      <sz val="12"/>
      <color theme="1"/>
      <name val="Verdana"/>
      <family val="2"/>
    </font>
    <font>
      <b/>
      <sz val="12"/>
      <color indexed="8"/>
      <name val="Calibri"/>
      <family val="2"/>
    </font>
    <font>
      <i/>
      <sz val="12"/>
      <color theme="1"/>
      <name val="Calibri"/>
      <family val="2"/>
    </font>
    <font>
      <b/>
      <i/>
      <sz val="12"/>
      <color indexed="8"/>
      <name val="Calibri"/>
      <family val="2"/>
    </font>
    <font>
      <i/>
      <sz val="12"/>
      <color indexed="8"/>
      <name val="Calibri"/>
      <family val="2"/>
    </font>
    <font>
      <sz val="12"/>
      <color theme="1"/>
      <name val="Calibri"/>
      <family val="2"/>
    </font>
    <font>
      <b/>
      <sz val="12"/>
      <color theme="1"/>
      <name val="Calibri"/>
      <family val="2"/>
    </font>
    <font>
      <sz val="11"/>
      <name val="Arial"/>
      <family val="2"/>
    </font>
    <font>
      <b/>
      <sz val="11"/>
      <name val="Arial"/>
      <family val="2"/>
    </font>
    <font>
      <b/>
      <sz val="14"/>
      <name val="Arial"/>
      <family val="2"/>
    </font>
    <font>
      <b/>
      <sz val="11"/>
      <color theme="0"/>
      <name val="Arial"/>
      <family val="2"/>
    </font>
    <font>
      <sz val="11"/>
      <color theme="1"/>
      <name val="Arial"/>
      <family val="2"/>
    </font>
    <font>
      <b/>
      <sz val="12"/>
      <color indexed="8"/>
      <name val="Verdana"/>
      <family val="2"/>
    </font>
    <font>
      <sz val="11"/>
      <name val="Calibri"/>
      <family val="2"/>
      <scheme val="minor"/>
    </font>
    <font>
      <sz val="12"/>
      <color indexed="8"/>
      <name val="Arial"/>
      <family val="2"/>
    </font>
    <font>
      <b/>
      <sz val="12"/>
      <color indexed="8"/>
      <name val="Arial"/>
      <family val="2"/>
    </font>
    <font>
      <b/>
      <sz val="10"/>
      <name val="Arial"/>
      <family val="2"/>
    </font>
    <font>
      <sz val="11"/>
      <color theme="0"/>
      <name val="Arial"/>
      <family val="2"/>
    </font>
    <font>
      <sz val="11"/>
      <color rgb="FFFF0000"/>
      <name val="Arial"/>
      <family val="2"/>
    </font>
    <font>
      <b/>
      <sz val="11"/>
      <color theme="1"/>
      <name val="Arial"/>
      <family val="2"/>
    </font>
    <font>
      <sz val="5"/>
      <color theme="1"/>
      <name val="Verdana"/>
      <family val="2"/>
    </font>
    <font>
      <sz val="12"/>
      <color theme="0"/>
      <name val="Arial"/>
      <family val="2"/>
    </font>
  </fonts>
  <fills count="5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E6E6E6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rgb="FFFFFFCC"/>
      </patternFill>
    </fill>
    <fill>
      <patternFill patternType="solid">
        <fgColor indexed="26"/>
        <bgColor indexed="9"/>
      </patternFill>
    </fill>
    <fill>
      <patternFill patternType="solid">
        <fgColor indexed="47"/>
        <bgColor indexed="42"/>
      </patternFill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002060"/>
        <bgColor rgb="FFE6E6E6"/>
      </patternFill>
    </fill>
    <fill>
      <patternFill patternType="solid">
        <fgColor theme="0" tint="-0.499984740745262"/>
        <bgColor indexed="55"/>
      </patternFill>
    </fill>
    <fill>
      <patternFill patternType="solid">
        <fgColor theme="0" tint="-0.499984740745262"/>
        <bgColor indexed="64"/>
      </patternFill>
    </fill>
    <fill>
      <patternFill patternType="solid">
        <fgColor indexed="23"/>
        <bgColor indexed="55"/>
      </patternFill>
    </fill>
    <fill>
      <patternFill patternType="solid">
        <fgColor rgb="FF002060"/>
        <bgColor rgb="FFC0C0C0"/>
      </patternFill>
    </fill>
    <fill>
      <patternFill patternType="solid">
        <fgColor theme="8" tint="-0.49998474074526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4"/>
        <bgColor indexed="64"/>
      </patternFill>
    </fill>
  </fills>
  <borders count="14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medium">
        <color indexed="64"/>
      </bottom>
      <diagonal/>
    </border>
    <border>
      <left style="thin">
        <color theme="0" tint="-0.34998626667073579"/>
      </left>
      <right style="medium">
        <color indexed="64"/>
      </right>
      <top style="thin">
        <color theme="0" tint="-0.34998626667073579"/>
      </top>
      <bottom style="medium">
        <color indexed="64"/>
      </bottom>
      <diagonal/>
    </border>
    <border>
      <left style="thin">
        <color theme="0" tint="-0.34998626667073579"/>
      </left>
      <right style="medium">
        <color indexed="64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medium">
        <color indexed="64"/>
      </top>
      <bottom/>
      <diagonal/>
    </border>
    <border>
      <left/>
      <right style="thin">
        <color theme="0" tint="-0.34998626667073579"/>
      </right>
      <top/>
      <bottom/>
      <diagonal/>
    </border>
    <border>
      <left/>
      <right style="thin">
        <color theme="0" tint="-0.34998626667073579"/>
      </right>
      <top/>
      <bottom style="medium">
        <color indexed="64"/>
      </bottom>
      <diagonal/>
    </border>
    <border>
      <left style="thin">
        <color theme="0" tint="-0.34998626667073579"/>
      </left>
      <right style="thin">
        <color theme="0" tint="-0.34998626667073579"/>
      </right>
      <top style="medium">
        <color indexed="64"/>
      </top>
      <bottom style="thin">
        <color theme="0" tint="-0.34998626667073579"/>
      </bottom>
      <diagonal/>
    </border>
    <border>
      <left style="thin">
        <color theme="0" tint="-0.34998626667073579"/>
      </left>
      <right style="medium">
        <color indexed="64"/>
      </right>
      <top style="medium">
        <color indexed="64"/>
      </top>
      <bottom style="thin">
        <color theme="0" tint="-0.3499862666707357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medium">
        <color indexed="22"/>
      </left>
      <right style="medium">
        <color indexed="22"/>
      </right>
      <top style="medium">
        <color indexed="22"/>
      </top>
      <bottom style="medium">
        <color indexed="22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medium">
        <color indexed="64"/>
      </bottom>
      <diagonal/>
    </border>
    <border>
      <left style="thin">
        <color theme="0" tint="-0.34998626667073579"/>
      </left>
      <right style="medium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8"/>
      </top>
      <bottom style="hair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8"/>
      </left>
      <right style="medium">
        <color indexed="64"/>
      </right>
      <top style="hair">
        <color indexed="8"/>
      </top>
      <bottom style="hair">
        <color indexed="8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8"/>
      </left>
      <right style="medium">
        <color indexed="64"/>
      </right>
      <top/>
      <bottom style="hair">
        <color indexed="8"/>
      </bottom>
      <diagonal/>
    </border>
    <border>
      <left style="medium">
        <color indexed="64"/>
      </left>
      <right style="hair">
        <color indexed="64"/>
      </right>
      <top style="hair">
        <color indexed="8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8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theme="0" tint="-0.34998626667073579"/>
      </right>
      <top style="medium">
        <color indexed="64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 style="thin">
        <color indexed="8"/>
      </right>
      <top/>
      <bottom/>
      <diagonal/>
    </border>
    <border>
      <left style="medium">
        <color indexed="64"/>
      </left>
      <right style="thin">
        <color indexed="8"/>
      </right>
      <top/>
      <bottom style="thin">
        <color indexed="8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 style="medium">
        <color indexed="64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8"/>
      </right>
      <top style="thin">
        <color indexed="64"/>
      </top>
      <bottom style="thin">
        <color indexed="64"/>
      </bottom>
      <diagonal/>
    </border>
    <border>
      <left style="hair">
        <color indexed="8"/>
      </left>
      <right style="hair">
        <color indexed="8"/>
      </right>
      <top style="thin">
        <color indexed="64"/>
      </top>
      <bottom style="thin">
        <color indexed="64"/>
      </bottom>
      <diagonal/>
    </border>
    <border>
      <left style="hair">
        <color indexed="8"/>
      </left>
      <right style="medium">
        <color indexed="64"/>
      </right>
      <top style="hair">
        <color indexed="8"/>
      </top>
      <bottom/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8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rgb="FF000000"/>
      </right>
      <top style="thin">
        <color indexed="64"/>
      </top>
      <bottom/>
      <diagonal/>
    </border>
    <border>
      <left/>
      <right style="medium">
        <color rgb="FF000000"/>
      </right>
      <top style="thin">
        <color indexed="64"/>
      </top>
      <bottom/>
      <diagonal/>
    </border>
    <border>
      <left style="medium">
        <color rgb="FF000000"/>
      </left>
      <right style="medium">
        <color rgb="FF000000"/>
      </right>
      <top style="thin">
        <color indexed="64"/>
      </top>
      <bottom/>
      <diagonal/>
    </border>
    <border>
      <left style="medium">
        <color rgb="FF000000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8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8"/>
      </right>
      <top style="thin">
        <color indexed="64"/>
      </top>
      <bottom style="medium">
        <color indexed="64"/>
      </bottom>
      <diagonal/>
    </border>
    <border>
      <left style="hair">
        <color indexed="8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hair">
        <color indexed="8"/>
      </right>
      <top/>
      <bottom style="hair">
        <color indexed="8"/>
      </bottom>
      <diagonal/>
    </border>
    <border>
      <left/>
      <right style="thin">
        <color theme="0" tint="-0.34998626667073579"/>
      </right>
      <top style="thin">
        <color indexed="64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indexed="64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indexed="64"/>
      </right>
      <top style="thin">
        <color indexed="64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indexed="64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indexed="64"/>
      </right>
      <top style="thin">
        <color theme="0" tint="-0.34998626667073579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theme="0" tint="-0.34998626667073579"/>
      </left>
      <right style="thin">
        <color indexed="64"/>
      </right>
      <top style="medium">
        <color indexed="64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8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437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4" fillId="0" borderId="0"/>
    <xf numFmtId="43" fontId="24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4" fillId="0" borderId="0"/>
    <xf numFmtId="0" fontId="27" fillId="0" borderId="0"/>
    <xf numFmtId="166" fontId="28" fillId="0" borderId="0"/>
    <xf numFmtId="0" fontId="26" fillId="0" borderId="0" applyNumberForma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5" fillId="0" borderId="0"/>
    <xf numFmtId="9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164" fontId="25" fillId="0" borderId="0" applyFont="0" applyFill="0" applyBorder="0" applyAlignment="0" applyProtection="0"/>
    <xf numFmtId="0" fontId="1" fillId="0" borderId="0"/>
    <xf numFmtId="0" fontId="25" fillId="0" borderId="0"/>
    <xf numFmtId="0" fontId="1" fillId="0" borderId="0"/>
    <xf numFmtId="0" fontId="24" fillId="0" borderId="0" applyFont="0" applyFill="0" applyBorder="0" applyAlignment="0" applyProtection="0"/>
    <xf numFmtId="0" fontId="24" fillId="0" borderId="0"/>
    <xf numFmtId="164" fontId="24" fillId="0" borderId="0" applyFont="0" applyFill="0" applyBorder="0" applyAlignment="0" applyProtection="0"/>
    <xf numFmtId="164" fontId="24" fillId="0" borderId="0" applyFont="0" applyFill="0" applyBorder="0" applyAlignment="0" applyProtection="0"/>
    <xf numFmtId="164" fontId="24" fillId="0" borderId="0" applyFont="0" applyFill="0" applyBorder="0" applyAlignment="0" applyProtection="0"/>
    <xf numFmtId="164" fontId="24" fillId="0" borderId="0" applyFont="0" applyFill="0" applyBorder="0" applyAlignment="0" applyProtection="0"/>
    <xf numFmtId="164" fontId="24" fillId="0" borderId="0" applyFont="0" applyFill="0" applyBorder="0" applyAlignment="0" applyProtection="0"/>
    <xf numFmtId="164" fontId="24" fillId="0" borderId="0" applyFont="0" applyFill="0" applyBorder="0" applyAlignment="0" applyProtection="0"/>
    <xf numFmtId="164" fontId="24" fillId="0" borderId="0" applyFont="0" applyFill="0" applyBorder="0" applyAlignment="0" applyProtection="0"/>
    <xf numFmtId="164" fontId="24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31" fillId="0" borderId="0"/>
    <xf numFmtId="0" fontId="31" fillId="0" borderId="0"/>
    <xf numFmtId="0" fontId="31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1" fillId="0" borderId="0"/>
    <xf numFmtId="0" fontId="1" fillId="0" borderId="0"/>
    <xf numFmtId="0" fontId="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24" fillId="0" borderId="0"/>
    <xf numFmtId="0" fontId="31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31" fillId="0" borderId="0"/>
    <xf numFmtId="0" fontId="24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24" fillId="0" borderId="0"/>
    <xf numFmtId="0" fontId="31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31" fillId="0" borderId="0"/>
    <xf numFmtId="0" fontId="24" fillId="0" borderId="0"/>
    <xf numFmtId="0" fontId="31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31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24" fillId="0" borderId="0"/>
    <xf numFmtId="0" fontId="31" fillId="0" borderId="0"/>
    <xf numFmtId="0" fontId="31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31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9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0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0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168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166" fontId="24" fillId="0" borderId="0" applyFill="0" applyBorder="0" applyAlignment="0" applyProtection="0"/>
    <xf numFmtId="169" fontId="32" fillId="0" borderId="0" applyFill="0" applyBorder="0" applyAlignment="0" applyProtection="0"/>
    <xf numFmtId="0" fontId="1" fillId="18" borderId="0" applyNumberFormat="0" applyBorder="0" applyAlignment="0" applyProtection="0"/>
    <xf numFmtId="0" fontId="29" fillId="0" borderId="0"/>
    <xf numFmtId="0" fontId="1" fillId="11" borderId="0" applyNumberFormat="0" applyBorder="0" applyAlignment="0" applyProtection="0"/>
    <xf numFmtId="164" fontId="24" fillId="0" borderId="0" applyFont="0" applyFill="0" applyBorder="0" applyAlignment="0" applyProtection="0"/>
    <xf numFmtId="164" fontId="24" fillId="0" borderId="0" applyFont="0" applyFill="0" applyBorder="0" applyAlignment="0" applyProtection="0"/>
    <xf numFmtId="164" fontId="24" fillId="0" borderId="0" applyFont="0" applyFill="0" applyBorder="0" applyAlignment="0" applyProtection="0"/>
    <xf numFmtId="164" fontId="24" fillId="0" borderId="0" applyFont="0" applyFill="0" applyBorder="0" applyAlignment="0" applyProtection="0"/>
    <xf numFmtId="164" fontId="24" fillId="0" borderId="0" applyFont="0" applyFill="0" applyBorder="0" applyAlignment="0" applyProtection="0"/>
    <xf numFmtId="164" fontId="24" fillId="0" borderId="0" applyFont="0" applyFill="0" applyBorder="0" applyAlignment="0" applyProtection="0"/>
    <xf numFmtId="164" fontId="24" fillId="0" borderId="0" applyFont="0" applyFill="0" applyBorder="0" applyAlignment="0" applyProtection="0"/>
    <xf numFmtId="164" fontId="24" fillId="0" borderId="0" applyFont="0" applyFill="0" applyBorder="0" applyAlignment="0" applyProtection="0"/>
    <xf numFmtId="0" fontId="1" fillId="15" borderId="0" applyNumberFormat="0" applyBorder="0" applyAlignment="0" applyProtection="0"/>
    <xf numFmtId="0" fontId="1" fillId="30" borderId="0" applyNumberFormat="0" applyBorder="0" applyAlignment="0" applyProtection="0"/>
    <xf numFmtId="0" fontId="1" fillId="14" borderId="0" applyNumberFormat="0" applyBorder="0" applyAlignment="0" applyProtection="0"/>
    <xf numFmtId="171" fontId="24" fillId="0" borderId="0"/>
    <xf numFmtId="175" fontId="34" fillId="0" borderId="0"/>
    <xf numFmtId="175" fontId="25" fillId="0" borderId="0"/>
    <xf numFmtId="176" fontId="34" fillId="0" borderId="0"/>
    <xf numFmtId="175" fontId="25" fillId="0" borderId="0"/>
    <xf numFmtId="174" fontId="36" fillId="0" borderId="0"/>
    <xf numFmtId="174" fontId="36" fillId="0" borderId="0"/>
    <xf numFmtId="0" fontId="36" fillId="0" borderId="0"/>
    <xf numFmtId="0" fontId="36" fillId="0" borderId="0"/>
    <xf numFmtId="0" fontId="25" fillId="37" borderId="8"/>
    <xf numFmtId="0" fontId="34" fillId="0" borderId="0"/>
    <xf numFmtId="0" fontId="25" fillId="0" borderId="0"/>
    <xf numFmtId="0" fontId="35" fillId="0" borderId="0">
      <alignment horizontal="center" textRotation="90"/>
    </xf>
    <xf numFmtId="0" fontId="35" fillId="0" borderId="0">
      <alignment horizontal="center" textRotation="90"/>
    </xf>
    <xf numFmtId="0" fontId="35" fillId="0" borderId="0">
      <alignment horizontal="center"/>
    </xf>
    <xf numFmtId="0" fontId="35" fillId="0" borderId="0">
      <alignment horizontal="center"/>
    </xf>
    <xf numFmtId="173" fontId="34" fillId="0" borderId="0"/>
    <xf numFmtId="0" fontId="25" fillId="0" borderId="0"/>
    <xf numFmtId="170" fontId="33" fillId="0" borderId="0"/>
    <xf numFmtId="0" fontId="32" fillId="0" borderId="0" applyFont="0" applyFill="0" applyBorder="0" applyAlignment="0" applyProtection="0"/>
    <xf numFmtId="0" fontId="1" fillId="0" borderId="0"/>
    <xf numFmtId="172" fontId="25" fillId="0" borderId="0"/>
    <xf numFmtId="0" fontId="1" fillId="31" borderId="0" applyNumberFormat="0" applyBorder="0" applyAlignment="0" applyProtection="0"/>
    <xf numFmtId="0" fontId="1" fillId="27" borderId="0" applyNumberFormat="0" applyBorder="0" applyAlignment="0" applyProtection="0"/>
    <xf numFmtId="0" fontId="1" fillId="26" borderId="0" applyNumberFormat="0" applyBorder="0" applyAlignment="0" applyProtection="0"/>
    <xf numFmtId="0" fontId="1" fillId="23" borderId="0" applyNumberFormat="0" applyBorder="0" applyAlignment="0" applyProtection="0"/>
    <xf numFmtId="0" fontId="1" fillId="22" borderId="0" applyNumberFormat="0" applyBorder="0" applyAlignment="0" applyProtection="0"/>
    <xf numFmtId="0" fontId="1" fillId="19" borderId="0" applyNumberFormat="0" applyBorder="0" applyAlignment="0" applyProtection="0"/>
    <xf numFmtId="0" fontId="1" fillId="10" borderId="0" applyNumberFormat="0" applyBorder="0" applyAlignment="0" applyProtection="0"/>
    <xf numFmtId="0" fontId="1" fillId="8" borderId="8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7" fillId="32" borderId="0" applyNumberFormat="0" applyBorder="0" applyAlignment="0" applyProtection="0"/>
    <xf numFmtId="0" fontId="17" fillId="28" borderId="0" applyNumberFormat="0" applyBorder="0" applyAlignment="0" applyProtection="0"/>
    <xf numFmtId="0" fontId="17" fillId="24" borderId="0" applyNumberFormat="0" applyBorder="0" applyAlignment="0" applyProtection="0"/>
    <xf numFmtId="0" fontId="17" fillId="20" borderId="0" applyNumberFormat="0" applyBorder="0" applyAlignment="0" applyProtection="0"/>
    <xf numFmtId="0" fontId="17" fillId="12" borderId="0" applyNumberFormat="0" applyBorder="0" applyAlignment="0" applyProtection="0"/>
    <xf numFmtId="0" fontId="8" fillId="4" borderId="0" applyNumberFormat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0" fontId="17" fillId="16" borderId="0" applyNumberFormat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4" fillId="0" borderId="0" applyFont="0" applyFill="0" applyBorder="0" applyAlignment="0" applyProtection="0"/>
    <xf numFmtId="173" fontId="34" fillId="0" borderId="0"/>
    <xf numFmtId="170" fontId="24" fillId="0" borderId="0" applyBorder="0" applyAlignment="0" applyProtection="0"/>
    <xf numFmtId="9" fontId="25" fillId="0" borderId="0"/>
    <xf numFmtId="172" fontId="25" fillId="0" borderId="0"/>
    <xf numFmtId="0" fontId="29" fillId="0" borderId="0"/>
    <xf numFmtId="44" fontId="3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4" fillId="0" borderId="0"/>
    <xf numFmtId="0" fontId="24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24" fillId="0" borderId="0" applyFill="0" applyBorder="0" applyAlignment="0" applyProtection="0"/>
    <xf numFmtId="178" fontId="24" fillId="0" borderId="0" applyFill="0" applyBorder="0" applyProtection="0"/>
    <xf numFmtId="9" fontId="24" fillId="0" borderId="0" applyFill="0" applyBorder="0" applyProtection="0"/>
    <xf numFmtId="166" fontId="24" fillId="0" borderId="0" applyFill="0" applyBorder="0" applyAlignment="0" applyProtection="0"/>
    <xf numFmtId="169" fontId="24" fillId="0" borderId="0" applyFill="0" applyBorder="0" applyAlignment="0" applyProtection="0"/>
    <xf numFmtId="179" fontId="24" fillId="0" borderId="0" applyFill="0" applyBorder="0" applyProtection="0"/>
    <xf numFmtId="179" fontId="24" fillId="0" borderId="0" applyFill="0" applyBorder="0" applyProtection="0"/>
    <xf numFmtId="169" fontId="24" fillId="0" borderId="0" applyFill="0" applyBorder="0" applyAlignment="0" applyProtection="0"/>
    <xf numFmtId="179" fontId="24" fillId="0" borderId="0" applyFill="0" applyBorder="0" applyProtection="0"/>
    <xf numFmtId="166" fontId="24" fillId="0" borderId="0" applyFill="0" applyBorder="0" applyAlignment="0" applyProtection="0"/>
    <xf numFmtId="166" fontId="42" fillId="0" borderId="0" applyBorder="0" applyProtection="0"/>
    <xf numFmtId="0" fontId="24" fillId="38" borderId="34" applyNumberFormat="0" applyProtection="0"/>
    <xf numFmtId="0" fontId="38" fillId="0" borderId="0" applyNumberFormat="0" applyFill="0" applyBorder="0" applyProtection="0"/>
    <xf numFmtId="0" fontId="41" fillId="39" borderId="0"/>
    <xf numFmtId="166" fontId="41" fillId="0" borderId="0"/>
    <xf numFmtId="0" fontId="41" fillId="0" borderId="0"/>
    <xf numFmtId="0" fontId="24" fillId="38" borderId="33" applyNumberFormat="0" applyAlignment="0" applyProtection="0"/>
    <xf numFmtId="9" fontId="24" fillId="0" borderId="0" applyFill="0" applyBorder="0" applyAlignment="0" applyProtection="0"/>
    <xf numFmtId="9" fontId="24" fillId="0" borderId="0" applyFill="0" applyBorder="0" applyProtection="0"/>
    <xf numFmtId="9" fontId="24" fillId="0" borderId="0" applyFill="0" applyBorder="0" applyProtection="0"/>
    <xf numFmtId="0" fontId="24" fillId="0" borderId="0"/>
    <xf numFmtId="0" fontId="42" fillId="0" borderId="0"/>
    <xf numFmtId="0" fontId="43" fillId="0" borderId="0"/>
    <xf numFmtId="166" fontId="24" fillId="0" borderId="0" applyFill="0" applyBorder="0" applyAlignment="0" applyProtection="0"/>
    <xf numFmtId="166" fontId="24" fillId="0" borderId="0" applyFill="0" applyBorder="0" applyAlignment="0" applyProtection="0"/>
    <xf numFmtId="9" fontId="24" fillId="0" borderId="0" applyFill="0" applyBorder="0" applyAlignment="0" applyProtection="0"/>
    <xf numFmtId="164" fontId="24" fillId="0" borderId="0" applyFont="0" applyFill="0" applyBorder="0" applyAlignment="0" applyProtection="0"/>
    <xf numFmtId="164" fontId="24" fillId="0" borderId="0" applyFont="0" applyFill="0" applyBorder="0" applyAlignment="0" applyProtection="0"/>
    <xf numFmtId="164" fontId="24" fillId="0" borderId="0" applyFont="0" applyFill="0" applyBorder="0" applyAlignment="0" applyProtection="0"/>
    <xf numFmtId="164" fontId="24" fillId="0" borderId="0" applyFont="0" applyFill="0" applyBorder="0" applyAlignment="0" applyProtection="0"/>
    <xf numFmtId="164" fontId="24" fillId="0" borderId="0" applyFont="0" applyFill="0" applyBorder="0" applyAlignment="0" applyProtection="0"/>
    <xf numFmtId="164" fontId="24" fillId="0" borderId="0" applyFont="0" applyFill="0" applyBorder="0" applyAlignment="0" applyProtection="0"/>
    <xf numFmtId="164" fontId="24" fillId="0" borderId="0" applyFont="0" applyFill="0" applyBorder="0" applyAlignment="0" applyProtection="0"/>
    <xf numFmtId="164" fontId="24" fillId="0" borderId="0" applyFont="0" applyFill="0" applyBorder="0" applyAlignment="0" applyProtection="0"/>
    <xf numFmtId="178" fontId="24" fillId="0" borderId="0" applyFill="0" applyBorder="0" applyProtection="0"/>
    <xf numFmtId="0" fontId="38" fillId="0" borderId="0" applyNumberFormat="0" applyFill="0" applyBorder="0" applyAlignment="0" applyProtection="0"/>
    <xf numFmtId="0" fontId="24" fillId="0" borderId="0"/>
    <xf numFmtId="0" fontId="32" fillId="0" borderId="0"/>
    <xf numFmtId="0" fontId="32" fillId="0" borderId="0"/>
    <xf numFmtId="9" fontId="24" fillId="0" borderId="0" applyFill="0" applyBorder="0" applyAlignment="0" applyProtection="0"/>
    <xf numFmtId="0" fontId="40" fillId="39" borderId="0"/>
    <xf numFmtId="177" fontId="42" fillId="0" borderId="0"/>
    <xf numFmtId="9" fontId="24" fillId="0" borderId="0" applyFill="0" applyBorder="0" applyAlignment="0" applyProtection="0"/>
    <xf numFmtId="9" fontId="42" fillId="0" borderId="0" applyBorder="0" applyProtection="0"/>
    <xf numFmtId="0" fontId="24" fillId="0" borderId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166" fontId="24" fillId="0" borderId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39" fillId="0" borderId="0"/>
    <xf numFmtId="166" fontId="24" fillId="0" borderId="0" applyFill="0" applyBorder="0" applyAlignment="0" applyProtection="0"/>
    <xf numFmtId="178" fontId="37" fillId="0" borderId="0"/>
    <xf numFmtId="165" fontId="24" fillId="0" borderId="0" applyFill="0" applyBorder="0" applyAlignment="0" applyProtection="0"/>
    <xf numFmtId="167" fontId="24" fillId="0" borderId="0" applyFill="0" applyBorder="0" applyAlignment="0" applyProtection="0"/>
    <xf numFmtId="0" fontId="30" fillId="0" borderId="0"/>
    <xf numFmtId="0" fontId="30" fillId="0" borderId="0"/>
    <xf numFmtId="9" fontId="30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3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8" fillId="0" borderId="0"/>
    <xf numFmtId="0" fontId="32" fillId="38" borderId="33" applyNumberFormat="0" applyAlignment="0" applyProtection="0"/>
    <xf numFmtId="0" fontId="32" fillId="8" borderId="8" applyNumberFormat="0" applyFont="0" applyAlignment="0" applyProtection="0"/>
    <xf numFmtId="0" fontId="42" fillId="0" borderId="0"/>
    <xf numFmtId="166" fontId="32" fillId="0" borderId="0" applyFill="0" applyBorder="0" applyAlignment="0" applyProtection="0"/>
    <xf numFmtId="43" fontId="32" fillId="0" borderId="0" applyFont="0" applyFill="0" applyBorder="0" applyAlignment="0" applyProtection="0"/>
  </cellStyleXfs>
  <cellXfs count="659">
    <xf numFmtId="0" fontId="0" fillId="0" borderId="0" xfId="0"/>
    <xf numFmtId="0" fontId="0" fillId="0" borderId="46" xfId="0" applyBorder="1"/>
    <xf numFmtId="0" fontId="46" fillId="36" borderId="0" xfId="0" applyFont="1" applyFill="1"/>
    <xf numFmtId="0" fontId="19" fillId="36" borderId="0" xfId="0" applyFont="1" applyFill="1"/>
    <xf numFmtId="0" fontId="44" fillId="36" borderId="0" xfId="0" applyFont="1" applyFill="1" applyAlignment="1"/>
    <xf numFmtId="43" fontId="44" fillId="36" borderId="0" xfId="42" applyFont="1" applyFill="1" applyAlignment="1"/>
    <xf numFmtId="43" fontId="44" fillId="36" borderId="32" xfId="42" applyFont="1" applyFill="1" applyBorder="1" applyAlignment="1" applyProtection="1">
      <alignment horizontal="right" vertical="center"/>
    </xf>
    <xf numFmtId="0" fontId="21" fillId="36" borderId="22" xfId="44" applyFont="1" applyFill="1" applyBorder="1" applyAlignment="1">
      <alignment horizontal="center" vertical="center" wrapText="1"/>
    </xf>
    <xf numFmtId="0" fontId="21" fillId="36" borderId="23" xfId="44" applyFont="1" applyFill="1" applyBorder="1" applyAlignment="1">
      <alignment horizontal="center" vertical="center" wrapText="1"/>
    </xf>
    <xf numFmtId="49" fontId="44" fillId="36" borderId="52" xfId="0" applyNumberFormat="1" applyFont="1" applyFill="1" applyBorder="1" applyAlignment="1">
      <alignment horizontal="left" wrapText="1"/>
    </xf>
    <xf numFmtId="0" fontId="44" fillId="36" borderId="10" xfId="0" applyFont="1" applyFill="1" applyBorder="1" applyAlignment="1">
      <alignment horizontal="left" vertical="top" wrapText="1"/>
    </xf>
    <xf numFmtId="49" fontId="23" fillId="36" borderId="16" xfId="0" applyNumberFormat="1" applyFont="1" applyFill="1" applyBorder="1" applyAlignment="1">
      <alignment horizontal="center" vertical="center" wrapText="1"/>
    </xf>
    <xf numFmtId="0" fontId="47" fillId="36" borderId="0" xfId="0" applyFont="1" applyFill="1"/>
    <xf numFmtId="49" fontId="44" fillId="36" borderId="16" xfId="0" applyNumberFormat="1" applyFont="1" applyFill="1" applyBorder="1" applyAlignment="1">
      <alignment horizontal="center" vertical="center" wrapText="1"/>
    </xf>
    <xf numFmtId="4" fontId="44" fillId="36" borderId="0" xfId="0" applyNumberFormat="1" applyFont="1" applyFill="1" applyBorder="1" applyAlignment="1">
      <alignment horizontal="right" vertical="top" wrapText="1"/>
    </xf>
    <xf numFmtId="0" fontId="44" fillId="36" borderId="54" xfId="0" applyFont="1" applyFill="1" applyBorder="1" applyAlignment="1">
      <alignment horizontal="center" vertical="top" wrapText="1"/>
    </xf>
    <xf numFmtId="43" fontId="44" fillId="36" borderId="55" xfId="42" applyFont="1" applyFill="1" applyBorder="1" applyAlignment="1">
      <alignment horizontal="right" vertical="top" wrapText="1"/>
    </xf>
    <xf numFmtId="43" fontId="44" fillId="36" borderId="56" xfId="42" applyFont="1" applyFill="1" applyBorder="1" applyAlignment="1">
      <alignment horizontal="right" vertical="top" wrapText="1"/>
    </xf>
    <xf numFmtId="0" fontId="44" fillId="36" borderId="52" xfId="0" applyFont="1" applyFill="1" applyBorder="1" applyAlignment="1">
      <alignment horizontal="center" vertical="top" wrapText="1"/>
    </xf>
    <xf numFmtId="0" fontId="44" fillId="36" borderId="16" xfId="0" applyFont="1" applyFill="1" applyBorder="1" applyAlignment="1">
      <alignment horizontal="center" vertical="top" wrapText="1"/>
    </xf>
    <xf numFmtId="0" fontId="44" fillId="36" borderId="16" xfId="0" applyFont="1" applyFill="1" applyBorder="1" applyAlignment="1">
      <alignment horizontal="left" vertical="top" wrapText="1"/>
    </xf>
    <xf numFmtId="4" fontId="44" fillId="36" borderId="16" xfId="0" applyNumberFormat="1" applyFont="1" applyFill="1" applyBorder="1" applyAlignment="1">
      <alignment horizontal="right" vertical="top" wrapText="1"/>
    </xf>
    <xf numFmtId="0" fontId="21" fillId="36" borderId="52" xfId="0" applyFont="1" applyFill="1" applyBorder="1" applyAlignment="1">
      <alignment horizontal="center" vertical="top" wrapText="1"/>
    </xf>
    <xf numFmtId="0" fontId="44" fillId="36" borderId="19" xfId="0" applyFont="1" applyFill="1" applyBorder="1" applyAlignment="1">
      <alignment horizontal="center" vertical="top" wrapText="1"/>
    </xf>
    <xf numFmtId="0" fontId="44" fillId="36" borderId="0" xfId="0" applyFont="1" applyFill="1" applyBorder="1" applyAlignment="1">
      <alignment horizontal="left" vertical="top" wrapText="1"/>
    </xf>
    <xf numFmtId="0" fontId="44" fillId="36" borderId="0" xfId="0" applyFont="1" applyFill="1" applyBorder="1" applyAlignment="1">
      <alignment horizontal="center" vertical="top" wrapText="1"/>
    </xf>
    <xf numFmtId="43" fontId="44" fillId="36" borderId="38" xfId="42" applyFont="1" applyFill="1" applyBorder="1" applyAlignment="1">
      <alignment horizontal="right" vertical="top" wrapText="1"/>
    </xf>
    <xf numFmtId="4" fontId="44" fillId="36" borderId="0" xfId="0" applyNumberFormat="1" applyFont="1" applyFill="1" applyAlignment="1"/>
    <xf numFmtId="0" fontId="50" fillId="0" borderId="0" xfId="0" applyFont="1"/>
    <xf numFmtId="4" fontId="45" fillId="0" borderId="0" xfId="0" applyNumberFormat="1" applyFont="1" applyBorder="1" applyAlignment="1">
      <alignment horizontal="right" vertical="top" wrapText="1"/>
    </xf>
    <xf numFmtId="43" fontId="45" fillId="36" borderId="0" xfId="0" applyNumberFormat="1" applyFont="1" applyFill="1"/>
    <xf numFmtId="0" fontId="19" fillId="0" borderId="0" xfId="0" applyFont="1" applyAlignment="1">
      <alignment horizontal="center" wrapText="1"/>
    </xf>
    <xf numFmtId="43" fontId="0" fillId="0" borderId="0" xfId="42" applyFont="1"/>
    <xf numFmtId="10" fontId="21" fillId="0" borderId="32" xfId="43" applyNumberFormat="1" applyFont="1" applyFill="1" applyBorder="1" applyAlignment="1">
      <alignment horizontal="right" vertical="center" wrapText="1"/>
    </xf>
    <xf numFmtId="4" fontId="0" fillId="0" borderId="0" xfId="0" applyNumberFormat="1" applyAlignment="1">
      <alignment horizontal="center"/>
    </xf>
    <xf numFmtId="3" fontId="0" fillId="0" borderId="46" xfId="0" applyNumberFormat="1" applyBorder="1" applyAlignment="1">
      <alignment vertical="center"/>
    </xf>
    <xf numFmtId="0" fontId="56" fillId="0" borderId="0" xfId="0" applyFont="1" applyAlignment="1">
      <alignment vertical="center"/>
    </xf>
    <xf numFmtId="0" fontId="56" fillId="0" borderId="0" xfId="0" applyFont="1" applyBorder="1" applyAlignment="1">
      <alignment horizontal="center" vertical="center"/>
    </xf>
    <xf numFmtId="0" fontId="56" fillId="0" borderId="0" xfId="0" applyFont="1" applyBorder="1" applyAlignment="1">
      <alignment vertical="center"/>
    </xf>
    <xf numFmtId="10" fontId="56" fillId="0" borderId="0" xfId="0" applyNumberFormat="1" applyFont="1" applyBorder="1" applyAlignment="1">
      <alignment horizontal="center" vertical="center"/>
    </xf>
    <xf numFmtId="10" fontId="57" fillId="0" borderId="0" xfId="0" applyNumberFormat="1" applyFont="1" applyBorder="1" applyAlignment="1">
      <alignment horizontal="center" vertical="center"/>
    </xf>
    <xf numFmtId="0" fontId="44" fillId="36" borderId="10" xfId="0" applyFont="1" applyFill="1" applyBorder="1" applyAlignment="1">
      <alignment horizontal="center" vertical="center" wrapText="1"/>
    </xf>
    <xf numFmtId="43" fontId="44" fillId="36" borderId="51" xfId="42" applyFont="1" applyFill="1" applyBorder="1" applyAlignment="1">
      <alignment horizontal="right" vertical="center" wrapText="1"/>
    </xf>
    <xf numFmtId="0" fontId="46" fillId="36" borderId="0" xfId="0" applyFont="1" applyFill="1" applyAlignment="1">
      <alignment vertical="center"/>
    </xf>
    <xf numFmtId="0" fontId="44" fillId="36" borderId="10" xfId="0" applyFont="1" applyFill="1" applyBorder="1" applyAlignment="1">
      <alignment horizontal="left" vertical="center" wrapText="1"/>
    </xf>
    <xf numFmtId="0" fontId="44" fillId="36" borderId="57" xfId="0" applyFont="1" applyFill="1" applyBorder="1" applyAlignment="1">
      <alignment horizontal="left" vertical="top" wrapText="1"/>
    </xf>
    <xf numFmtId="0" fontId="44" fillId="36" borderId="12" xfId="0" applyFont="1" applyFill="1" applyBorder="1" applyAlignment="1">
      <alignment horizontal="left" vertical="top" wrapText="1"/>
    </xf>
    <xf numFmtId="0" fontId="44" fillId="36" borderId="0" xfId="0" applyFont="1" applyFill="1" applyAlignment="1">
      <alignment vertical="center"/>
    </xf>
    <xf numFmtId="0" fontId="19" fillId="35" borderId="40" xfId="0" applyFont="1" applyFill="1" applyBorder="1"/>
    <xf numFmtId="0" fontId="21" fillId="45" borderId="40" xfId="0" applyFont="1" applyFill="1" applyBorder="1" applyAlignment="1">
      <alignment horizontal="center" vertical="top" wrapText="1"/>
    </xf>
    <xf numFmtId="49" fontId="21" fillId="45" borderId="40" xfId="0" applyNumberFormat="1" applyFont="1" applyFill="1" applyBorder="1" applyAlignment="1">
      <alignment horizontal="center" wrapText="1"/>
    </xf>
    <xf numFmtId="0" fontId="44" fillId="36" borderId="0" xfId="0" applyFont="1" applyFill="1" applyAlignment="1">
      <alignment horizontal="center" vertical="center"/>
    </xf>
    <xf numFmtId="49" fontId="44" fillId="36" borderId="37" xfId="0" applyNumberFormat="1" applyFont="1" applyFill="1" applyBorder="1" applyAlignment="1">
      <alignment horizontal="center" vertical="center" wrapText="1"/>
    </xf>
    <xf numFmtId="49" fontId="44" fillId="36" borderId="0" xfId="0" applyNumberFormat="1" applyFont="1" applyFill="1" applyBorder="1" applyAlignment="1">
      <alignment horizontal="center" vertical="center" wrapText="1"/>
    </xf>
    <xf numFmtId="0" fontId="44" fillId="36" borderId="16" xfId="0" applyFont="1" applyFill="1" applyBorder="1" applyAlignment="1">
      <alignment horizontal="center" vertical="center" wrapText="1"/>
    </xf>
    <xf numFmtId="0" fontId="58" fillId="0" borderId="0" xfId="0" applyFont="1"/>
    <xf numFmtId="0" fontId="59" fillId="0" borderId="31" xfId="44" applyFont="1" applyBorder="1" applyAlignment="1">
      <alignment horizontal="right" vertical="center"/>
    </xf>
    <xf numFmtId="43" fontId="44" fillId="0" borderId="32" xfId="42" applyFont="1" applyFill="1" applyBorder="1" applyAlignment="1" applyProtection="1">
      <alignment horizontal="right" vertical="center"/>
    </xf>
    <xf numFmtId="49" fontId="59" fillId="36" borderId="24" xfId="44" applyNumberFormat="1" applyFont="1" applyFill="1" applyBorder="1" applyAlignment="1">
      <alignment horizontal="right" vertical="center"/>
    </xf>
    <xf numFmtId="49" fontId="59" fillId="36" borderId="25" xfId="44" applyNumberFormat="1" applyFont="1" applyFill="1" applyBorder="1" applyAlignment="1">
      <alignment horizontal="right" vertical="center"/>
    </xf>
    <xf numFmtId="0" fontId="61" fillId="46" borderId="63" xfId="16" applyNumberFormat="1" applyFont="1" applyFill="1" applyBorder="1"/>
    <xf numFmtId="0" fontId="62" fillId="0" borderId="0" xfId="0" applyFont="1"/>
    <xf numFmtId="49" fontId="59" fillId="0" borderId="19" xfId="44" applyNumberFormat="1" applyFont="1" applyFill="1" applyBorder="1" applyAlignment="1">
      <alignment horizontal="center" vertical="center"/>
    </xf>
    <xf numFmtId="0" fontId="59" fillId="0" borderId="0" xfId="0" applyFont="1" applyFill="1" applyBorder="1" applyAlignment="1">
      <alignment horizontal="left" vertical="center" wrapText="1"/>
    </xf>
    <xf numFmtId="4" fontId="59" fillId="0" borderId="0" xfId="44" applyNumberFormat="1" applyFont="1" applyFill="1" applyBorder="1" applyAlignment="1">
      <alignment horizontal="center" vertical="center"/>
    </xf>
    <xf numFmtId="10" fontId="59" fillId="0" borderId="76" xfId="16" applyNumberFormat="1" applyFont="1" applyBorder="1" applyAlignment="1">
      <alignment horizontal="center" vertical="center"/>
    </xf>
    <xf numFmtId="0" fontId="59" fillId="0" borderId="42" xfId="16" applyNumberFormat="1" applyFont="1" applyBorder="1" applyAlignment="1">
      <alignment horizontal="left"/>
    </xf>
    <xf numFmtId="4" fontId="59" fillId="0" borderId="42" xfId="16" applyNumberFormat="1" applyFont="1" applyBorder="1" applyAlignment="1">
      <alignment horizontal="center" vertical="center"/>
    </xf>
    <xf numFmtId="10" fontId="59" fillId="0" borderId="42" xfId="16" applyNumberFormat="1" applyFont="1" applyBorder="1" applyAlignment="1">
      <alignment horizontal="center"/>
    </xf>
    <xf numFmtId="10" fontId="59" fillId="0" borderId="78" xfId="16" applyNumberFormat="1" applyFont="1" applyBorder="1" applyAlignment="1">
      <alignment horizontal="center"/>
    </xf>
    <xf numFmtId="0" fontId="59" fillId="0" borderId="40" xfId="16" applyNumberFormat="1" applyFont="1" applyBorder="1" applyAlignment="1">
      <alignment horizontal="left"/>
    </xf>
    <xf numFmtId="4" fontId="59" fillId="0" borderId="40" xfId="16" applyNumberFormat="1" applyFont="1" applyBorder="1" applyAlignment="1">
      <alignment horizontal="right" vertical="center"/>
    </xf>
    <xf numFmtId="10" fontId="59" fillId="0" borderId="40" xfId="16" applyNumberFormat="1" applyFont="1" applyBorder="1" applyAlignment="1">
      <alignment horizontal="center" vertical="center"/>
    </xf>
    <xf numFmtId="0" fontId="59" fillId="0" borderId="40" xfId="16" applyNumberFormat="1" applyFont="1" applyBorder="1" applyAlignment="1"/>
    <xf numFmtId="10" fontId="59" fillId="0" borderId="40" xfId="16" applyNumberFormat="1" applyFont="1" applyBorder="1" applyAlignment="1">
      <alignment horizontal="center"/>
    </xf>
    <xf numFmtId="0" fontId="59" fillId="0" borderId="40" xfId="16" applyNumberFormat="1" applyFont="1" applyBorder="1" applyAlignment="1">
      <alignment vertical="center"/>
    </xf>
    <xf numFmtId="0" fontId="59" fillId="0" borderId="41" xfId="16" applyNumberFormat="1" applyFont="1" applyBorder="1" applyAlignment="1">
      <alignment horizontal="left" vertical="center"/>
    </xf>
    <xf numFmtId="0" fontId="61" fillId="50" borderId="48" xfId="16" applyNumberFormat="1" applyFont="1" applyFill="1" applyBorder="1" applyAlignment="1">
      <alignment vertical="center"/>
    </xf>
    <xf numFmtId="0" fontId="61" fillId="50" borderId="80" xfId="16" applyNumberFormat="1" applyFont="1" applyFill="1" applyBorder="1" applyAlignment="1">
      <alignment horizontal="left" vertical="center"/>
    </xf>
    <xf numFmtId="4" fontId="58" fillId="0" borderId="0" xfId="0" applyNumberFormat="1" applyFont="1"/>
    <xf numFmtId="182" fontId="62" fillId="0" borderId="0" xfId="0" applyNumberFormat="1" applyFont="1"/>
    <xf numFmtId="182" fontId="0" fillId="0" borderId="0" xfId="0" applyNumberFormat="1"/>
    <xf numFmtId="43" fontId="58" fillId="0" borderId="0" xfId="42" applyFont="1"/>
    <xf numFmtId="182" fontId="16" fillId="0" borderId="0" xfId="0" applyNumberFormat="1" applyFont="1"/>
    <xf numFmtId="43" fontId="44" fillId="36" borderId="0" xfId="42" applyFont="1" applyFill="1" applyBorder="1" applyAlignment="1">
      <alignment horizontal="right" vertical="top" wrapText="1"/>
    </xf>
    <xf numFmtId="0" fontId="44" fillId="36" borderId="12" xfId="0" applyFont="1" applyFill="1" applyBorder="1" applyAlignment="1">
      <alignment horizontal="center" vertical="top" wrapText="1"/>
    </xf>
    <xf numFmtId="4" fontId="44" fillId="36" borderId="12" xfId="0" applyNumberFormat="1" applyFont="1" applyFill="1" applyBorder="1" applyAlignment="1">
      <alignment horizontal="right" vertical="top" wrapText="1"/>
    </xf>
    <xf numFmtId="43" fontId="44" fillId="36" borderId="53" xfId="42" applyFont="1" applyFill="1" applyBorder="1" applyAlignment="1">
      <alignment horizontal="right" vertical="top" wrapText="1"/>
    </xf>
    <xf numFmtId="49" fontId="44" fillId="36" borderId="84" xfId="0" applyNumberFormat="1" applyFont="1" applyFill="1" applyBorder="1" applyAlignment="1">
      <alignment horizontal="center" vertical="center" wrapText="1"/>
    </xf>
    <xf numFmtId="182" fontId="58" fillId="0" borderId="44" xfId="44" applyNumberFormat="1" applyFont="1" applyFill="1" applyBorder="1" applyAlignment="1">
      <alignment horizontal="center"/>
    </xf>
    <xf numFmtId="43" fontId="44" fillId="36" borderId="0" xfId="42" applyFont="1" applyFill="1" applyBorder="1" applyAlignment="1"/>
    <xf numFmtId="0" fontId="44" fillId="36" borderId="20" xfId="0" applyFont="1" applyFill="1" applyBorder="1" applyAlignment="1">
      <alignment horizontal="center" wrapText="1"/>
    </xf>
    <xf numFmtId="0" fontId="44" fillId="36" borderId="17" xfId="0" applyFont="1" applyFill="1" applyBorder="1" applyAlignment="1">
      <alignment horizontal="center" wrapText="1"/>
    </xf>
    <xf numFmtId="0" fontId="44" fillId="36" borderId="17" xfId="0" applyFont="1" applyFill="1" applyBorder="1" applyAlignment="1">
      <alignment horizontal="center" vertical="center" wrapText="1"/>
    </xf>
    <xf numFmtId="43" fontId="44" fillId="36" borderId="39" xfId="42" applyFont="1" applyFill="1" applyBorder="1" applyAlignment="1">
      <alignment horizontal="center" wrapText="1"/>
    </xf>
    <xf numFmtId="49" fontId="21" fillId="45" borderId="40" xfId="0" applyNumberFormat="1" applyFont="1" applyFill="1" applyBorder="1" applyAlignment="1">
      <alignment horizontal="center" vertical="center" wrapText="1"/>
    </xf>
    <xf numFmtId="14" fontId="21" fillId="0" borderId="27" xfId="42" applyNumberFormat="1" applyFont="1" applyFill="1" applyBorder="1" applyAlignment="1" applyProtection="1">
      <alignment horizontal="right" vertical="center"/>
    </xf>
    <xf numFmtId="10" fontId="21" fillId="0" borderId="27" xfId="43" applyNumberFormat="1" applyFont="1" applyFill="1" applyBorder="1" applyAlignment="1">
      <alignment horizontal="right" vertical="center" wrapText="1"/>
    </xf>
    <xf numFmtId="10" fontId="21" fillId="0" borderId="36" xfId="43" applyNumberFormat="1" applyFont="1" applyFill="1" applyBorder="1" applyAlignment="1">
      <alignment horizontal="right" vertical="center" wrapText="1"/>
    </xf>
    <xf numFmtId="0" fontId="50" fillId="36" borderId="0" xfId="0" applyFont="1" applyFill="1"/>
    <xf numFmtId="43" fontId="44" fillId="36" borderId="26" xfId="42" applyFont="1" applyFill="1" applyBorder="1" applyAlignment="1">
      <alignment horizontal="right" vertical="center"/>
    </xf>
    <xf numFmtId="0" fontId="0" fillId="42" borderId="0" xfId="0" applyFill="1"/>
    <xf numFmtId="4" fontId="0" fillId="42" borderId="0" xfId="0" applyNumberFormat="1" applyFill="1" applyAlignment="1">
      <alignment horizontal="center"/>
    </xf>
    <xf numFmtId="4" fontId="0" fillId="36" borderId="0" xfId="0" applyNumberFormat="1" applyFill="1" applyAlignment="1">
      <alignment horizontal="center"/>
    </xf>
    <xf numFmtId="0" fontId="0" fillId="35" borderId="0" xfId="0" applyFill="1"/>
    <xf numFmtId="0" fontId="0" fillId="35" borderId="40" xfId="0" applyFill="1" applyBorder="1"/>
    <xf numFmtId="0" fontId="0" fillId="0" borderId="0" xfId="0" applyAlignment="1"/>
    <xf numFmtId="4" fontId="0" fillId="0" borderId="0" xfId="0" applyNumberFormat="1" applyAlignment="1"/>
    <xf numFmtId="43" fontId="63" fillId="0" borderId="0" xfId="42" applyFont="1" applyAlignment="1"/>
    <xf numFmtId="4" fontId="39" fillId="0" borderId="0" xfId="0" applyNumberFormat="1" applyFont="1"/>
    <xf numFmtId="0" fontId="63" fillId="0" borderId="0" xfId="0" applyFont="1"/>
    <xf numFmtId="0" fontId="39" fillId="42" borderId="0" xfId="0" applyFont="1" applyFill="1"/>
    <xf numFmtId="4" fontId="0" fillId="35" borderId="0" xfId="0" applyNumberFormat="1" applyFill="1" applyAlignment="1">
      <alignment horizontal="center"/>
    </xf>
    <xf numFmtId="4" fontId="0" fillId="42" borderId="0" xfId="0" applyNumberFormat="1" applyFill="1"/>
    <xf numFmtId="43" fontId="44" fillId="36" borderId="0" xfId="42" applyFont="1" applyFill="1" applyAlignment="1">
      <alignment horizontal="center"/>
    </xf>
    <xf numFmtId="43" fontId="0" fillId="36" borderId="0" xfId="0" applyNumberFormat="1" applyFill="1"/>
    <xf numFmtId="0" fontId="0" fillId="0" borderId="0" xfId="0" applyAlignment="1">
      <alignment horizontal="left" vertical="top" wrapText="1"/>
    </xf>
    <xf numFmtId="0" fontId="64" fillId="36" borderId="0" xfId="0" applyFont="1" applyFill="1"/>
    <xf numFmtId="43" fontId="44" fillId="36" borderId="17" xfId="42" applyFont="1" applyFill="1" applyBorder="1" applyAlignment="1">
      <alignment horizontal="center" wrapText="1"/>
    </xf>
    <xf numFmtId="43" fontId="44" fillId="36" borderId="10" xfId="42" applyFont="1" applyFill="1" applyBorder="1" applyAlignment="1">
      <alignment horizontal="right" vertical="center" wrapText="1"/>
    </xf>
    <xf numFmtId="43" fontId="44" fillId="36" borderId="16" xfId="42" applyFont="1" applyFill="1" applyBorder="1" applyAlignment="1">
      <alignment horizontal="right" vertical="top" wrapText="1"/>
    </xf>
    <xf numFmtId="10" fontId="21" fillId="36" borderId="27" xfId="42" applyNumberFormat="1" applyFont="1" applyFill="1" applyBorder="1" applyAlignment="1">
      <alignment horizontal="right" vertical="center" wrapText="1"/>
    </xf>
    <xf numFmtId="10" fontId="21" fillId="36" borderId="36" xfId="42" applyNumberFormat="1" applyFont="1" applyFill="1" applyBorder="1" applyAlignment="1">
      <alignment horizontal="right" vertical="center" wrapText="1"/>
    </xf>
    <xf numFmtId="14" fontId="21" fillId="36" borderId="27" xfId="42" applyNumberFormat="1" applyFont="1" applyFill="1" applyBorder="1" applyAlignment="1" applyProtection="1">
      <alignment horizontal="right" vertical="center"/>
    </xf>
    <xf numFmtId="10" fontId="21" fillId="36" borderId="32" xfId="42" applyNumberFormat="1" applyFont="1" applyFill="1" applyBorder="1" applyAlignment="1">
      <alignment horizontal="right" vertical="center" wrapText="1"/>
    </xf>
    <xf numFmtId="10" fontId="62" fillId="0" borderId="0" xfId="0" applyNumberFormat="1" applyFont="1"/>
    <xf numFmtId="49" fontId="44" fillId="36" borderId="59" xfId="0" applyNumberFormat="1" applyFont="1" applyFill="1" applyBorder="1" applyAlignment="1">
      <alignment horizontal="center" vertical="center" wrapText="1"/>
    </xf>
    <xf numFmtId="43" fontId="65" fillId="36" borderId="0" xfId="42" applyFont="1" applyFill="1" applyAlignment="1"/>
    <xf numFmtId="43" fontId="66" fillId="36" borderId="0" xfId="42" applyFont="1" applyFill="1" applyAlignment="1"/>
    <xf numFmtId="0" fontId="44" fillId="36" borderId="58" xfId="0" applyFont="1" applyFill="1" applyBorder="1" applyAlignment="1">
      <alignment horizontal="center" vertical="top" wrapText="1"/>
    </xf>
    <xf numFmtId="0" fontId="44" fillId="36" borderId="90" xfId="0" applyFont="1" applyFill="1" applyBorder="1" applyAlignment="1">
      <alignment horizontal="center" vertical="center" wrapText="1"/>
    </xf>
    <xf numFmtId="0" fontId="44" fillId="36" borderId="0" xfId="0" applyFont="1" applyFill="1" applyBorder="1" applyAlignment="1">
      <alignment horizontal="center" vertical="center" wrapText="1"/>
    </xf>
    <xf numFmtId="43" fontId="59" fillId="36" borderId="23" xfId="42" applyFont="1" applyFill="1" applyBorder="1" applyAlignment="1">
      <alignment horizontal="center" vertical="center" wrapText="1"/>
    </xf>
    <xf numFmtId="43" fontId="59" fillId="36" borderId="31" xfId="42" applyFont="1" applyFill="1" applyBorder="1" applyAlignment="1">
      <alignment horizontal="center" vertical="center"/>
    </xf>
    <xf numFmtId="43" fontId="59" fillId="36" borderId="24" xfId="42" applyFont="1" applyFill="1" applyBorder="1" applyAlignment="1">
      <alignment horizontal="center" vertical="center"/>
    </xf>
    <xf numFmtId="43" fontId="59" fillId="36" borderId="25" xfId="42" applyFont="1" applyFill="1" applyBorder="1" applyAlignment="1">
      <alignment horizontal="center" vertical="center"/>
    </xf>
    <xf numFmtId="43" fontId="67" fillId="36" borderId="24" xfId="42" applyFont="1" applyFill="1" applyBorder="1" applyAlignment="1">
      <alignment horizontal="center" vertical="center"/>
    </xf>
    <xf numFmtId="43" fontId="67" fillId="36" borderId="31" xfId="42" applyFont="1" applyFill="1" applyBorder="1" applyAlignment="1">
      <alignment horizontal="center" vertical="center"/>
    </xf>
    <xf numFmtId="0" fontId="45" fillId="44" borderId="0" xfId="0" applyFont="1" applyFill="1"/>
    <xf numFmtId="49" fontId="59" fillId="35" borderId="70" xfId="44" applyNumberFormat="1" applyFont="1" applyFill="1" applyBorder="1" applyAlignment="1">
      <alignment horizontal="center" vertical="center"/>
    </xf>
    <xf numFmtId="4" fontId="59" fillId="35" borderId="74" xfId="44" applyNumberFormat="1" applyFont="1" applyFill="1" applyBorder="1" applyAlignment="1">
      <alignment horizontal="center" vertical="center"/>
    </xf>
    <xf numFmtId="10" fontId="59" fillId="35" borderId="71" xfId="16" applyNumberFormat="1" applyFont="1" applyFill="1" applyBorder="1" applyAlignment="1">
      <alignment horizontal="center" vertical="center"/>
    </xf>
    <xf numFmtId="10" fontId="59" fillId="35" borderId="42" xfId="16" applyNumberFormat="1" applyFont="1" applyFill="1" applyBorder="1" applyAlignment="1">
      <alignment horizontal="center" vertical="center"/>
    </xf>
    <xf numFmtId="4" fontId="68" fillId="0" borderId="0" xfId="0" applyNumberFormat="1" applyFont="1"/>
    <xf numFmtId="10" fontId="59" fillId="0" borderId="0" xfId="16" applyNumberFormat="1" applyFont="1" applyFill="1" applyBorder="1" applyAlignment="1">
      <alignment horizontal="center"/>
    </xf>
    <xf numFmtId="0" fontId="59" fillId="0" borderId="41" xfId="16" applyNumberFormat="1" applyFont="1" applyBorder="1" applyAlignment="1">
      <alignment horizontal="left"/>
    </xf>
    <xf numFmtId="180" fontId="59" fillId="0" borderId="40" xfId="42" applyNumberFormat="1" applyFont="1" applyBorder="1" applyAlignment="1">
      <alignment horizontal="center"/>
    </xf>
    <xf numFmtId="2" fontId="59" fillId="35" borderId="74" xfId="44" applyNumberFormat="1" applyFont="1" applyFill="1" applyBorder="1" applyAlignment="1">
      <alignment horizontal="left" vertical="center"/>
    </xf>
    <xf numFmtId="0" fontId="59" fillId="45" borderId="40" xfId="16" applyNumberFormat="1" applyFont="1" applyFill="1" applyBorder="1" applyAlignment="1">
      <alignment horizontal="left"/>
    </xf>
    <xf numFmtId="4" fontId="59" fillId="45" borderId="40" xfId="16" applyNumberFormat="1" applyFont="1" applyFill="1" applyBorder="1" applyAlignment="1">
      <alignment horizontal="right" vertical="center"/>
    </xf>
    <xf numFmtId="10" fontId="59" fillId="45" borderId="40" xfId="16" applyNumberFormat="1" applyFont="1" applyFill="1" applyBorder="1" applyAlignment="1">
      <alignment horizontal="center" vertical="center"/>
    </xf>
    <xf numFmtId="182" fontId="59" fillId="45" borderId="40" xfId="16" applyNumberFormat="1" applyFont="1" applyFill="1" applyBorder="1" applyAlignment="1">
      <alignment horizontal="center"/>
    </xf>
    <xf numFmtId="182" fontId="59" fillId="45" borderId="50" xfId="16" applyNumberFormat="1" applyFont="1" applyFill="1" applyBorder="1" applyAlignment="1">
      <alignment horizontal="center"/>
    </xf>
    <xf numFmtId="0" fontId="21" fillId="36" borderId="26" xfId="42" applyNumberFormat="1" applyFont="1" applyFill="1" applyBorder="1" applyAlignment="1">
      <alignment horizontal="center" vertical="center"/>
    </xf>
    <xf numFmtId="0" fontId="0" fillId="0" borderId="20" xfId="0" applyBorder="1"/>
    <xf numFmtId="0" fontId="0" fillId="0" borderId="17" xfId="0" applyBorder="1"/>
    <xf numFmtId="4" fontId="0" fillId="0" borderId="17" xfId="0" applyNumberFormat="1" applyBorder="1" applyAlignment="1">
      <alignment horizontal="center"/>
    </xf>
    <xf numFmtId="0" fontId="0" fillId="0" borderId="39" xfId="0" applyBorder="1"/>
    <xf numFmtId="0" fontId="0" fillId="0" borderId="19" xfId="0" applyBorder="1"/>
    <xf numFmtId="0" fontId="0" fillId="0" borderId="38" xfId="0" applyBorder="1"/>
    <xf numFmtId="4" fontId="0" fillId="0" borderId="0" xfId="0" applyNumberFormat="1" applyBorder="1" applyAlignment="1">
      <alignment horizontal="center"/>
    </xf>
    <xf numFmtId="3" fontId="0" fillId="0" borderId="0" xfId="0" applyNumberFormat="1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0" xfId="0" applyBorder="1" applyAlignment="1">
      <alignment horizontal="left" wrapText="1"/>
    </xf>
    <xf numFmtId="0" fontId="0" fillId="0" borderId="21" xfId="0" applyBorder="1"/>
    <xf numFmtId="0" fontId="0" fillId="0" borderId="18" xfId="0" applyBorder="1"/>
    <xf numFmtId="4" fontId="0" fillId="0" borderId="18" xfId="0" applyNumberFormat="1" applyBorder="1" applyAlignment="1">
      <alignment horizontal="center"/>
    </xf>
    <xf numFmtId="0" fontId="0" fillId="0" borderId="66" xfId="0" applyBorder="1"/>
    <xf numFmtId="182" fontId="59" fillId="35" borderId="40" xfId="44" applyNumberFormat="1" applyFont="1" applyFill="1" applyBorder="1" applyAlignment="1">
      <alignment horizontal="center"/>
    </xf>
    <xf numFmtId="0" fontId="44" fillId="36" borderId="57" xfId="0" applyFont="1" applyFill="1" applyBorder="1" applyAlignment="1">
      <alignment horizontal="center" vertical="top" wrapText="1"/>
    </xf>
    <xf numFmtId="4" fontId="44" fillId="36" borderId="57" xfId="0" applyNumberFormat="1" applyFont="1" applyFill="1" applyBorder="1" applyAlignment="1">
      <alignment horizontal="right" vertical="top" wrapText="1"/>
    </xf>
    <xf numFmtId="43" fontId="44" fillId="36" borderId="57" xfId="42" applyFont="1" applyFill="1" applyBorder="1" applyAlignment="1">
      <alignment horizontal="right" vertical="top" wrapText="1"/>
    </xf>
    <xf numFmtId="43" fontId="21" fillId="36" borderId="98" xfId="42" applyFont="1" applyFill="1" applyBorder="1" applyAlignment="1">
      <alignment horizontal="right" vertical="top" wrapText="1"/>
    </xf>
    <xf numFmtId="49" fontId="23" fillId="36" borderId="59" xfId="0" applyNumberFormat="1" applyFont="1" applyFill="1" applyBorder="1" applyAlignment="1">
      <alignment horizontal="center" vertical="center" wrapText="1"/>
    </xf>
    <xf numFmtId="43" fontId="44" fillId="36" borderId="12" xfId="42" applyFont="1" applyFill="1" applyBorder="1" applyAlignment="1">
      <alignment horizontal="right" vertical="top" wrapText="1"/>
    </xf>
    <xf numFmtId="0" fontId="44" fillId="36" borderId="57" xfId="0" applyFont="1" applyFill="1" applyBorder="1" applyAlignment="1">
      <alignment horizontal="left" vertical="center" wrapText="1"/>
    </xf>
    <xf numFmtId="0" fontId="44" fillId="36" borderId="57" xfId="0" applyFont="1" applyFill="1" applyBorder="1" applyAlignment="1">
      <alignment horizontal="center" vertical="center" wrapText="1"/>
    </xf>
    <xf numFmtId="4" fontId="44" fillId="36" borderId="57" xfId="0" applyNumberFormat="1" applyFont="1" applyFill="1" applyBorder="1" applyAlignment="1">
      <alignment horizontal="right" vertical="center" wrapText="1"/>
    </xf>
    <xf numFmtId="43" fontId="44" fillId="36" borderId="57" xfId="42" applyFont="1" applyFill="1" applyBorder="1" applyAlignment="1">
      <alignment horizontal="right" vertical="center" wrapText="1"/>
    </xf>
    <xf numFmtId="0" fontId="21" fillId="43" borderId="96" xfId="0" applyFont="1" applyFill="1" applyBorder="1" applyAlignment="1">
      <alignment horizontal="center" vertical="center" wrapText="1"/>
    </xf>
    <xf numFmtId="0" fontId="44" fillId="36" borderId="59" xfId="0" applyFont="1" applyFill="1" applyBorder="1" applyAlignment="1">
      <alignment horizontal="center" vertical="center" wrapText="1"/>
    </xf>
    <xf numFmtId="0" fontId="44" fillId="36" borderId="59" xfId="0" applyFont="1" applyFill="1" applyBorder="1" applyAlignment="1">
      <alignment horizontal="left" vertical="top" wrapText="1"/>
    </xf>
    <xf numFmtId="0" fontId="44" fillId="36" borderId="59" xfId="0" applyFont="1" applyFill="1" applyBorder="1" applyAlignment="1">
      <alignment horizontal="center" vertical="top" wrapText="1"/>
    </xf>
    <xf numFmtId="4" fontId="44" fillId="36" borderId="59" xfId="0" applyNumberFormat="1" applyFont="1" applyFill="1" applyBorder="1" applyAlignment="1">
      <alignment horizontal="right" vertical="top" wrapText="1"/>
    </xf>
    <xf numFmtId="43" fontId="44" fillId="36" borderId="59" xfId="42" applyFont="1" applyFill="1" applyBorder="1" applyAlignment="1">
      <alignment horizontal="right" vertical="top" wrapText="1"/>
    </xf>
    <xf numFmtId="43" fontId="44" fillId="36" borderId="99" xfId="42" applyFont="1" applyFill="1" applyBorder="1" applyAlignment="1">
      <alignment horizontal="right" vertical="top" wrapText="1"/>
    </xf>
    <xf numFmtId="49" fontId="59" fillId="36" borderId="70" xfId="44" applyNumberFormat="1" applyFont="1" applyFill="1" applyBorder="1" applyAlignment="1">
      <alignment horizontal="center" vertical="center"/>
    </xf>
    <xf numFmtId="2" fontId="59" fillId="36" borderId="74" xfId="44" applyNumberFormat="1" applyFont="1" applyFill="1" applyBorder="1" applyAlignment="1">
      <alignment horizontal="left" vertical="justify"/>
    </xf>
    <xf numFmtId="4" fontId="59" fillId="36" borderId="74" xfId="44" applyNumberFormat="1" applyFont="1" applyFill="1" applyBorder="1" applyAlignment="1">
      <alignment horizontal="center" vertical="center"/>
    </xf>
    <xf numFmtId="10" fontId="59" fillId="36" borderId="71" xfId="16" applyNumberFormat="1" applyFont="1" applyFill="1" applyBorder="1" applyAlignment="1">
      <alignment horizontal="center" vertical="center"/>
    </xf>
    <xf numFmtId="10" fontId="59" fillId="36" borderId="40" xfId="16" applyNumberFormat="1" applyFont="1" applyFill="1" applyBorder="1" applyAlignment="1">
      <alignment horizontal="center" vertical="center"/>
    </xf>
    <xf numFmtId="0" fontId="59" fillId="0" borderId="64" xfId="44" applyFont="1" applyBorder="1" applyAlignment="1">
      <alignment horizontal="center" vertical="center"/>
    </xf>
    <xf numFmtId="0" fontId="59" fillId="0" borderId="65" xfId="44" applyFont="1" applyBorder="1" applyAlignment="1">
      <alignment horizontal="center" vertical="center"/>
    </xf>
    <xf numFmtId="0" fontId="59" fillId="0" borderId="67" xfId="44" applyFont="1" applyBorder="1" applyAlignment="1">
      <alignment horizontal="center" vertical="center"/>
    </xf>
    <xf numFmtId="0" fontId="20" fillId="34" borderId="102" xfId="0" applyFont="1" applyFill="1" applyBorder="1" applyAlignment="1">
      <alignment horizontal="left" vertical="top" wrapText="1"/>
    </xf>
    <xf numFmtId="0" fontId="20" fillId="34" borderId="103" xfId="0" applyFont="1" applyFill="1" applyBorder="1" applyAlignment="1">
      <alignment horizontal="left" vertical="top" wrapText="1"/>
    </xf>
    <xf numFmtId="0" fontId="20" fillId="34" borderId="103" xfId="0" applyFont="1" applyFill="1" applyBorder="1" applyAlignment="1">
      <alignment horizontal="left" vertical="center" wrapText="1"/>
    </xf>
    <xf numFmtId="0" fontId="20" fillId="34" borderId="104" xfId="0" applyFont="1" applyFill="1" applyBorder="1" applyAlignment="1">
      <alignment horizontal="left" vertical="top" wrapText="1"/>
    </xf>
    <xf numFmtId="0" fontId="20" fillId="34" borderId="104" xfId="0" applyFont="1" applyFill="1" applyBorder="1" applyAlignment="1">
      <alignment horizontal="center" vertical="top" wrapText="1"/>
    </xf>
    <xf numFmtId="43" fontId="20" fillId="34" borderId="104" xfId="42" applyNumberFormat="1" applyFont="1" applyFill="1" applyBorder="1" applyAlignment="1">
      <alignment horizontal="right" vertical="top" wrapText="1"/>
    </xf>
    <xf numFmtId="4" fontId="20" fillId="34" borderId="104" xfId="0" applyNumberFormat="1" applyFont="1" applyFill="1" applyBorder="1" applyAlignment="1">
      <alignment horizontal="right" vertical="top" wrapText="1"/>
    </xf>
    <xf numFmtId="4" fontId="20" fillId="34" borderId="105" xfId="0" applyNumberFormat="1" applyFont="1" applyFill="1" applyBorder="1" applyAlignment="1">
      <alignment horizontal="right" vertical="top"/>
    </xf>
    <xf numFmtId="14" fontId="21" fillId="0" borderId="0" xfId="44" applyNumberFormat="1" applyFont="1" applyFill="1" applyBorder="1" applyAlignment="1" applyProtection="1">
      <alignment horizontal="right" vertical="center"/>
    </xf>
    <xf numFmtId="14" fontId="21" fillId="0" borderId="0" xfId="42" applyNumberFormat="1" applyFont="1" applyFill="1" applyBorder="1" applyAlignment="1" applyProtection="1">
      <alignment horizontal="right" vertical="center"/>
    </xf>
    <xf numFmtId="0" fontId="21" fillId="0" borderId="0" xfId="44" applyFont="1" applyBorder="1" applyAlignment="1">
      <alignment horizontal="center" vertical="center" wrapText="1"/>
    </xf>
    <xf numFmtId="10" fontId="21" fillId="0" borderId="0" xfId="43" applyNumberFormat="1" applyFont="1" applyFill="1" applyBorder="1" applyAlignment="1">
      <alignment horizontal="right" vertical="center" wrapText="1"/>
    </xf>
    <xf numFmtId="10" fontId="44" fillId="0" borderId="0" xfId="43" applyNumberFormat="1" applyFont="1" applyFill="1" applyBorder="1" applyAlignment="1">
      <alignment horizontal="right" vertical="center" wrapText="1"/>
    </xf>
    <xf numFmtId="4" fontId="20" fillId="34" borderId="0" xfId="0" applyNumberFormat="1" applyFont="1" applyFill="1" applyBorder="1" applyAlignment="1">
      <alignment horizontal="right" vertical="top"/>
    </xf>
    <xf numFmtId="0" fontId="50" fillId="0" borderId="0" xfId="0" applyFont="1" applyBorder="1" applyAlignment="1">
      <alignment horizontal="left" vertical="top" wrapText="1"/>
    </xf>
    <xf numFmtId="4" fontId="45" fillId="35" borderId="0" xfId="0" applyNumberFormat="1" applyFont="1" applyFill="1" applyBorder="1" applyAlignment="1">
      <alignment horizontal="right" vertical="top" wrapText="1"/>
    </xf>
    <xf numFmtId="4" fontId="45" fillId="33" borderId="0" xfId="0" applyNumberFormat="1" applyFont="1" applyFill="1" applyBorder="1" applyAlignment="1">
      <alignment horizontal="right" vertical="top"/>
    </xf>
    <xf numFmtId="4" fontId="50" fillId="40" borderId="0" xfId="0" applyNumberFormat="1" applyFont="1" applyFill="1" applyBorder="1" applyAlignment="1">
      <alignment horizontal="right" vertical="top"/>
    </xf>
    <xf numFmtId="4" fontId="45" fillId="42" borderId="0" xfId="0" applyNumberFormat="1" applyFont="1" applyFill="1" applyBorder="1" applyAlignment="1">
      <alignment horizontal="right" vertical="top"/>
    </xf>
    <xf numFmtId="4" fontId="50" fillId="45" borderId="0" xfId="0" applyNumberFormat="1" applyFont="1" applyFill="1" applyBorder="1" applyAlignment="1">
      <alignment horizontal="right" vertical="top"/>
    </xf>
    <xf numFmtId="4" fontId="45" fillId="45" borderId="0" xfId="0" applyNumberFormat="1" applyFont="1" applyFill="1" applyBorder="1" applyAlignment="1">
      <alignment horizontal="right" vertical="top" wrapText="1"/>
    </xf>
    <xf numFmtId="43" fontId="45" fillId="33" borderId="0" xfId="42" applyFont="1" applyFill="1" applyBorder="1" applyAlignment="1">
      <alignment horizontal="right" vertical="top"/>
    </xf>
    <xf numFmtId="43" fontId="50" fillId="40" borderId="0" xfId="42" applyFont="1" applyFill="1" applyBorder="1" applyAlignment="1">
      <alignment horizontal="right" vertical="top"/>
    </xf>
    <xf numFmtId="43" fontId="45" fillId="42" borderId="0" xfId="42" applyFont="1" applyFill="1" applyBorder="1" applyAlignment="1">
      <alignment horizontal="right" vertical="top"/>
    </xf>
    <xf numFmtId="43" fontId="50" fillId="45" borderId="0" xfId="42" applyFont="1" applyFill="1" applyBorder="1" applyAlignment="1">
      <alignment horizontal="right" vertical="top"/>
    </xf>
    <xf numFmtId="0" fontId="50" fillId="45" borderId="0" xfId="0" applyFont="1" applyFill="1" applyBorder="1" applyAlignment="1">
      <alignment horizontal="left" vertical="top" wrapText="1"/>
    </xf>
    <xf numFmtId="0" fontId="45" fillId="45" borderId="0" xfId="0" applyFont="1" applyFill="1" applyBorder="1" applyAlignment="1">
      <alignment horizontal="right" vertical="top" wrapText="1"/>
    </xf>
    <xf numFmtId="43" fontId="45" fillId="0" borderId="0" xfId="42" applyFont="1" applyBorder="1" applyAlignment="1">
      <alignment horizontal="right" vertical="top" wrapText="1"/>
    </xf>
    <xf numFmtId="43" fontId="45" fillId="36" borderId="0" xfId="42" applyFont="1" applyFill="1" applyBorder="1" applyAlignment="1">
      <alignment horizontal="right" vertical="center" wrapText="1"/>
    </xf>
    <xf numFmtId="0" fontId="50" fillId="43" borderId="0" xfId="0" applyFont="1" applyFill="1" applyBorder="1" applyAlignment="1">
      <alignment horizontal="left" vertical="top" wrapText="1"/>
    </xf>
    <xf numFmtId="0" fontId="45" fillId="36" borderId="0" xfId="0" applyFont="1" applyFill="1" applyBorder="1" applyAlignment="1">
      <alignment horizontal="center" vertical="top"/>
    </xf>
    <xf numFmtId="43" fontId="51" fillId="36" borderId="0" xfId="42" applyFont="1" applyFill="1" applyBorder="1" applyAlignment="1">
      <alignment horizontal="right" vertical="center" wrapText="1"/>
    </xf>
    <xf numFmtId="4" fontId="46" fillId="0" borderId="40" xfId="0" applyNumberFormat="1" applyFont="1" applyBorder="1" applyAlignment="1">
      <alignment horizontal="right" vertical="top" wrapText="1"/>
    </xf>
    <xf numFmtId="4" fontId="44" fillId="36" borderId="40" xfId="0" applyNumberFormat="1" applyFont="1" applyFill="1" applyBorder="1" applyAlignment="1"/>
    <xf numFmtId="0" fontId="44" fillId="36" borderId="117" xfId="0" applyFont="1" applyFill="1" applyBorder="1" applyAlignment="1">
      <alignment horizontal="center" vertical="center" wrapText="1"/>
    </xf>
    <xf numFmtId="43" fontId="22" fillId="36" borderId="100" xfId="42" applyFont="1" applyFill="1" applyBorder="1" applyAlignment="1">
      <alignment horizontal="right" vertical="center" wrapText="1"/>
    </xf>
    <xf numFmtId="0" fontId="19" fillId="36" borderId="40" xfId="0" applyFont="1" applyFill="1" applyBorder="1" applyAlignment="1">
      <alignment horizontal="left" vertical="top" wrapText="1"/>
    </xf>
    <xf numFmtId="0" fontId="22" fillId="36" borderId="111" xfId="0" applyFont="1" applyFill="1" applyBorder="1" applyAlignment="1">
      <alignment horizontal="right" vertical="center" wrapText="1"/>
    </xf>
    <xf numFmtId="0" fontId="22" fillId="36" borderId="49" xfId="0" applyFont="1" applyFill="1" applyBorder="1" applyAlignment="1">
      <alignment horizontal="right" vertical="center" wrapText="1"/>
    </xf>
    <xf numFmtId="0" fontId="22" fillId="36" borderId="96" xfId="0" applyFont="1" applyFill="1" applyBorder="1" applyAlignment="1">
      <alignment horizontal="right" vertical="center" wrapText="1"/>
    </xf>
    <xf numFmtId="0" fontId="22" fillId="53" borderId="13" xfId="0" applyFont="1" applyFill="1" applyBorder="1" applyAlignment="1">
      <alignment horizontal="center" vertical="top" wrapText="1"/>
    </xf>
    <xf numFmtId="0" fontId="22" fillId="53" borderId="13" xfId="0" applyFont="1" applyFill="1" applyBorder="1" applyAlignment="1">
      <alignment horizontal="center" vertical="center" wrapText="1"/>
    </xf>
    <xf numFmtId="0" fontId="22" fillId="53" borderId="14" xfId="0" applyFont="1" applyFill="1" applyBorder="1" applyAlignment="1">
      <alignment horizontal="left" vertical="top" wrapText="1"/>
    </xf>
    <xf numFmtId="0" fontId="22" fillId="53" borderId="14" xfId="0" applyFont="1" applyFill="1" applyBorder="1" applyAlignment="1">
      <alignment horizontal="center" vertical="top" wrapText="1"/>
    </xf>
    <xf numFmtId="4" fontId="22" fillId="53" borderId="14" xfId="0" applyNumberFormat="1" applyFont="1" applyFill="1" applyBorder="1" applyAlignment="1">
      <alignment horizontal="center" vertical="top" wrapText="1"/>
    </xf>
    <xf numFmtId="43" fontId="22" fillId="53" borderId="14" xfId="42" applyFont="1" applyFill="1" applyBorder="1" applyAlignment="1">
      <alignment horizontal="center" vertical="top" wrapText="1"/>
    </xf>
    <xf numFmtId="43" fontId="22" fillId="53" borderId="15" xfId="42" applyFont="1" applyFill="1" applyBorder="1" applyAlignment="1">
      <alignment horizontal="center" vertical="top"/>
    </xf>
    <xf numFmtId="43" fontId="22" fillId="53" borderId="100" xfId="42" applyFont="1" applyFill="1" applyBorder="1" applyAlignment="1">
      <alignment horizontal="right" vertical="center" wrapText="1"/>
    </xf>
    <xf numFmtId="0" fontId="22" fillId="36" borderId="19" xfId="0" applyFont="1" applyFill="1" applyBorder="1" applyAlignment="1">
      <alignment horizontal="center" vertical="top" wrapText="1"/>
    </xf>
    <xf numFmtId="0" fontId="22" fillId="36" borderId="0" xfId="0" applyFont="1" applyFill="1" applyBorder="1" applyAlignment="1">
      <alignment horizontal="center" vertical="center" wrapText="1"/>
    </xf>
    <xf numFmtId="0" fontId="22" fillId="36" borderId="0" xfId="0" applyFont="1" applyFill="1" applyBorder="1" applyAlignment="1">
      <alignment horizontal="left" vertical="top" wrapText="1"/>
    </xf>
    <xf numFmtId="0" fontId="22" fillId="36" borderId="0" xfId="0" applyFont="1" applyFill="1" applyBorder="1" applyAlignment="1">
      <alignment horizontal="center" vertical="top" wrapText="1"/>
    </xf>
    <xf numFmtId="4" fontId="22" fillId="36" borderId="0" xfId="0" applyNumberFormat="1" applyFont="1" applyFill="1" applyBorder="1" applyAlignment="1">
      <alignment horizontal="center" vertical="top" wrapText="1"/>
    </xf>
    <xf numFmtId="43" fontId="22" fillId="36" borderId="0" xfId="42" applyFont="1" applyFill="1" applyBorder="1" applyAlignment="1">
      <alignment horizontal="center" vertical="top" wrapText="1"/>
    </xf>
    <xf numFmtId="43" fontId="22" fillId="36" borderId="38" xfId="42" applyFont="1" applyFill="1" applyBorder="1" applyAlignment="1">
      <alignment horizontal="center" vertical="top"/>
    </xf>
    <xf numFmtId="43" fontId="22" fillId="53" borderId="114" xfId="42" applyFont="1" applyFill="1" applyBorder="1" applyAlignment="1">
      <alignment horizontal="right" vertical="top"/>
    </xf>
    <xf numFmtId="43" fontId="22" fillId="53" borderId="112" xfId="42" applyFont="1" applyFill="1" applyBorder="1" applyAlignment="1">
      <alignment horizontal="right" vertical="top" wrapText="1"/>
    </xf>
    <xf numFmtId="0" fontId="44" fillId="36" borderId="40" xfId="0" applyFont="1" applyFill="1" applyBorder="1" applyAlignment="1">
      <alignment horizontal="center" vertical="center" wrapText="1"/>
    </xf>
    <xf numFmtId="43" fontId="44" fillId="36" borderId="40" xfId="42" applyFont="1" applyFill="1" applyBorder="1" applyAlignment="1">
      <alignment horizontal="center" vertical="center" wrapText="1"/>
    </xf>
    <xf numFmtId="0" fontId="0" fillId="0" borderId="44" xfId="0" applyBorder="1"/>
    <xf numFmtId="0" fontId="0" fillId="0" borderId="40" xfId="0" applyBorder="1"/>
    <xf numFmtId="0" fontId="0" fillId="0" borderId="42" xfId="0" applyBorder="1" applyAlignment="1">
      <alignment horizontal="center"/>
    </xf>
    <xf numFmtId="0" fontId="0" fillId="0" borderId="42" xfId="0" applyBorder="1"/>
    <xf numFmtId="4" fontId="0" fillId="0" borderId="42" xfId="0" applyNumberFormat="1" applyBorder="1" applyAlignment="1">
      <alignment horizontal="center"/>
    </xf>
    <xf numFmtId="0" fontId="53" fillId="0" borderId="46" xfId="0" applyFont="1" applyBorder="1" applyAlignment="1">
      <alignment horizontal="justify" vertical="center" wrapText="1"/>
    </xf>
    <xf numFmtId="0" fontId="16" fillId="0" borderId="0" xfId="0" applyFont="1" applyBorder="1" applyAlignment="1">
      <alignment vertical="center"/>
    </xf>
    <xf numFmtId="0" fontId="16" fillId="0" borderId="38" xfId="0" applyFont="1" applyBorder="1" applyAlignment="1">
      <alignment vertical="center"/>
    </xf>
    <xf numFmtId="0" fontId="53" fillId="0" borderId="0" xfId="0" applyFont="1" applyBorder="1" applyAlignment="1">
      <alignment horizontal="justify" vertical="center" wrapText="1"/>
    </xf>
    <xf numFmtId="4" fontId="44" fillId="0" borderId="10" xfId="0" applyNumberFormat="1" applyFont="1" applyFill="1" applyBorder="1" applyAlignment="1">
      <alignment horizontal="right" vertical="top" wrapText="1"/>
    </xf>
    <xf numFmtId="4" fontId="44" fillId="0" borderId="10" xfId="0" applyNumberFormat="1" applyFont="1" applyFill="1" applyBorder="1" applyAlignment="1">
      <alignment horizontal="right" vertical="center" wrapText="1"/>
    </xf>
    <xf numFmtId="43" fontId="44" fillId="0" borderId="10" xfId="42" applyFont="1" applyFill="1" applyBorder="1" applyAlignment="1">
      <alignment horizontal="right" vertical="top" wrapText="1"/>
    </xf>
    <xf numFmtId="0" fontId="44" fillId="0" borderId="11" xfId="0" applyFont="1" applyFill="1" applyBorder="1" applyAlignment="1">
      <alignment horizontal="center" vertical="center" wrapText="1"/>
    </xf>
    <xf numFmtId="4" fontId="44" fillId="0" borderId="12" xfId="0" applyNumberFormat="1" applyFont="1" applyFill="1" applyBorder="1" applyAlignment="1">
      <alignment horizontal="right" vertical="top" wrapText="1"/>
    </xf>
    <xf numFmtId="0" fontId="44" fillId="0" borderId="10" xfId="0" applyFont="1" applyFill="1" applyBorder="1" applyAlignment="1">
      <alignment horizontal="center" vertical="top" wrapText="1"/>
    </xf>
    <xf numFmtId="0" fontId="44" fillId="0" borderId="12" xfId="0" applyFont="1" applyFill="1" applyBorder="1" applyAlignment="1">
      <alignment horizontal="right" vertical="top" wrapText="1"/>
    </xf>
    <xf numFmtId="0" fontId="44" fillId="0" borderId="10" xfId="0" applyFont="1" applyFill="1" applyBorder="1" applyAlignment="1">
      <alignment horizontal="left" vertical="top" wrapText="1"/>
    </xf>
    <xf numFmtId="0" fontId="69" fillId="0" borderId="0" xfId="0" applyFont="1"/>
    <xf numFmtId="43" fontId="44" fillId="0" borderId="12" xfId="42" applyFont="1" applyFill="1" applyBorder="1" applyAlignment="1">
      <alignment horizontal="right" vertical="top" wrapText="1"/>
    </xf>
    <xf numFmtId="0" fontId="0" fillId="0" borderId="0" xfId="0"/>
    <xf numFmtId="0" fontId="19" fillId="0" borderId="0" xfId="0" applyFont="1" applyAlignment="1">
      <alignment horizontal="center"/>
    </xf>
    <xf numFmtId="0" fontId="19" fillId="0" borderId="0" xfId="0" applyFont="1"/>
    <xf numFmtId="0" fontId="45" fillId="0" borderId="0" xfId="0" applyFont="1"/>
    <xf numFmtId="0" fontId="44" fillId="0" borderId="0" xfId="0" applyFont="1" applyAlignment="1">
      <alignment horizontal="center"/>
    </xf>
    <xf numFmtId="4" fontId="19" fillId="0" borderId="0" xfId="0" applyNumberFormat="1" applyFont="1"/>
    <xf numFmtId="0" fontId="19" fillId="0" borderId="0" xfId="0" applyFont="1" applyAlignment="1">
      <alignment horizontal="left" vertical="center"/>
    </xf>
    <xf numFmtId="0" fontId="45" fillId="36" borderId="0" xfId="0" applyFont="1" applyFill="1"/>
    <xf numFmtId="0" fontId="44" fillId="36" borderId="10" xfId="0" applyFont="1" applyFill="1" applyBorder="1" applyAlignment="1">
      <alignment horizontal="center" vertical="top" wrapText="1"/>
    </xf>
    <xf numFmtId="4" fontId="44" fillId="36" borderId="10" xfId="0" applyNumberFormat="1" applyFont="1" applyFill="1" applyBorder="1" applyAlignment="1">
      <alignment horizontal="right" vertical="top" wrapText="1"/>
    </xf>
    <xf numFmtId="43" fontId="44" fillId="36" borderId="51" xfId="42" applyFont="1" applyFill="1" applyBorder="1" applyAlignment="1">
      <alignment horizontal="right" vertical="top" wrapText="1"/>
    </xf>
    <xf numFmtId="43" fontId="19" fillId="0" borderId="0" xfId="42" applyNumberFormat="1" applyFont="1"/>
    <xf numFmtId="0" fontId="44" fillId="36" borderId="0" xfId="42" applyNumberFormat="1" applyFont="1" applyFill="1" applyBorder="1" applyAlignment="1">
      <alignment horizontal="right" vertical="center"/>
    </xf>
    <xf numFmtId="0" fontId="45" fillId="36" borderId="0" xfId="0" applyFont="1" applyFill="1" applyBorder="1" applyAlignment="1">
      <alignment horizontal="right" vertical="top" wrapText="1"/>
    </xf>
    <xf numFmtId="43" fontId="45" fillId="0" borderId="0" xfId="42" applyFont="1"/>
    <xf numFmtId="0" fontId="0" fillId="0" borderId="0" xfId="0" applyBorder="1"/>
    <xf numFmtId="0" fontId="44" fillId="36" borderId="11" xfId="0" applyFont="1" applyFill="1" applyBorder="1" applyAlignment="1">
      <alignment horizontal="left" vertical="top" wrapText="1"/>
    </xf>
    <xf numFmtId="43" fontId="45" fillId="0" borderId="0" xfId="0" applyNumberFormat="1" applyFont="1"/>
    <xf numFmtId="0" fontId="45" fillId="36" borderId="0" xfId="0" applyFont="1" applyFill="1" applyBorder="1" applyAlignment="1">
      <alignment horizontal="center" vertical="top" wrapText="1"/>
    </xf>
    <xf numFmtId="43" fontId="45" fillId="36" borderId="0" xfId="42" applyFont="1" applyFill="1" applyBorder="1" applyAlignment="1">
      <alignment horizontal="right" vertical="top" wrapText="1"/>
    </xf>
    <xf numFmtId="0" fontId="0" fillId="36" borderId="0" xfId="0" applyFill="1"/>
    <xf numFmtId="4" fontId="0" fillId="0" borderId="0" xfId="0" applyNumberFormat="1"/>
    <xf numFmtId="43" fontId="44" fillId="36" borderId="10" xfId="42" applyFont="1" applyFill="1" applyBorder="1" applyAlignment="1">
      <alignment horizontal="right" vertical="top" wrapText="1"/>
    </xf>
    <xf numFmtId="0" fontId="44" fillId="36" borderId="10" xfId="0" applyFont="1" applyFill="1" applyBorder="1" applyAlignment="1">
      <alignment horizontal="center" wrapText="1"/>
    </xf>
    <xf numFmtId="0" fontId="67" fillId="0" borderId="31" xfId="44" applyFont="1" applyBorder="1" applyAlignment="1">
      <alignment horizontal="right" vertical="center"/>
    </xf>
    <xf numFmtId="49" fontId="67" fillId="36" borderId="24" xfId="44" applyNumberFormat="1" applyFont="1" applyFill="1" applyBorder="1" applyAlignment="1">
      <alignment horizontal="right" vertical="center"/>
    </xf>
    <xf numFmtId="49" fontId="67" fillId="36" borderId="25" xfId="44" applyNumberFormat="1" applyFont="1" applyFill="1" applyBorder="1" applyAlignment="1">
      <alignment horizontal="right" vertical="center"/>
    </xf>
    <xf numFmtId="0" fontId="67" fillId="0" borderId="24" xfId="44" applyFont="1" applyBorder="1" applyAlignment="1">
      <alignment horizontal="right" vertical="center"/>
    </xf>
    <xf numFmtId="0" fontId="67" fillId="0" borderId="35" xfId="44" applyFont="1" applyBorder="1" applyAlignment="1">
      <alignment horizontal="right" vertical="center"/>
    </xf>
    <xf numFmtId="0" fontId="44" fillId="36" borderId="128" xfId="0" applyFont="1" applyFill="1" applyBorder="1" applyAlignment="1">
      <alignment horizontal="center" vertical="center" wrapText="1"/>
    </xf>
    <xf numFmtId="0" fontId="19" fillId="36" borderId="10" xfId="0" applyFont="1" applyFill="1" applyBorder="1" applyAlignment="1">
      <alignment horizontal="center" wrapText="1"/>
    </xf>
    <xf numFmtId="0" fontId="67" fillId="0" borderId="119" xfId="44" applyFont="1" applyBorder="1" applyAlignment="1">
      <alignment horizontal="right" vertical="center"/>
    </xf>
    <xf numFmtId="14" fontId="21" fillId="0" borderId="120" xfId="44" applyNumberFormat="1" applyFont="1" applyFill="1" applyBorder="1" applyAlignment="1" applyProtection="1">
      <alignment horizontal="right" vertical="center"/>
    </xf>
    <xf numFmtId="14" fontId="21" fillId="0" borderId="121" xfId="42" applyNumberFormat="1" applyFont="1" applyFill="1" applyBorder="1" applyAlignment="1" applyProtection="1">
      <alignment horizontal="right" vertical="center"/>
    </xf>
    <xf numFmtId="0" fontId="44" fillId="36" borderId="122" xfId="42" applyNumberFormat="1" applyFont="1" applyFill="1" applyBorder="1" applyAlignment="1">
      <alignment horizontal="right" vertical="center"/>
    </xf>
    <xf numFmtId="10" fontId="21" fillId="0" borderId="125" xfId="43" applyNumberFormat="1" applyFont="1" applyFill="1" applyBorder="1" applyAlignment="1">
      <alignment horizontal="right" vertical="center" wrapText="1"/>
    </xf>
    <xf numFmtId="10" fontId="44" fillId="0" borderId="121" xfId="43" applyNumberFormat="1" applyFont="1" applyFill="1" applyBorder="1" applyAlignment="1">
      <alignment horizontal="right" vertical="center" wrapText="1"/>
    </xf>
    <xf numFmtId="10" fontId="44" fillId="0" borderId="126" xfId="43" applyNumberFormat="1" applyFont="1" applyFill="1" applyBorder="1" applyAlignment="1">
      <alignment horizontal="right" vertical="center" wrapText="1"/>
    </xf>
    <xf numFmtId="0" fontId="19" fillId="0" borderId="92" xfId="0" applyFont="1" applyBorder="1" applyAlignment="1">
      <alignment horizontal="center" wrapText="1"/>
    </xf>
    <xf numFmtId="0" fontId="19" fillId="0" borderId="0" xfId="0" applyFont="1" applyBorder="1" applyAlignment="1">
      <alignment horizontal="center" wrapText="1"/>
    </xf>
    <xf numFmtId="0" fontId="19" fillId="0" borderId="0" xfId="0" applyFont="1" applyBorder="1" applyAlignment="1">
      <alignment horizontal="left" vertical="center" wrapText="1"/>
    </xf>
    <xf numFmtId="43" fontId="19" fillId="0" borderId="0" xfId="42" applyNumberFormat="1" applyFont="1" applyBorder="1" applyAlignment="1">
      <alignment horizontal="center" wrapText="1"/>
    </xf>
    <xf numFmtId="0" fontId="19" fillId="0" borderId="76" xfId="0" applyFont="1" applyBorder="1" applyAlignment="1">
      <alignment horizontal="center" wrapText="1"/>
    </xf>
    <xf numFmtId="4" fontId="45" fillId="0" borderId="0" xfId="0" applyNumberFormat="1" applyFont="1"/>
    <xf numFmtId="0" fontId="18" fillId="36" borderId="0" xfId="0" applyFont="1" applyFill="1"/>
    <xf numFmtId="0" fontId="44" fillId="36" borderId="11" xfId="0" applyFont="1" applyFill="1" applyBorder="1" applyAlignment="1">
      <alignment horizontal="center" vertical="center" wrapText="1"/>
    </xf>
    <xf numFmtId="0" fontId="44" fillId="36" borderId="0" xfId="0" applyFont="1" applyFill="1"/>
    <xf numFmtId="0" fontId="44" fillId="0" borderId="52" xfId="0" applyFont="1" applyFill="1" applyBorder="1" applyAlignment="1">
      <alignment horizontal="center" vertical="top" wrapText="1"/>
    </xf>
    <xf numFmtId="0" fontId="44" fillId="0" borderId="16" xfId="0" applyFont="1" applyFill="1" applyBorder="1" applyAlignment="1">
      <alignment horizontal="center" vertical="top" wrapText="1"/>
    </xf>
    <xf numFmtId="43" fontId="44" fillId="0" borderId="56" xfId="42" applyFont="1" applyFill="1" applyBorder="1" applyAlignment="1">
      <alignment horizontal="right" vertical="top" wrapText="1"/>
    </xf>
    <xf numFmtId="0" fontId="21" fillId="36" borderId="0" xfId="0" applyFont="1" applyFill="1" applyBorder="1" applyAlignment="1">
      <alignment horizontal="left" vertical="top" wrapText="1"/>
    </xf>
    <xf numFmtId="0" fontId="19" fillId="0" borderId="40" xfId="0" applyFont="1" applyFill="1" applyBorder="1" applyAlignment="1">
      <alignment horizontal="left" vertical="top" wrapText="1"/>
    </xf>
    <xf numFmtId="10" fontId="59" fillId="35" borderId="40" xfId="16" applyNumberFormat="1" applyFont="1" applyFill="1" applyBorder="1" applyAlignment="1">
      <alignment horizontal="center" vertical="center"/>
    </xf>
    <xf numFmtId="49" fontId="61" fillId="46" borderId="47" xfId="16" applyNumberFormat="1" applyFont="1" applyFill="1" applyBorder="1" applyAlignment="1"/>
    <xf numFmtId="0" fontId="61" fillId="46" borderId="47" xfId="16" applyNumberFormat="1" applyFont="1" applyFill="1" applyBorder="1" applyAlignment="1"/>
    <xf numFmtId="0" fontId="60" fillId="0" borderId="23" xfId="44" applyFont="1" applyBorder="1" applyAlignment="1">
      <alignment vertical="center" wrapText="1"/>
    </xf>
    <xf numFmtId="182" fontId="0" fillId="0" borderId="0" xfId="0" applyNumberFormat="1" applyFill="1"/>
    <xf numFmtId="0" fontId="0" fillId="0" borderId="0" xfId="0" applyFill="1"/>
    <xf numFmtId="43" fontId="21" fillId="35" borderId="56" xfId="42" applyFont="1" applyFill="1" applyBorder="1" applyAlignment="1">
      <alignment horizontal="left" vertical="top" wrapText="1"/>
    </xf>
    <xf numFmtId="43" fontId="44" fillId="35" borderId="38" xfId="42" applyFont="1" applyFill="1" applyBorder="1" applyAlignment="1">
      <alignment horizontal="right" vertical="top" wrapText="1"/>
    </xf>
    <xf numFmtId="43" fontId="21" fillId="35" borderId="38" xfId="42" applyFont="1" applyFill="1" applyBorder="1" applyAlignment="1">
      <alignment horizontal="right" vertical="top" wrapText="1"/>
    </xf>
    <xf numFmtId="182" fontId="58" fillId="0" borderId="130" xfId="44" applyNumberFormat="1" applyFont="1" applyFill="1" applyBorder="1" applyAlignment="1">
      <alignment horizontal="center"/>
    </xf>
    <xf numFmtId="182" fontId="59" fillId="35" borderId="60" xfId="44" applyNumberFormat="1" applyFont="1" applyFill="1" applyBorder="1" applyAlignment="1">
      <alignment horizontal="center"/>
    </xf>
    <xf numFmtId="182" fontId="59" fillId="45" borderId="60" xfId="16" applyNumberFormat="1" applyFont="1" applyFill="1" applyBorder="1" applyAlignment="1">
      <alignment horizontal="center"/>
    </xf>
    <xf numFmtId="180" fontId="59" fillId="0" borderId="60" xfId="42" applyNumberFormat="1" applyFont="1" applyBorder="1" applyAlignment="1">
      <alignment horizontal="center"/>
    </xf>
    <xf numFmtId="10" fontId="59" fillId="0" borderId="60" xfId="16" applyNumberFormat="1" applyFont="1" applyBorder="1" applyAlignment="1">
      <alignment horizontal="center"/>
    </xf>
    <xf numFmtId="182" fontId="58" fillId="36" borderId="78" xfId="44" applyNumberFormat="1" applyFont="1" applyFill="1" applyBorder="1" applyAlignment="1">
      <alignment horizontal="center"/>
    </xf>
    <xf numFmtId="182" fontId="58" fillId="0" borderId="43" xfId="44" applyNumberFormat="1" applyFont="1" applyFill="1" applyBorder="1" applyAlignment="1">
      <alignment horizontal="center"/>
    </xf>
    <xf numFmtId="10" fontId="58" fillId="0" borderId="92" xfId="43" applyNumberFormat="1" applyFont="1" applyBorder="1" applyAlignment="1">
      <alignment horizontal="center"/>
    </xf>
    <xf numFmtId="10" fontId="58" fillId="0" borderId="42" xfId="43" applyNumberFormat="1" applyFont="1" applyBorder="1" applyAlignment="1">
      <alignment horizontal="center"/>
    </xf>
    <xf numFmtId="10" fontId="58" fillId="0" borderId="42" xfId="43" applyNumberFormat="1" applyFont="1" applyFill="1" applyBorder="1" applyAlignment="1">
      <alignment horizontal="center"/>
    </xf>
    <xf numFmtId="9" fontId="58" fillId="49" borderId="43" xfId="44" applyNumberFormat="1" applyFont="1" applyFill="1" applyBorder="1" applyAlignment="1">
      <alignment horizontal="center"/>
    </xf>
    <xf numFmtId="9" fontId="58" fillId="0" borderId="43" xfId="44" applyNumberFormat="1" applyFont="1" applyFill="1" applyBorder="1" applyAlignment="1">
      <alignment horizontal="center"/>
    </xf>
    <xf numFmtId="182" fontId="58" fillId="0" borderId="92" xfId="44" applyNumberFormat="1" applyFont="1" applyFill="1" applyBorder="1" applyAlignment="1">
      <alignment horizontal="center"/>
    </xf>
    <xf numFmtId="4" fontId="59" fillId="0" borderId="40" xfId="16" applyNumberFormat="1" applyFont="1" applyBorder="1" applyAlignment="1">
      <alignment horizontal="center" vertical="center"/>
    </xf>
    <xf numFmtId="4" fontId="59" fillId="0" borderId="60" xfId="16" applyNumberFormat="1" applyFont="1" applyBorder="1" applyAlignment="1">
      <alignment horizontal="center" vertical="center"/>
    </xf>
    <xf numFmtId="10" fontId="58" fillId="0" borderId="129" xfId="44" applyNumberFormat="1" applyFont="1" applyFill="1" applyBorder="1" applyAlignment="1">
      <alignment horizontal="center"/>
    </xf>
    <xf numFmtId="10" fontId="58" fillId="0" borderId="42" xfId="44" applyNumberFormat="1" applyFont="1" applyFill="1" applyBorder="1" applyAlignment="1">
      <alignment horizontal="center"/>
    </xf>
    <xf numFmtId="10" fontId="58" fillId="0" borderId="43" xfId="44" applyNumberFormat="1" applyFont="1" applyFill="1" applyBorder="1" applyAlignment="1">
      <alignment horizontal="center"/>
    </xf>
    <xf numFmtId="10" fontId="58" fillId="0" borderId="78" xfId="44" applyNumberFormat="1" applyFont="1" applyFill="1" applyBorder="1" applyAlignment="1">
      <alignment horizontal="center"/>
    </xf>
    <xf numFmtId="9" fontId="58" fillId="49" borderId="92" xfId="44" applyNumberFormat="1" applyFont="1" applyFill="1" applyBorder="1" applyAlignment="1">
      <alignment horizontal="center"/>
    </xf>
    <xf numFmtId="9" fontId="58" fillId="0" borderId="92" xfId="44" applyNumberFormat="1" applyFont="1" applyFill="1" applyBorder="1" applyAlignment="1">
      <alignment horizontal="center"/>
    </xf>
    <xf numFmtId="182" fontId="58" fillId="0" borderId="94" xfId="44" applyNumberFormat="1" applyFont="1" applyFill="1" applyBorder="1" applyAlignment="1">
      <alignment horizontal="center"/>
    </xf>
    <xf numFmtId="10" fontId="58" fillId="0" borderId="92" xfId="44" applyNumberFormat="1" applyFont="1" applyFill="1" applyBorder="1" applyAlignment="1">
      <alignment horizontal="center"/>
    </xf>
    <xf numFmtId="9" fontId="58" fillId="47" borderId="43" xfId="44" applyNumberFormat="1" applyFont="1" applyFill="1" applyBorder="1" applyAlignment="1">
      <alignment horizontal="center"/>
    </xf>
    <xf numFmtId="182" fontId="58" fillId="0" borderId="132" xfId="44" applyNumberFormat="1" applyFont="1" applyFill="1" applyBorder="1" applyAlignment="1">
      <alignment horizontal="center"/>
    </xf>
    <xf numFmtId="10" fontId="58" fillId="0" borderId="43" xfId="43" applyNumberFormat="1" applyFont="1" applyBorder="1" applyAlignment="1">
      <alignment horizontal="center"/>
    </xf>
    <xf numFmtId="182" fontId="58" fillId="36" borderId="42" xfId="44" applyNumberFormat="1" applyFont="1" applyFill="1" applyBorder="1" applyAlignment="1">
      <alignment horizontal="center"/>
    </xf>
    <xf numFmtId="10" fontId="59" fillId="0" borderId="43" xfId="44" applyNumberFormat="1" applyFont="1" applyFill="1" applyBorder="1" applyAlignment="1">
      <alignment horizontal="center"/>
    </xf>
    <xf numFmtId="10" fontId="59" fillId="0" borderId="133" xfId="44" applyNumberFormat="1" applyFont="1" applyFill="1" applyBorder="1" applyAlignment="1">
      <alignment horizontal="center"/>
    </xf>
    <xf numFmtId="4" fontId="58" fillId="0" borderId="43" xfId="44" applyNumberFormat="1" applyFont="1" applyFill="1" applyBorder="1" applyAlignment="1">
      <alignment horizontal="center"/>
    </xf>
    <xf numFmtId="9" fontId="58" fillId="48" borderId="43" xfId="44" applyNumberFormat="1" applyFont="1" applyFill="1" applyBorder="1" applyAlignment="1">
      <alignment horizontal="center"/>
    </xf>
    <xf numFmtId="10" fontId="58" fillId="0" borderId="133" xfId="44" applyNumberFormat="1" applyFont="1" applyFill="1" applyBorder="1" applyAlignment="1">
      <alignment horizontal="center"/>
    </xf>
    <xf numFmtId="9" fontId="58" fillId="48" borderId="92" xfId="44" applyNumberFormat="1" applyFont="1" applyFill="1" applyBorder="1" applyAlignment="1">
      <alignment horizontal="center"/>
    </xf>
    <xf numFmtId="10" fontId="58" fillId="0" borderId="78" xfId="43" applyNumberFormat="1" applyFont="1" applyFill="1" applyBorder="1" applyAlignment="1">
      <alignment horizontal="center"/>
    </xf>
    <xf numFmtId="0" fontId="68" fillId="0" borderId="0" xfId="0" applyFont="1"/>
    <xf numFmtId="43" fontId="59" fillId="0" borderId="40" xfId="42" applyFont="1" applyBorder="1" applyAlignment="1">
      <alignment horizontal="center" vertical="center"/>
    </xf>
    <xf numFmtId="43" fontId="59" fillId="0" borderId="60" xfId="42" applyFont="1" applyBorder="1" applyAlignment="1">
      <alignment horizontal="center" vertical="center"/>
    </xf>
    <xf numFmtId="4" fontId="59" fillId="52" borderId="40" xfId="16" applyNumberFormat="1" applyFont="1" applyFill="1" applyBorder="1" applyAlignment="1">
      <alignment horizontal="right" vertical="center"/>
    </xf>
    <xf numFmtId="49" fontId="58" fillId="0" borderId="79" xfId="16" applyNumberFormat="1" applyFont="1" applyBorder="1" applyAlignment="1"/>
    <xf numFmtId="0" fontId="21" fillId="41" borderId="0" xfId="0" applyFont="1" applyFill="1" applyAlignment="1">
      <alignment horizontal="left"/>
    </xf>
    <xf numFmtId="0" fontId="21" fillId="41" borderId="0" xfId="0" applyFont="1" applyFill="1" applyAlignment="1">
      <alignment horizontal="center" vertical="center"/>
    </xf>
    <xf numFmtId="0" fontId="21" fillId="41" borderId="0" xfId="0" applyFont="1" applyFill="1" applyAlignment="1"/>
    <xf numFmtId="49" fontId="44" fillId="36" borderId="52" xfId="0" applyNumberFormat="1" applyFont="1" applyFill="1" applyBorder="1" applyAlignment="1">
      <alignment horizontal="center" vertical="center" wrapText="1"/>
    </xf>
    <xf numFmtId="49" fontId="44" fillId="36" borderId="58" xfId="0" applyNumberFormat="1" applyFont="1" applyFill="1" applyBorder="1" applyAlignment="1">
      <alignment horizontal="center" vertical="center" wrapText="1"/>
    </xf>
    <xf numFmtId="49" fontId="44" fillId="36" borderId="91" xfId="0" applyNumberFormat="1" applyFont="1" applyFill="1" applyBorder="1" applyAlignment="1">
      <alignment horizontal="center" vertical="center" wrapText="1"/>
    </xf>
    <xf numFmtId="0" fontId="19" fillId="0" borderId="16" xfId="294" applyFont="1" applyBorder="1" applyAlignment="1">
      <alignment horizontal="center" vertical="top" wrapText="1"/>
    </xf>
    <xf numFmtId="4" fontId="19" fillId="0" borderId="16" xfId="294" applyNumberFormat="1" applyFont="1" applyFill="1" applyBorder="1" applyAlignment="1">
      <alignment horizontal="center" vertical="top" wrapText="1"/>
    </xf>
    <xf numFmtId="0" fontId="19" fillId="0" borderId="59" xfId="294" applyFont="1" applyBorder="1" applyAlignment="1">
      <alignment horizontal="left" vertical="top" wrapText="1"/>
    </xf>
    <xf numFmtId="0" fontId="19" fillId="0" borderId="59" xfId="294" applyFont="1" applyBorder="1" applyAlignment="1">
      <alignment horizontal="center" vertical="top" wrapText="1"/>
    </xf>
    <xf numFmtId="4" fontId="19" fillId="0" borderId="59" xfId="294" applyNumberFormat="1" applyFont="1" applyBorder="1" applyAlignment="1">
      <alignment horizontal="center" vertical="top" wrapText="1"/>
    </xf>
    <xf numFmtId="4" fontId="19" fillId="0" borderId="16" xfId="294" applyNumberFormat="1" applyFont="1" applyBorder="1" applyAlignment="1">
      <alignment horizontal="center" vertical="top" wrapText="1"/>
    </xf>
    <xf numFmtId="0" fontId="19" fillId="0" borderId="16" xfId="294" applyFont="1" applyBorder="1" applyAlignment="1">
      <alignment horizontal="left" vertical="top" wrapText="1"/>
    </xf>
    <xf numFmtId="0" fontId="22" fillId="53" borderId="20" xfId="0" applyFont="1" applyFill="1" applyBorder="1" applyAlignment="1">
      <alignment horizontal="center" vertical="top" wrapText="1"/>
    </xf>
    <xf numFmtId="0" fontId="22" fillId="53" borderId="17" xfId="0" applyFont="1" applyFill="1" applyBorder="1" applyAlignment="1">
      <alignment horizontal="center" vertical="center" wrapText="1"/>
    </xf>
    <xf numFmtId="0" fontId="22" fillId="53" borderId="17" xfId="0" applyFont="1" applyFill="1" applyBorder="1" applyAlignment="1">
      <alignment horizontal="left" vertical="top" wrapText="1"/>
    </xf>
    <xf numFmtId="0" fontId="22" fillId="53" borderId="17" xfId="0" applyFont="1" applyFill="1" applyBorder="1" applyAlignment="1">
      <alignment horizontal="center" vertical="top" wrapText="1"/>
    </xf>
    <xf numFmtId="4" fontId="22" fillId="53" borderId="17" xfId="0" applyNumberFormat="1" applyFont="1" applyFill="1" applyBorder="1" applyAlignment="1">
      <alignment horizontal="center" vertical="top" wrapText="1"/>
    </xf>
    <xf numFmtId="43" fontId="22" fillId="53" borderId="17" xfId="42" applyFont="1" applyFill="1" applyBorder="1" applyAlignment="1">
      <alignment horizontal="center" vertical="top" wrapText="1"/>
    </xf>
    <xf numFmtId="43" fontId="22" fillId="53" borderId="39" xfId="42" applyFont="1" applyFill="1" applyBorder="1" applyAlignment="1">
      <alignment horizontal="center" vertical="top"/>
    </xf>
    <xf numFmtId="43" fontId="21" fillId="35" borderId="108" xfId="42" applyFont="1" applyFill="1" applyBorder="1" applyAlignment="1">
      <alignment horizontal="right" vertical="top" wrapText="1"/>
    </xf>
    <xf numFmtId="43" fontId="21" fillId="35" borderId="56" xfId="42" applyFont="1" applyFill="1" applyBorder="1" applyAlignment="1">
      <alignment horizontal="right" vertical="top" wrapText="1"/>
    </xf>
    <xf numFmtId="10" fontId="59" fillId="0" borderId="143" xfId="44" applyNumberFormat="1" applyFont="1" applyFill="1" applyBorder="1" applyAlignment="1">
      <alignment horizontal="center"/>
    </xf>
    <xf numFmtId="9" fontId="58" fillId="49" borderId="143" xfId="44" applyNumberFormat="1" applyFont="1" applyFill="1" applyBorder="1" applyAlignment="1">
      <alignment horizontal="center"/>
    </xf>
    <xf numFmtId="182" fontId="59" fillId="0" borderId="144" xfId="44" applyNumberFormat="1" applyFont="1" applyFill="1" applyBorder="1" applyAlignment="1">
      <alignment horizontal="center"/>
    </xf>
    <xf numFmtId="10" fontId="59" fillId="0" borderId="145" xfId="44" applyNumberFormat="1" applyFont="1" applyFill="1" applyBorder="1" applyAlignment="1">
      <alignment horizontal="center"/>
    </xf>
    <xf numFmtId="182" fontId="59" fillId="35" borderId="50" xfId="44" applyNumberFormat="1" applyFont="1" applyFill="1" applyBorder="1" applyAlignment="1">
      <alignment horizontal="center"/>
    </xf>
    <xf numFmtId="182" fontId="59" fillId="36" borderId="143" xfId="44" applyNumberFormat="1" applyFont="1" applyFill="1" applyBorder="1" applyAlignment="1">
      <alignment horizontal="center"/>
    </xf>
    <xf numFmtId="182" fontId="58" fillId="0" borderId="144" xfId="44" applyNumberFormat="1" applyFont="1" applyFill="1" applyBorder="1" applyAlignment="1">
      <alignment horizontal="center"/>
    </xf>
    <xf numFmtId="182" fontId="59" fillId="36" borderId="144" xfId="44" applyNumberFormat="1" applyFont="1" applyFill="1" applyBorder="1" applyAlignment="1">
      <alignment horizontal="center"/>
    </xf>
    <xf numFmtId="182" fontId="58" fillId="0" borderId="50" xfId="44" applyNumberFormat="1" applyFont="1" applyFill="1" applyBorder="1" applyAlignment="1">
      <alignment horizontal="center"/>
    </xf>
    <xf numFmtId="10" fontId="59" fillId="0" borderId="50" xfId="16" applyNumberFormat="1" applyFont="1" applyBorder="1" applyAlignment="1">
      <alignment horizontal="center"/>
    </xf>
    <xf numFmtId="49" fontId="58" fillId="0" borderId="93" xfId="16" applyNumberFormat="1" applyFont="1" applyBorder="1" applyAlignment="1"/>
    <xf numFmtId="182" fontId="70" fillId="52" borderId="50" xfId="0" applyNumberFormat="1" applyFont="1" applyFill="1" applyBorder="1" applyAlignment="1">
      <alignment horizontal="center"/>
    </xf>
    <xf numFmtId="0" fontId="61" fillId="50" borderId="106" xfId="16" applyNumberFormat="1" applyFont="1" applyFill="1" applyBorder="1" applyAlignment="1">
      <alignment vertical="center"/>
    </xf>
    <xf numFmtId="182" fontId="61" fillId="50" borderId="48" xfId="16" applyNumberFormat="1" applyFont="1" applyFill="1" applyBorder="1" applyAlignment="1">
      <alignment horizontal="center"/>
    </xf>
    <xf numFmtId="182" fontId="61" fillId="50" borderId="131" xfId="16" applyNumberFormat="1" applyFont="1" applyFill="1" applyBorder="1" applyAlignment="1">
      <alignment horizontal="center"/>
    </xf>
    <xf numFmtId="182" fontId="59" fillId="51" borderId="107" xfId="16" applyNumberFormat="1" applyFont="1" applyFill="1" applyBorder="1" applyAlignment="1">
      <alignment horizontal="center"/>
    </xf>
    <xf numFmtId="0" fontId="20" fillId="35" borderId="40" xfId="0" applyFont="1" applyFill="1" applyBorder="1" applyAlignment="1">
      <alignment horizontal="left" vertical="top" wrapText="1"/>
    </xf>
    <xf numFmtId="0" fontId="20" fillId="35" borderId="40" xfId="0" applyFont="1" applyFill="1" applyBorder="1" applyAlignment="1">
      <alignment horizontal="left" vertical="center" wrapText="1"/>
    </xf>
    <xf numFmtId="0" fontId="20" fillId="35" borderId="40" xfId="0" applyFont="1" applyFill="1" applyBorder="1" applyAlignment="1">
      <alignment horizontal="center" vertical="top" wrapText="1"/>
    </xf>
    <xf numFmtId="43" fontId="19" fillId="35" borderId="40" xfId="42" applyNumberFormat="1" applyFont="1" applyFill="1" applyBorder="1" applyAlignment="1">
      <alignment horizontal="right" vertical="top" wrapText="1"/>
    </xf>
    <xf numFmtId="4" fontId="19" fillId="35" borderId="40" xfId="0" applyNumberFormat="1" applyFont="1" applyFill="1" applyBorder="1" applyAlignment="1">
      <alignment horizontal="right" vertical="top" wrapText="1"/>
    </xf>
    <xf numFmtId="0" fontId="19" fillId="0" borderId="40" xfId="0" applyFont="1" applyBorder="1" applyAlignment="1">
      <alignment horizontal="right" vertical="top" wrapText="1"/>
    </xf>
    <xf numFmtId="0" fontId="19" fillId="0" borderId="40" xfId="0" applyFont="1" applyBorder="1" applyAlignment="1">
      <alignment horizontal="left" vertical="center" wrapText="1"/>
    </xf>
    <xf numFmtId="0" fontId="19" fillId="0" borderId="40" xfId="0" applyFont="1" applyBorder="1" applyAlignment="1">
      <alignment horizontal="left" vertical="top" wrapText="1"/>
    </xf>
    <xf numFmtId="0" fontId="19" fillId="0" borderId="40" xfId="0" applyFont="1" applyBorder="1" applyAlignment="1">
      <alignment horizontal="center" vertical="top" wrapText="1"/>
    </xf>
    <xf numFmtId="43" fontId="19" fillId="0" borderId="40" xfId="42" applyNumberFormat="1" applyFont="1" applyBorder="1" applyAlignment="1">
      <alignment horizontal="right" vertical="top" wrapText="1"/>
    </xf>
    <xf numFmtId="4" fontId="19" fillId="0" borderId="40" xfId="0" applyNumberFormat="1" applyFont="1" applyBorder="1" applyAlignment="1">
      <alignment horizontal="right" vertical="top" wrapText="1"/>
    </xf>
    <xf numFmtId="4" fontId="19" fillId="33" borderId="40" xfId="0" applyNumberFormat="1" applyFont="1" applyFill="1" applyBorder="1" applyAlignment="1">
      <alignment horizontal="right" vertical="top"/>
    </xf>
    <xf numFmtId="4" fontId="20" fillId="40" borderId="40" xfId="0" applyNumberFormat="1" applyFont="1" applyFill="1" applyBorder="1" applyAlignment="1">
      <alignment horizontal="right" vertical="top"/>
    </xf>
    <xf numFmtId="4" fontId="19" fillId="42" borderId="40" xfId="0" applyNumberFormat="1" applyFont="1" applyFill="1" applyBorder="1" applyAlignment="1">
      <alignment horizontal="right" vertical="top"/>
    </xf>
    <xf numFmtId="0" fontId="20" fillId="45" borderId="40" xfId="0" applyFont="1" applyFill="1" applyBorder="1" applyAlignment="1">
      <alignment horizontal="left" vertical="top" wrapText="1"/>
    </xf>
    <xf numFmtId="4" fontId="20" fillId="45" borderId="40" xfId="0" applyNumberFormat="1" applyFont="1" applyFill="1" applyBorder="1" applyAlignment="1">
      <alignment horizontal="right" vertical="top"/>
    </xf>
    <xf numFmtId="43" fontId="19" fillId="45" borderId="40" xfId="42" applyNumberFormat="1" applyFont="1" applyFill="1" applyBorder="1" applyAlignment="1">
      <alignment horizontal="right" vertical="top" wrapText="1"/>
    </xf>
    <xf numFmtId="0" fontId="20" fillId="45" borderId="40" xfId="0" applyFont="1" applyFill="1" applyBorder="1" applyAlignment="1">
      <alignment horizontal="center" vertical="top" wrapText="1"/>
    </xf>
    <xf numFmtId="4" fontId="19" fillId="45" borderId="40" xfId="0" applyNumberFormat="1" applyFont="1" applyFill="1" applyBorder="1" applyAlignment="1">
      <alignment horizontal="right" vertical="top" wrapText="1"/>
    </xf>
    <xf numFmtId="0" fontId="20" fillId="45" borderId="40" xfId="0" applyFont="1" applyFill="1" applyBorder="1" applyAlignment="1">
      <alignment horizontal="left" vertical="center" wrapText="1"/>
    </xf>
    <xf numFmtId="49" fontId="21" fillId="45" borderId="16" xfId="0" applyNumberFormat="1" applyFont="1" applyFill="1" applyBorder="1" applyAlignment="1">
      <alignment horizontal="center" vertical="center" wrapText="1"/>
    </xf>
    <xf numFmtId="43" fontId="19" fillId="45" borderId="40" xfId="42" applyFont="1" applyFill="1" applyBorder="1" applyAlignment="1">
      <alignment horizontal="right" vertical="top" wrapText="1"/>
    </xf>
    <xf numFmtId="43" fontId="19" fillId="0" borderId="40" xfId="42" applyFont="1" applyBorder="1" applyAlignment="1">
      <alignment horizontal="right" vertical="top" wrapText="1"/>
    </xf>
    <xf numFmtId="43" fontId="19" fillId="36" borderId="40" xfId="42" applyFont="1" applyFill="1" applyBorder="1" applyAlignment="1">
      <alignment horizontal="right" vertical="center" wrapText="1"/>
    </xf>
    <xf numFmtId="43" fontId="19" fillId="33" borderId="40" xfId="42" applyFont="1" applyFill="1" applyBorder="1" applyAlignment="1">
      <alignment horizontal="right" vertical="top"/>
    </xf>
    <xf numFmtId="43" fontId="20" fillId="40" borderId="40" xfId="42" applyFont="1" applyFill="1" applyBorder="1" applyAlignment="1">
      <alignment horizontal="right" vertical="top"/>
    </xf>
    <xf numFmtId="43" fontId="19" fillId="42" borderId="40" xfId="42" applyFont="1" applyFill="1" applyBorder="1" applyAlignment="1">
      <alignment horizontal="right" vertical="top"/>
    </xf>
    <xf numFmtId="43" fontId="20" fillId="45" borderId="40" xfId="42" applyFont="1" applyFill="1" applyBorder="1" applyAlignment="1">
      <alignment horizontal="right" vertical="top"/>
    </xf>
    <xf numFmtId="3" fontId="20" fillId="35" borderId="40" xfId="0" applyNumberFormat="1" applyFont="1" applyFill="1" applyBorder="1" applyAlignment="1">
      <alignment horizontal="left" vertical="center" wrapText="1"/>
    </xf>
    <xf numFmtId="0" fontId="19" fillId="36" borderId="40" xfId="0" applyFont="1" applyFill="1" applyBorder="1" applyAlignment="1">
      <alignment horizontal="left" vertical="center" wrapText="1"/>
    </xf>
    <xf numFmtId="0" fontId="19" fillId="36" borderId="40" xfId="0" applyFont="1" applyFill="1" applyBorder="1" applyAlignment="1">
      <alignment horizontal="center" vertical="top" wrapText="1"/>
    </xf>
    <xf numFmtId="43" fontId="19" fillId="36" borderId="40" xfId="42" applyNumberFormat="1" applyFont="1" applyFill="1" applyBorder="1" applyAlignment="1">
      <alignment horizontal="right" vertical="top" wrapText="1"/>
    </xf>
    <xf numFmtId="4" fontId="19" fillId="36" borderId="40" xfId="0" applyNumberFormat="1" applyFont="1" applyFill="1" applyBorder="1" applyAlignment="1">
      <alignment horizontal="right" vertical="top" wrapText="1"/>
    </xf>
    <xf numFmtId="0" fontId="20" fillId="43" borderId="40" xfId="0" applyFont="1" applyFill="1" applyBorder="1" applyAlignment="1">
      <alignment horizontal="left" vertical="top" wrapText="1"/>
    </xf>
    <xf numFmtId="0" fontId="20" fillId="43" borderId="40" xfId="0" applyFont="1" applyFill="1" applyBorder="1" applyAlignment="1">
      <alignment horizontal="left" vertical="center" wrapText="1"/>
    </xf>
    <xf numFmtId="43" fontId="44" fillId="36" borderId="40" xfId="0" applyNumberFormat="1" applyFont="1" applyFill="1" applyBorder="1" applyAlignment="1">
      <alignment horizontal="right" vertical="center" wrapText="1"/>
    </xf>
    <xf numFmtId="181" fontId="19" fillId="0" borderId="40" xfId="42" applyNumberFormat="1" applyFont="1" applyBorder="1" applyAlignment="1">
      <alignment horizontal="right" vertical="top" wrapText="1"/>
    </xf>
    <xf numFmtId="43" fontId="19" fillId="36" borderId="40" xfId="42" applyFont="1" applyFill="1" applyBorder="1" applyAlignment="1">
      <alignment horizontal="right" vertical="top" wrapText="1"/>
    </xf>
    <xf numFmtId="43" fontId="23" fillId="36" borderId="40" xfId="42" applyFont="1" applyFill="1" applyBorder="1" applyAlignment="1">
      <alignment horizontal="right" vertical="center" wrapText="1"/>
    </xf>
    <xf numFmtId="0" fontId="19" fillId="0" borderId="0" xfId="0" applyFont="1" applyBorder="1"/>
    <xf numFmtId="0" fontId="19" fillId="0" borderId="76" xfId="0" applyFont="1" applyBorder="1"/>
    <xf numFmtId="0" fontId="44" fillId="36" borderId="40" xfId="0" applyFont="1" applyFill="1" applyBorder="1" applyAlignment="1">
      <alignment vertical="center" wrapText="1"/>
    </xf>
    <xf numFmtId="0" fontId="44" fillId="36" borderId="40" xfId="0" applyFont="1" applyFill="1" applyBorder="1" applyAlignment="1">
      <alignment horizontal="right" vertical="center" wrapText="1"/>
    </xf>
    <xf numFmtId="43" fontId="44" fillId="36" borderId="40" xfId="42" applyFont="1" applyFill="1" applyBorder="1" applyAlignment="1">
      <alignment horizontal="right" vertical="center" wrapText="1"/>
    </xf>
    <xf numFmtId="0" fontId="19" fillId="0" borderId="0" xfId="0" applyFont="1" applyBorder="1" applyAlignment="1">
      <alignment horizontal="center"/>
    </xf>
    <xf numFmtId="0" fontId="44" fillId="36" borderId="95" xfId="0" applyFont="1" applyFill="1" applyBorder="1" applyAlignment="1">
      <alignment vertical="center" wrapText="1"/>
    </xf>
    <xf numFmtId="0" fontId="19" fillId="35" borderId="40" xfId="0" applyFont="1" applyFill="1" applyBorder="1" applyAlignment="1">
      <alignment horizontal="center" vertical="top" wrapText="1"/>
    </xf>
    <xf numFmtId="0" fontId="19" fillId="35" borderId="40" xfId="0" applyFont="1" applyFill="1" applyBorder="1" applyAlignment="1">
      <alignment horizontal="center" vertical="top"/>
    </xf>
    <xf numFmtId="0" fontId="19" fillId="35" borderId="60" xfId="0" applyFont="1" applyFill="1" applyBorder="1" applyAlignment="1">
      <alignment horizontal="right" vertical="top"/>
    </xf>
    <xf numFmtId="43" fontId="19" fillId="35" borderId="41" xfId="42" applyFont="1" applyFill="1" applyBorder="1" applyAlignment="1">
      <alignment horizontal="right" vertical="top"/>
    </xf>
    <xf numFmtId="0" fontId="20" fillId="36" borderId="40" xfId="0" applyFont="1" applyFill="1" applyBorder="1" applyAlignment="1">
      <alignment horizontal="center" vertical="top" wrapText="1"/>
    </xf>
    <xf numFmtId="0" fontId="19" fillId="0" borderId="40" xfId="0" applyFont="1" applyBorder="1" applyAlignment="1">
      <alignment horizontal="center"/>
    </xf>
    <xf numFmtId="0" fontId="19" fillId="0" borderId="40" xfId="0" applyFont="1" applyBorder="1" applyAlignment="1">
      <alignment horizontal="justify" vertical="top"/>
    </xf>
    <xf numFmtId="184" fontId="44" fillId="36" borderId="40" xfId="0" applyNumberFormat="1" applyFont="1" applyFill="1" applyBorder="1" applyAlignment="1">
      <alignment horizontal="right" vertical="center" wrapText="1"/>
    </xf>
    <xf numFmtId="0" fontId="20" fillId="45" borderId="42" xfId="0" applyFont="1" applyFill="1" applyBorder="1" applyAlignment="1">
      <alignment horizontal="left" vertical="top" wrapText="1"/>
    </xf>
    <xf numFmtId="0" fontId="20" fillId="45" borderId="42" xfId="0" applyFont="1" applyFill="1" applyBorder="1" applyAlignment="1">
      <alignment horizontal="left" vertical="center" wrapText="1"/>
    </xf>
    <xf numFmtId="0" fontId="20" fillId="45" borderId="42" xfId="0" applyFont="1" applyFill="1" applyBorder="1" applyAlignment="1">
      <alignment horizontal="center" vertical="top" wrapText="1"/>
    </xf>
    <xf numFmtId="43" fontId="19" fillId="45" borderId="42" xfId="42" applyNumberFormat="1" applyFont="1" applyFill="1" applyBorder="1" applyAlignment="1">
      <alignment horizontal="right" vertical="top" wrapText="1"/>
    </xf>
    <xf numFmtId="4" fontId="19" fillId="45" borderId="42" xfId="0" applyNumberFormat="1" applyFont="1" applyFill="1" applyBorder="1" applyAlignment="1">
      <alignment horizontal="right" vertical="top" wrapText="1"/>
    </xf>
    <xf numFmtId="0" fontId="20" fillId="54" borderId="40" xfId="0" applyFont="1" applyFill="1" applyBorder="1" applyAlignment="1">
      <alignment horizontal="left" vertical="top" wrapText="1"/>
    </xf>
    <xf numFmtId="0" fontId="20" fillId="54" borderId="40" xfId="0" applyFont="1" applyFill="1" applyBorder="1" applyAlignment="1">
      <alignment horizontal="left" vertical="center" wrapText="1"/>
    </xf>
    <xf numFmtId="0" fontId="20" fillId="54" borderId="40" xfId="0" applyFont="1" applyFill="1" applyBorder="1" applyAlignment="1">
      <alignment horizontal="center" vertical="top" wrapText="1"/>
    </xf>
    <xf numFmtId="43" fontId="19" fillId="54" borderId="40" xfId="42" applyNumberFormat="1" applyFont="1" applyFill="1" applyBorder="1" applyAlignment="1">
      <alignment horizontal="right" vertical="top" wrapText="1"/>
    </xf>
    <xf numFmtId="4" fontId="19" fillId="54" borderId="40" xfId="0" applyNumberFormat="1" applyFont="1" applyFill="1" applyBorder="1" applyAlignment="1">
      <alignment horizontal="right" vertical="top" wrapText="1"/>
    </xf>
    <xf numFmtId="0" fontId="20" fillId="43" borderId="40" xfId="0" applyFont="1" applyFill="1" applyBorder="1" applyAlignment="1">
      <alignment horizontal="center" vertical="top" wrapText="1"/>
    </xf>
    <xf numFmtId="43" fontId="19" fillId="43" borderId="40" xfId="42" applyNumberFormat="1" applyFont="1" applyFill="1" applyBorder="1" applyAlignment="1">
      <alignment horizontal="right" vertical="top" wrapText="1"/>
    </xf>
    <xf numFmtId="4" fontId="19" fillId="43" borderId="40" xfId="0" applyNumberFormat="1" applyFont="1" applyFill="1" applyBorder="1" applyAlignment="1">
      <alignment horizontal="right" vertical="top" wrapText="1"/>
    </xf>
    <xf numFmtId="0" fontId="19" fillId="36" borderId="44" xfId="0" applyFont="1" applyFill="1" applyBorder="1" applyAlignment="1">
      <alignment horizontal="center" vertical="top" wrapText="1"/>
    </xf>
    <xf numFmtId="43" fontId="67" fillId="36" borderId="35" xfId="42" applyFont="1" applyFill="1" applyBorder="1" applyAlignment="1">
      <alignment vertical="center" wrapText="1"/>
    </xf>
    <xf numFmtId="49" fontId="21" fillId="54" borderId="109" xfId="0" applyNumberFormat="1" applyFont="1" applyFill="1" applyBorder="1" applyAlignment="1">
      <alignment horizontal="center" vertical="center" wrapText="1"/>
    </xf>
    <xf numFmtId="0" fontId="21" fillId="54" borderId="96" xfId="0" applyFont="1" applyFill="1" applyBorder="1" applyAlignment="1">
      <alignment horizontal="center" vertical="center" wrapText="1"/>
    </xf>
    <xf numFmtId="0" fontId="21" fillId="54" borderId="110" xfId="0" applyFont="1" applyFill="1" applyBorder="1" applyAlignment="1">
      <alignment horizontal="center" vertical="top" wrapText="1"/>
    </xf>
    <xf numFmtId="43" fontId="21" fillId="54" borderId="97" xfId="42" applyFont="1" applyFill="1" applyBorder="1" applyAlignment="1">
      <alignment horizontal="left" vertical="top" wrapText="1"/>
    </xf>
    <xf numFmtId="43" fontId="21" fillId="54" borderId="100" xfId="42" applyFont="1" applyFill="1" applyBorder="1" applyAlignment="1">
      <alignment horizontal="left" vertical="top" wrapText="1"/>
    </xf>
    <xf numFmtId="49" fontId="21" fillId="43" borderId="109" xfId="0" applyNumberFormat="1" applyFont="1" applyFill="1" applyBorder="1" applyAlignment="1">
      <alignment horizontal="center" vertical="center" wrapText="1"/>
    </xf>
    <xf numFmtId="0" fontId="71" fillId="0" borderId="0" xfId="0" applyFont="1" applyAlignment="1"/>
    <xf numFmtId="0" fontId="44" fillId="36" borderId="0" xfId="0" applyFont="1" applyFill="1" applyAlignment="1">
      <alignment horizontal="center"/>
    </xf>
    <xf numFmtId="0" fontId="21" fillId="54" borderId="97" xfId="0" applyFont="1" applyFill="1" applyBorder="1" applyAlignment="1">
      <alignment horizontal="left" vertical="top" wrapText="1"/>
    </xf>
    <xf numFmtId="0" fontId="19" fillId="36" borderId="40" xfId="0" applyFont="1" applyFill="1" applyBorder="1" applyAlignment="1">
      <alignment horizontal="right" vertical="top" wrapText="1"/>
    </xf>
    <xf numFmtId="0" fontId="19" fillId="35" borderId="40" xfId="0" applyFont="1" applyFill="1" applyBorder="1" applyAlignment="1">
      <alignment horizontal="right" vertical="top"/>
    </xf>
    <xf numFmtId="0" fontId="59" fillId="35" borderId="22" xfId="44" applyFont="1" applyFill="1" applyBorder="1" applyAlignment="1">
      <alignment horizontal="center"/>
    </xf>
    <xf numFmtId="0" fontId="0" fillId="36" borderId="0" xfId="0" applyFill="1" applyAlignment="1">
      <alignment horizontal="center"/>
    </xf>
    <xf numFmtId="0" fontId="0" fillId="0" borderId="40" xfId="0" applyBorder="1" applyAlignment="1">
      <alignment horizontal="center"/>
    </xf>
    <xf numFmtId="4" fontId="0" fillId="0" borderId="40" xfId="0" applyNumberFormat="1" applyBorder="1" applyAlignment="1">
      <alignment horizontal="center"/>
    </xf>
    <xf numFmtId="0" fontId="16" fillId="0" borderId="0" xfId="0" applyFont="1" applyBorder="1" applyAlignment="1">
      <alignment horizontal="center"/>
    </xf>
    <xf numFmtId="49" fontId="58" fillId="0" borderId="77" xfId="16" applyNumberFormat="1" applyFont="1" applyBorder="1" applyAlignment="1">
      <alignment horizontal="center"/>
    </xf>
    <xf numFmtId="10" fontId="59" fillId="0" borderId="42" xfId="16" applyNumberFormat="1" applyFont="1" applyBorder="1" applyAlignment="1">
      <alignment horizontal="center" vertical="center"/>
    </xf>
    <xf numFmtId="10" fontId="59" fillId="0" borderId="43" xfId="16" applyNumberFormat="1" applyFont="1" applyBorder="1" applyAlignment="1">
      <alignment horizontal="center" vertical="center"/>
    </xf>
    <xf numFmtId="10" fontId="59" fillId="0" borderId="44" xfId="16" applyNumberFormat="1" applyFont="1" applyBorder="1" applyAlignment="1">
      <alignment horizontal="center" vertical="center"/>
    </xf>
    <xf numFmtId="183" fontId="72" fillId="36" borderId="0" xfId="0" applyNumberFormat="1" applyFont="1" applyFill="1"/>
    <xf numFmtId="0" fontId="22" fillId="53" borderId="61" xfId="0" applyFont="1" applyFill="1" applyBorder="1" applyAlignment="1">
      <alignment horizontal="right" vertical="top"/>
    </xf>
    <xf numFmtId="0" fontId="22" fillId="53" borderId="45" xfId="0" applyFont="1" applyFill="1" applyBorder="1" applyAlignment="1">
      <alignment horizontal="right" vertical="top"/>
    </xf>
    <xf numFmtId="0" fontId="22" fillId="53" borderId="113" xfId="0" applyFont="1" applyFill="1" applyBorder="1" applyAlignment="1">
      <alignment horizontal="right" vertical="top"/>
    </xf>
    <xf numFmtId="0" fontId="44" fillId="36" borderId="0" xfId="0" applyFont="1" applyFill="1" applyAlignment="1">
      <alignment horizontal="center"/>
    </xf>
    <xf numFmtId="0" fontId="21" fillId="43" borderId="97" xfId="0" applyFont="1" applyFill="1" applyBorder="1" applyAlignment="1">
      <alignment horizontal="left" vertical="top" wrapText="1"/>
    </xf>
    <xf numFmtId="0" fontId="21" fillId="43" borderId="100" xfId="0" applyFont="1" applyFill="1" applyBorder="1" applyAlignment="1">
      <alignment horizontal="left" vertical="top" wrapText="1"/>
    </xf>
    <xf numFmtId="0" fontId="22" fillId="53" borderId="111" xfId="0" applyFont="1" applyFill="1" applyBorder="1" applyAlignment="1">
      <alignment horizontal="right" vertical="top" wrapText="1"/>
    </xf>
    <xf numFmtId="0" fontId="22" fillId="53" borderId="49" xfId="0" applyFont="1" applyFill="1" applyBorder="1" applyAlignment="1">
      <alignment horizontal="right" vertical="top" wrapText="1"/>
    </xf>
    <xf numFmtId="0" fontId="22" fillId="53" borderId="101" xfId="0" applyFont="1" applyFill="1" applyBorder="1" applyAlignment="1">
      <alignment horizontal="right" vertical="top" wrapText="1"/>
    </xf>
    <xf numFmtId="0" fontId="49" fillId="36" borderId="20" xfId="44" applyFont="1" applyFill="1" applyBorder="1" applyAlignment="1">
      <alignment horizontal="center" vertical="center"/>
    </xf>
    <xf numFmtId="0" fontId="49" fillId="36" borderId="17" xfId="44" applyFont="1" applyFill="1" applyBorder="1" applyAlignment="1">
      <alignment horizontal="center" vertical="center"/>
    </xf>
    <xf numFmtId="0" fontId="49" fillId="36" borderId="28" xfId="44" applyFont="1" applyFill="1" applyBorder="1" applyAlignment="1">
      <alignment horizontal="center" vertical="center"/>
    </xf>
    <xf numFmtId="0" fontId="21" fillId="36" borderId="19" xfId="44" applyFont="1" applyFill="1" applyBorder="1" applyAlignment="1" applyProtection="1">
      <alignment horizontal="center" vertical="center" wrapText="1"/>
      <protection locked="0"/>
    </xf>
    <xf numFmtId="0" fontId="21" fillId="36" borderId="0" xfId="44" applyFont="1" applyFill="1" applyBorder="1" applyAlignment="1" applyProtection="1">
      <alignment horizontal="center" vertical="center" wrapText="1"/>
      <protection locked="0"/>
    </xf>
    <xf numFmtId="0" fontId="21" fillId="36" borderId="29" xfId="44" applyFont="1" applyFill="1" applyBorder="1" applyAlignment="1" applyProtection="1">
      <alignment horizontal="center" vertical="center" wrapText="1"/>
      <protection locked="0"/>
    </xf>
    <xf numFmtId="0" fontId="21" fillId="36" borderId="21" xfId="44" applyFont="1" applyFill="1" applyBorder="1" applyAlignment="1" applyProtection="1">
      <alignment horizontal="center" vertical="center" wrapText="1"/>
      <protection locked="0"/>
    </xf>
    <xf numFmtId="0" fontId="21" fillId="36" borderId="18" xfId="44" applyFont="1" applyFill="1" applyBorder="1" applyAlignment="1" applyProtection="1">
      <alignment horizontal="center" vertical="center" wrapText="1"/>
      <protection locked="0"/>
    </xf>
    <xf numFmtId="0" fontId="21" fillId="36" borderId="30" xfId="44" applyFont="1" applyFill="1" applyBorder="1" applyAlignment="1" applyProtection="1">
      <alignment horizontal="center" vertical="center" wrapText="1"/>
      <protection locked="0"/>
    </xf>
    <xf numFmtId="0" fontId="21" fillId="54" borderId="97" xfId="0" applyFont="1" applyFill="1" applyBorder="1" applyAlignment="1">
      <alignment horizontal="left" vertical="top" wrapText="1"/>
    </xf>
    <xf numFmtId="0" fontId="21" fillId="54" borderId="100" xfId="0" applyFont="1" applyFill="1" applyBorder="1" applyAlignment="1">
      <alignment horizontal="left" vertical="top" wrapText="1"/>
    </xf>
    <xf numFmtId="0" fontId="22" fillId="53" borderId="111" xfId="0" applyFont="1" applyFill="1" applyBorder="1" applyAlignment="1">
      <alignment horizontal="right" vertical="center" wrapText="1"/>
    </xf>
    <xf numFmtId="0" fontId="22" fillId="53" borderId="49" xfId="0" applyFont="1" applyFill="1" applyBorder="1" applyAlignment="1">
      <alignment horizontal="right" vertical="center" wrapText="1"/>
    </xf>
    <xf numFmtId="0" fontId="22" fillId="53" borderId="96" xfId="0" applyFont="1" applyFill="1" applyBorder="1" applyAlignment="1">
      <alignment horizontal="right" vertical="center" wrapText="1"/>
    </xf>
    <xf numFmtId="1" fontId="48" fillId="36" borderId="20" xfId="44" applyNumberFormat="1" applyFont="1" applyFill="1" applyBorder="1" applyAlignment="1">
      <alignment horizontal="center" vertical="center"/>
    </xf>
    <xf numFmtId="1" fontId="48" fillId="36" borderId="17" xfId="44" applyNumberFormat="1" applyFont="1" applyFill="1" applyBorder="1" applyAlignment="1">
      <alignment horizontal="center" vertical="center"/>
    </xf>
    <xf numFmtId="1" fontId="48" fillId="36" borderId="28" xfId="44" applyNumberFormat="1" applyFont="1" applyFill="1" applyBorder="1" applyAlignment="1">
      <alignment horizontal="center" vertical="center"/>
    </xf>
    <xf numFmtId="1" fontId="48" fillId="36" borderId="19" xfId="44" applyNumberFormat="1" applyFont="1" applyFill="1" applyBorder="1" applyAlignment="1">
      <alignment horizontal="center" vertical="center"/>
    </xf>
    <xf numFmtId="1" fontId="48" fillId="36" borderId="0" xfId="44" applyNumberFormat="1" applyFont="1" applyFill="1" applyBorder="1" applyAlignment="1">
      <alignment horizontal="center" vertical="center"/>
    </xf>
    <xf numFmtId="1" fontId="48" fillId="36" borderId="29" xfId="44" applyNumberFormat="1" applyFont="1" applyFill="1" applyBorder="1" applyAlignment="1">
      <alignment horizontal="center" vertical="center"/>
    </xf>
    <xf numFmtId="1" fontId="48" fillId="36" borderId="21" xfId="44" applyNumberFormat="1" applyFont="1" applyFill="1" applyBorder="1" applyAlignment="1">
      <alignment horizontal="center" vertical="center"/>
    </xf>
    <xf numFmtId="1" fontId="48" fillId="36" borderId="18" xfId="44" applyNumberFormat="1" applyFont="1" applyFill="1" applyBorder="1" applyAlignment="1">
      <alignment horizontal="center" vertical="center"/>
    </xf>
    <xf numFmtId="1" fontId="48" fillId="36" borderId="30" xfId="44" applyNumberFormat="1" applyFont="1" applyFill="1" applyBorder="1" applyAlignment="1">
      <alignment horizontal="center" vertical="center"/>
    </xf>
    <xf numFmtId="0" fontId="71" fillId="0" borderId="0" xfId="0" applyFont="1" applyAlignment="1">
      <alignment horizontal="center"/>
    </xf>
    <xf numFmtId="0" fontId="19" fillId="33" borderId="40" xfId="0" applyFont="1" applyFill="1" applyBorder="1" applyAlignment="1">
      <alignment horizontal="right" vertical="top"/>
    </xf>
    <xf numFmtId="0" fontId="19" fillId="36" borderId="60" xfId="0" applyFont="1" applyFill="1" applyBorder="1" applyAlignment="1">
      <alignment horizontal="center" vertical="top"/>
    </xf>
    <xf numFmtId="0" fontId="19" fillId="36" borderId="49" xfId="0" applyFont="1" applyFill="1" applyBorder="1" applyAlignment="1">
      <alignment horizontal="center" vertical="top"/>
    </xf>
    <xf numFmtId="0" fontId="19" fillId="36" borderId="41" xfId="0" applyFont="1" applyFill="1" applyBorder="1" applyAlignment="1">
      <alignment horizontal="center" vertical="top"/>
    </xf>
    <xf numFmtId="0" fontId="19" fillId="36" borderId="40" xfId="0" applyFont="1" applyFill="1" applyBorder="1" applyAlignment="1">
      <alignment horizontal="right" vertical="top" wrapText="1"/>
    </xf>
    <xf numFmtId="0" fontId="19" fillId="36" borderId="60" xfId="0" applyFont="1" applyFill="1" applyBorder="1" applyAlignment="1">
      <alignment horizontal="right" vertical="top" wrapText="1"/>
    </xf>
    <xf numFmtId="0" fontId="19" fillId="36" borderId="49" xfId="0" applyFont="1" applyFill="1" applyBorder="1" applyAlignment="1">
      <alignment horizontal="right" vertical="top" wrapText="1"/>
    </xf>
    <xf numFmtId="0" fontId="19" fillId="36" borderId="41" xfId="0" applyFont="1" applyFill="1" applyBorder="1" applyAlignment="1">
      <alignment horizontal="right" vertical="top" wrapText="1"/>
    </xf>
    <xf numFmtId="0" fontId="19" fillId="33" borderId="60" xfId="0" applyFont="1" applyFill="1" applyBorder="1" applyAlignment="1">
      <alignment horizontal="right" vertical="top"/>
    </xf>
    <xf numFmtId="0" fontId="19" fillId="33" borderId="49" xfId="0" applyFont="1" applyFill="1" applyBorder="1" applyAlignment="1">
      <alignment horizontal="right" vertical="top"/>
    </xf>
    <xf numFmtId="0" fontId="19" fillId="33" borderId="41" xfId="0" applyFont="1" applyFill="1" applyBorder="1" applyAlignment="1">
      <alignment horizontal="right" vertical="top"/>
    </xf>
    <xf numFmtId="0" fontId="19" fillId="35" borderId="40" xfId="0" applyFont="1" applyFill="1" applyBorder="1" applyAlignment="1">
      <alignment horizontal="right" vertical="top"/>
    </xf>
    <xf numFmtId="0" fontId="20" fillId="33" borderId="60" xfId="0" applyFont="1" applyFill="1" applyBorder="1" applyAlignment="1">
      <alignment horizontal="right" vertical="top"/>
    </xf>
    <xf numFmtId="0" fontId="20" fillId="33" borderId="49" xfId="0" applyFont="1" applyFill="1" applyBorder="1" applyAlignment="1">
      <alignment horizontal="right" vertical="top"/>
    </xf>
    <xf numFmtId="0" fontId="20" fillId="33" borderId="41" xfId="0" applyFont="1" applyFill="1" applyBorder="1" applyAlignment="1">
      <alignment horizontal="right" vertical="top"/>
    </xf>
    <xf numFmtId="0" fontId="19" fillId="36" borderId="60" xfId="0" applyFont="1" applyFill="1" applyBorder="1" applyAlignment="1">
      <alignment horizontal="center" vertical="top" wrapText="1"/>
    </xf>
    <xf numFmtId="0" fontId="19" fillId="36" borderId="49" xfId="0" applyFont="1" applyFill="1" applyBorder="1" applyAlignment="1">
      <alignment horizontal="center" vertical="top" wrapText="1"/>
    </xf>
    <xf numFmtId="0" fontId="19" fillId="36" borderId="41" xfId="0" applyFont="1" applyFill="1" applyBorder="1" applyAlignment="1">
      <alignment horizontal="center" vertical="top" wrapText="1"/>
    </xf>
    <xf numFmtId="0" fontId="19" fillId="0" borderId="42" xfId="0" applyFont="1" applyBorder="1" applyAlignment="1">
      <alignment horizontal="center" vertical="center" wrapText="1"/>
    </xf>
    <xf numFmtId="0" fontId="19" fillId="0" borderId="43" xfId="0" applyFont="1" applyBorder="1" applyAlignment="1">
      <alignment horizontal="center" vertical="center" wrapText="1"/>
    </xf>
    <xf numFmtId="0" fontId="19" fillId="0" borderId="44" xfId="0" applyFont="1" applyBorder="1" applyAlignment="1">
      <alignment horizontal="center" vertical="center" wrapText="1"/>
    </xf>
    <xf numFmtId="0" fontId="21" fillId="0" borderId="123" xfId="44" applyFont="1" applyBorder="1" applyAlignment="1">
      <alignment horizontal="center" vertical="center" wrapText="1"/>
    </xf>
    <xf numFmtId="0" fontId="21" fillId="0" borderId="23" xfId="44" applyFont="1" applyBorder="1" applyAlignment="1">
      <alignment horizontal="center" vertical="center" wrapText="1"/>
    </xf>
    <xf numFmtId="0" fontId="21" fillId="0" borderId="124" xfId="44" applyFont="1" applyBorder="1" applyAlignment="1">
      <alignment horizontal="center" vertical="center" wrapText="1"/>
    </xf>
    <xf numFmtId="0" fontId="49" fillId="0" borderId="116" xfId="44" applyFont="1" applyBorder="1" applyAlignment="1">
      <alignment horizontal="center" vertical="center"/>
    </xf>
    <xf numFmtId="0" fontId="49" fillId="0" borderId="17" xfId="44" applyFont="1" applyBorder="1" applyAlignment="1">
      <alignment horizontal="center" vertical="center"/>
    </xf>
    <xf numFmtId="0" fontId="49" fillId="0" borderId="28" xfId="44" applyFont="1" applyBorder="1" applyAlignment="1">
      <alignment horizontal="center" vertical="center"/>
    </xf>
    <xf numFmtId="0" fontId="21" fillId="0" borderId="92" xfId="44" applyFont="1" applyBorder="1" applyAlignment="1" applyProtection="1">
      <alignment horizontal="center" vertical="center" wrapText="1"/>
      <protection locked="0"/>
    </xf>
    <xf numFmtId="0" fontId="21" fillId="0" borderId="0" xfId="44" applyFont="1" applyBorder="1" applyAlignment="1" applyProtection="1">
      <alignment horizontal="center" vertical="center" wrapText="1"/>
      <protection locked="0"/>
    </xf>
    <xf numFmtId="0" fontId="21" fillId="0" borderId="29" xfId="44" applyFont="1" applyBorder="1" applyAlignment="1" applyProtection="1">
      <alignment horizontal="center" vertical="center" wrapText="1"/>
      <protection locked="0"/>
    </xf>
    <xf numFmtId="0" fontId="44" fillId="0" borderId="115" xfId="44" applyFont="1" applyBorder="1" applyAlignment="1" applyProtection="1">
      <alignment horizontal="center" vertical="center" wrapText="1"/>
      <protection locked="0"/>
    </xf>
    <xf numFmtId="0" fontId="44" fillId="0" borderId="18" xfId="44" applyFont="1" applyBorder="1" applyAlignment="1" applyProtection="1">
      <alignment horizontal="center" vertical="center" wrapText="1"/>
      <protection locked="0"/>
    </xf>
    <xf numFmtId="0" fontId="44" fillId="0" borderId="30" xfId="44" applyFont="1" applyBorder="1" applyAlignment="1" applyProtection="1">
      <alignment horizontal="center" vertical="center" wrapText="1"/>
      <protection locked="0"/>
    </xf>
    <xf numFmtId="1" fontId="48" fillId="0" borderId="78" xfId="44" applyNumberFormat="1" applyFont="1" applyBorder="1" applyAlignment="1">
      <alignment horizontal="center" vertical="center"/>
    </xf>
    <xf numFmtId="1" fontId="48" fillId="0" borderId="85" xfId="44" applyNumberFormat="1" applyFont="1" applyBorder="1" applyAlignment="1">
      <alignment horizontal="center" vertical="center"/>
    </xf>
    <xf numFmtId="1" fontId="48" fillId="0" borderId="118" xfId="44" applyNumberFormat="1" applyFont="1" applyBorder="1" applyAlignment="1">
      <alignment horizontal="center" vertical="center"/>
    </xf>
    <xf numFmtId="1" fontId="48" fillId="0" borderId="92" xfId="44" applyNumberFormat="1" applyFont="1" applyBorder="1" applyAlignment="1">
      <alignment horizontal="center" vertical="center"/>
    </xf>
    <xf numFmtId="1" fontId="48" fillId="0" borderId="0" xfId="44" applyNumberFormat="1" applyFont="1" applyBorder="1" applyAlignment="1">
      <alignment horizontal="center" vertical="center"/>
    </xf>
    <xf numFmtId="1" fontId="48" fillId="0" borderId="29" xfId="44" applyNumberFormat="1" applyFont="1" applyBorder="1" applyAlignment="1">
      <alignment horizontal="center" vertical="center"/>
    </xf>
    <xf numFmtId="1" fontId="48" fillId="0" borderId="115" xfId="44" applyNumberFormat="1" applyFont="1" applyBorder="1" applyAlignment="1">
      <alignment horizontal="center" vertical="center"/>
    </xf>
    <xf numFmtId="1" fontId="48" fillId="0" borderId="18" xfId="44" applyNumberFormat="1" applyFont="1" applyBorder="1" applyAlignment="1">
      <alignment horizontal="center" vertical="center"/>
    </xf>
    <xf numFmtId="1" fontId="48" fillId="0" borderId="30" xfId="44" applyNumberFormat="1" applyFont="1" applyBorder="1" applyAlignment="1">
      <alignment horizontal="center" vertical="center"/>
    </xf>
    <xf numFmtId="49" fontId="59" fillId="0" borderId="81" xfId="44" applyNumberFormat="1" applyFont="1" applyFill="1" applyBorder="1" applyAlignment="1">
      <alignment horizontal="center" vertical="center"/>
    </xf>
    <xf numFmtId="49" fontId="59" fillId="0" borderId="82" xfId="44" applyNumberFormat="1" applyFont="1" applyFill="1" applyBorder="1" applyAlignment="1">
      <alignment horizontal="center" vertical="center"/>
    </xf>
    <xf numFmtId="49" fontId="59" fillId="0" borderId="83" xfId="44" applyNumberFormat="1" applyFont="1" applyFill="1" applyBorder="1" applyAlignment="1">
      <alignment horizontal="center" vertical="center"/>
    </xf>
    <xf numFmtId="0" fontId="59" fillId="0" borderId="74" xfId="44" applyFont="1" applyFill="1" applyBorder="1" applyAlignment="1">
      <alignment horizontal="left" vertical="center"/>
    </xf>
    <xf numFmtId="4" fontId="59" fillId="0" borderId="74" xfId="44" applyNumberFormat="1" applyFont="1" applyFill="1" applyBorder="1" applyAlignment="1">
      <alignment horizontal="center" vertical="center"/>
    </xf>
    <xf numFmtId="10" fontId="59" fillId="0" borderId="86" xfId="16" applyNumberFormat="1" applyFont="1" applyBorder="1" applyAlignment="1">
      <alignment horizontal="center" vertical="center"/>
    </xf>
    <xf numFmtId="10" fontId="59" fillId="0" borderId="87" xfId="16" applyNumberFormat="1" applyFont="1" applyBorder="1" applyAlignment="1">
      <alignment horizontal="center" vertical="center"/>
    </xf>
    <xf numFmtId="10" fontId="59" fillId="0" borderId="88" xfId="16" applyNumberFormat="1" applyFont="1" applyBorder="1" applyAlignment="1">
      <alignment horizontal="center" vertical="center"/>
    </xf>
    <xf numFmtId="0" fontId="59" fillId="0" borderId="75" xfId="44" applyFont="1" applyFill="1" applyBorder="1" applyAlignment="1">
      <alignment horizontal="left" vertical="center"/>
    </xf>
    <xf numFmtId="0" fontId="59" fillId="0" borderId="72" xfId="44" applyFont="1" applyFill="1" applyBorder="1" applyAlignment="1">
      <alignment horizontal="left" vertical="center"/>
    </xf>
    <xf numFmtId="0" fontId="59" fillId="0" borderId="73" xfId="44" applyFont="1" applyFill="1" applyBorder="1" applyAlignment="1">
      <alignment horizontal="left" vertical="center"/>
    </xf>
    <xf numFmtId="4" fontId="59" fillId="0" borderId="75" xfId="44" applyNumberFormat="1" applyFont="1" applyFill="1" applyBorder="1" applyAlignment="1">
      <alignment horizontal="center" vertical="center"/>
    </xf>
    <xf numFmtId="4" fontId="59" fillId="0" borderId="72" xfId="44" applyNumberFormat="1" applyFont="1" applyFill="1" applyBorder="1" applyAlignment="1">
      <alignment horizontal="center" vertical="center"/>
    </xf>
    <xf numFmtId="4" fontId="59" fillId="0" borderId="73" xfId="44" applyNumberFormat="1" applyFont="1" applyFill="1" applyBorder="1" applyAlignment="1">
      <alignment horizontal="center" vertical="center"/>
    </xf>
    <xf numFmtId="4" fontId="70" fillId="0" borderId="74" xfId="44" applyNumberFormat="1" applyFont="1" applyFill="1" applyBorder="1" applyAlignment="1">
      <alignment horizontal="center" vertical="center"/>
    </xf>
    <xf numFmtId="10" fontId="70" fillId="0" borderId="71" xfId="16" applyNumberFormat="1" applyFont="1" applyBorder="1" applyAlignment="1">
      <alignment horizontal="center" vertical="center"/>
    </xf>
    <xf numFmtId="0" fontId="59" fillId="0" borderId="75" xfId="44" applyFont="1" applyFill="1" applyBorder="1" applyAlignment="1">
      <alignment horizontal="left" vertical="center" wrapText="1"/>
    </xf>
    <xf numFmtId="0" fontId="59" fillId="0" borderId="72" xfId="44" applyFont="1" applyFill="1" applyBorder="1" applyAlignment="1">
      <alignment horizontal="left" vertical="center" wrapText="1"/>
    </xf>
    <xf numFmtId="0" fontId="59" fillId="0" borderId="73" xfId="44" applyFont="1" applyFill="1" applyBorder="1" applyAlignment="1">
      <alignment horizontal="left" vertical="center" wrapText="1"/>
    </xf>
    <xf numFmtId="10" fontId="59" fillId="0" borderId="71" xfId="16" applyNumberFormat="1" applyFont="1" applyBorder="1" applyAlignment="1">
      <alignment horizontal="center" vertical="center"/>
    </xf>
    <xf numFmtId="49" fontId="59" fillId="0" borderId="70" xfId="44" applyNumberFormat="1" applyFont="1" applyFill="1" applyBorder="1" applyAlignment="1">
      <alignment horizontal="center" vertical="center"/>
    </xf>
    <xf numFmtId="0" fontId="59" fillId="35" borderId="141" xfId="44" applyFont="1" applyFill="1" applyBorder="1" applyAlignment="1">
      <alignment horizontal="center" vertical="center"/>
    </xf>
    <xf numFmtId="0" fontId="59" fillId="35" borderId="142" xfId="44" applyFont="1" applyFill="1" applyBorder="1" applyAlignment="1">
      <alignment horizontal="center" vertical="center"/>
    </xf>
    <xf numFmtId="49" fontId="59" fillId="0" borderId="68" xfId="44" applyNumberFormat="1" applyFont="1" applyFill="1" applyBorder="1" applyAlignment="1">
      <alignment horizontal="center" vertical="center"/>
    </xf>
    <xf numFmtId="2" fontId="59" fillId="0" borderId="69" xfId="44" applyNumberFormat="1" applyFont="1" applyFill="1" applyBorder="1" applyAlignment="1">
      <alignment horizontal="left" vertical="center"/>
    </xf>
    <xf numFmtId="4" fontId="59" fillId="0" borderId="69" xfId="44" applyNumberFormat="1" applyFont="1" applyFill="1" applyBorder="1" applyAlignment="1">
      <alignment horizontal="center" vertical="center"/>
    </xf>
    <xf numFmtId="10" fontId="59" fillId="0" borderId="89" xfId="16" applyNumberFormat="1" applyFont="1" applyBorder="1" applyAlignment="1">
      <alignment horizontal="center" vertical="center"/>
    </xf>
    <xf numFmtId="2" fontId="59" fillId="0" borderId="74" xfId="44" applyNumberFormat="1" applyFont="1" applyFill="1" applyBorder="1" applyAlignment="1">
      <alignment horizontal="left" vertical="justify"/>
    </xf>
    <xf numFmtId="0" fontId="60" fillId="0" borderId="22" xfId="44" applyFont="1" applyBorder="1" applyAlignment="1">
      <alignment horizontal="center" vertical="center" wrapText="1"/>
    </xf>
    <xf numFmtId="0" fontId="60" fillId="0" borderId="23" xfId="44" applyFont="1" applyBorder="1" applyAlignment="1">
      <alignment horizontal="center" vertical="center" wrapText="1"/>
    </xf>
    <xf numFmtId="0" fontId="49" fillId="0" borderId="20" xfId="44" applyFont="1" applyBorder="1" applyAlignment="1" applyProtection="1">
      <alignment horizontal="center" vertical="center" wrapText="1"/>
      <protection locked="0"/>
    </xf>
    <xf numFmtId="0" fontId="49" fillId="0" borderId="17" xfId="44" applyFont="1" applyBorder="1" applyAlignment="1" applyProtection="1">
      <alignment horizontal="center" vertical="center" wrapText="1"/>
      <protection locked="0"/>
    </xf>
    <xf numFmtId="0" fontId="49" fillId="0" borderId="19" xfId="44" applyFont="1" applyBorder="1" applyAlignment="1" applyProtection="1">
      <alignment horizontal="center" vertical="center" wrapText="1"/>
      <protection locked="0"/>
    </xf>
    <xf numFmtId="0" fontId="49" fillId="0" borderId="0" xfId="44" applyFont="1" applyBorder="1" applyAlignment="1" applyProtection="1">
      <alignment horizontal="center" vertical="center" wrapText="1"/>
      <protection locked="0"/>
    </xf>
    <xf numFmtId="0" fontId="49" fillId="0" borderId="21" xfId="44" applyFont="1" applyBorder="1" applyAlignment="1" applyProtection="1">
      <alignment horizontal="center" vertical="center" wrapText="1"/>
      <protection locked="0"/>
    </xf>
    <xf numFmtId="0" fontId="49" fillId="0" borderId="18" xfId="44" applyFont="1" applyBorder="1" applyAlignment="1" applyProtection="1">
      <alignment horizontal="center" vertical="center" wrapText="1"/>
      <protection locked="0"/>
    </xf>
    <xf numFmtId="49" fontId="59" fillId="0" borderId="134" xfId="16" applyNumberFormat="1" applyFont="1" applyBorder="1" applyAlignment="1">
      <alignment horizontal="center" vertical="center"/>
    </xf>
    <xf numFmtId="49" fontId="59" fillId="0" borderId="135" xfId="16" applyNumberFormat="1" applyFont="1" applyBorder="1" applyAlignment="1">
      <alignment horizontal="center" vertical="center"/>
    </xf>
    <xf numFmtId="0" fontId="59" fillId="0" borderId="136" xfId="16" applyNumberFormat="1" applyFont="1" applyBorder="1" applyAlignment="1">
      <alignment horizontal="center" vertical="center"/>
    </xf>
    <xf numFmtId="0" fontId="59" fillId="0" borderId="137" xfId="16" applyNumberFormat="1" applyFont="1" applyBorder="1" applyAlignment="1">
      <alignment horizontal="center" vertical="center"/>
    </xf>
    <xf numFmtId="0" fontId="59" fillId="0" borderId="136" xfId="16" applyNumberFormat="1" applyFont="1" applyBorder="1" applyAlignment="1">
      <alignment horizontal="center" vertical="center" wrapText="1"/>
    </xf>
    <xf numFmtId="0" fontId="59" fillId="0" borderId="137" xfId="16" applyNumberFormat="1" applyFont="1" applyBorder="1" applyAlignment="1">
      <alignment horizontal="center" vertical="center" wrapText="1"/>
    </xf>
    <xf numFmtId="0" fontId="59" fillId="0" borderId="138" xfId="16" applyNumberFormat="1" applyFont="1" applyBorder="1" applyAlignment="1">
      <alignment horizontal="center" vertical="center"/>
    </xf>
    <xf numFmtId="0" fontId="59" fillId="0" borderId="139" xfId="44" applyFont="1" applyFill="1" applyBorder="1" applyAlignment="1">
      <alignment horizontal="center" vertical="center" wrapText="1"/>
    </xf>
    <xf numFmtId="0" fontId="59" fillId="0" borderId="140" xfId="44" applyFont="1" applyFill="1" applyBorder="1" applyAlignment="1">
      <alignment horizontal="center" vertical="center" wrapText="1"/>
    </xf>
    <xf numFmtId="0" fontId="59" fillId="35" borderId="22" xfId="44" applyFont="1" applyFill="1" applyBorder="1" applyAlignment="1">
      <alignment horizontal="center"/>
    </xf>
    <xf numFmtId="0" fontId="59" fillId="35" borderId="23" xfId="44" applyFont="1" applyFill="1" applyBorder="1" applyAlignment="1">
      <alignment horizontal="center"/>
    </xf>
    <xf numFmtId="0" fontId="59" fillId="35" borderId="127" xfId="44" applyFont="1" applyFill="1" applyBorder="1" applyAlignment="1">
      <alignment horizontal="center"/>
    </xf>
    <xf numFmtId="1" fontId="48" fillId="0" borderId="20" xfId="44" applyNumberFormat="1" applyFont="1" applyBorder="1" applyAlignment="1">
      <alignment horizontal="center" vertical="center"/>
    </xf>
    <xf numFmtId="1" fontId="48" fillId="0" borderId="17" xfId="44" applyNumberFormat="1" applyFont="1" applyBorder="1" applyAlignment="1">
      <alignment horizontal="center" vertical="center"/>
    </xf>
    <xf numFmtId="1" fontId="48" fillId="0" borderId="28" xfId="44" applyNumberFormat="1" applyFont="1" applyBorder="1" applyAlignment="1">
      <alignment horizontal="center" vertical="center"/>
    </xf>
    <xf numFmtId="1" fontId="48" fillId="0" borderId="19" xfId="44" applyNumberFormat="1" applyFont="1" applyBorder="1" applyAlignment="1">
      <alignment horizontal="center" vertical="center"/>
    </xf>
    <xf numFmtId="1" fontId="48" fillId="0" borderId="21" xfId="44" applyNumberFormat="1" applyFont="1" applyBorder="1" applyAlignment="1">
      <alignment horizontal="center" vertical="center"/>
    </xf>
    <xf numFmtId="0" fontId="0" fillId="0" borderId="0" xfId="0" applyBorder="1" applyAlignment="1">
      <alignment horizontal="left" vertical="justify" wrapText="1"/>
    </xf>
    <xf numFmtId="0" fontId="57" fillId="0" borderId="0" xfId="0" applyFont="1" applyBorder="1" applyAlignment="1">
      <alignment horizontal="center" vertical="center"/>
    </xf>
    <xf numFmtId="0" fontId="0" fillId="36" borderId="0" xfId="0" applyFill="1" applyAlignment="1">
      <alignment horizontal="center"/>
    </xf>
    <xf numFmtId="0" fontId="52" fillId="0" borderId="61" xfId="0" applyFont="1" applyBorder="1" applyAlignment="1">
      <alignment horizontal="center" vertical="center"/>
    </xf>
    <xf numFmtId="0" fontId="52" fillId="0" borderId="45" xfId="0" applyFont="1" applyBorder="1" applyAlignment="1">
      <alignment horizontal="center" vertical="center"/>
    </xf>
    <xf numFmtId="0" fontId="52" fillId="0" borderId="62" xfId="0" applyFont="1" applyBorder="1" applyAlignment="1">
      <alignment horizontal="center" vertical="center"/>
    </xf>
    <xf numFmtId="10" fontId="52" fillId="0" borderId="45" xfId="43" applyNumberFormat="1" applyFont="1" applyBorder="1" applyAlignment="1">
      <alignment horizontal="center"/>
    </xf>
    <xf numFmtId="10" fontId="52" fillId="0" borderId="62" xfId="43" applyNumberFormat="1" applyFont="1" applyBorder="1" applyAlignment="1">
      <alignment horizontal="center"/>
    </xf>
    <xf numFmtId="0" fontId="53" fillId="0" borderId="40" xfId="0" applyFont="1" applyBorder="1" applyAlignment="1">
      <alignment horizontal="justify" vertical="center" wrapText="1"/>
    </xf>
    <xf numFmtId="3" fontId="0" fillId="0" borderId="0" xfId="0" applyNumberFormat="1" applyBorder="1" applyAlignment="1">
      <alignment horizontal="left" vertical="center"/>
    </xf>
    <xf numFmtId="0" fontId="0" fillId="0" borderId="0" xfId="0" applyBorder="1" applyAlignment="1">
      <alignment horizontal="center"/>
    </xf>
    <xf numFmtId="0" fontId="0" fillId="0" borderId="40" xfId="0" applyBorder="1" applyAlignment="1">
      <alignment horizontal="center" vertical="center"/>
    </xf>
    <xf numFmtId="0" fontId="0" fillId="0" borderId="42" xfId="0" applyBorder="1" applyAlignment="1">
      <alignment horizontal="center" vertical="center"/>
    </xf>
    <xf numFmtId="0" fontId="0" fillId="0" borderId="40" xfId="0" applyBorder="1" applyAlignment="1">
      <alignment horizontal="center"/>
    </xf>
    <xf numFmtId="4" fontId="0" fillId="0" borderId="60" xfId="0" applyNumberFormat="1" applyBorder="1" applyAlignment="1">
      <alignment horizontal="center"/>
    </xf>
    <xf numFmtId="4" fontId="0" fillId="0" borderId="41" xfId="0" applyNumberFormat="1" applyBorder="1" applyAlignment="1">
      <alignment horizontal="center"/>
    </xf>
    <xf numFmtId="4" fontId="0" fillId="0" borderId="42" xfId="0" applyNumberFormat="1" applyBorder="1" applyAlignment="1">
      <alignment horizontal="center" vertical="center"/>
    </xf>
    <xf numFmtId="0" fontId="0" fillId="0" borderId="43" xfId="0" applyBorder="1" applyAlignment="1">
      <alignment horizontal="center" vertical="center"/>
    </xf>
    <xf numFmtId="0" fontId="52" fillId="0" borderId="22" xfId="0" applyFont="1" applyBorder="1" applyAlignment="1">
      <alignment horizontal="center" vertical="center"/>
    </xf>
    <xf numFmtId="0" fontId="52" fillId="0" borderId="23" xfId="0" applyFont="1" applyBorder="1" applyAlignment="1">
      <alignment horizontal="center" vertical="center"/>
    </xf>
    <xf numFmtId="0" fontId="52" fillId="0" borderId="127" xfId="0" applyFont="1" applyBorder="1" applyAlignment="1">
      <alignment horizontal="center" vertical="center"/>
    </xf>
    <xf numFmtId="10" fontId="52" fillId="0" borderId="23" xfId="43" applyNumberFormat="1" applyFont="1" applyBorder="1" applyAlignment="1">
      <alignment horizontal="center"/>
    </xf>
    <xf numFmtId="10" fontId="52" fillId="0" borderId="127" xfId="43" applyNumberFormat="1" applyFont="1" applyBorder="1" applyAlignment="1">
      <alignment horizontal="center"/>
    </xf>
    <xf numFmtId="4" fontId="0" fillId="0" borderId="40" xfId="0" applyNumberFormat="1" applyBorder="1" applyAlignment="1">
      <alignment horizontal="center"/>
    </xf>
    <xf numFmtId="0" fontId="16" fillId="0" borderId="0" xfId="0" applyFont="1" applyBorder="1" applyAlignment="1">
      <alignment horizontal="center"/>
    </xf>
    <xf numFmtId="0" fontId="52" fillId="0" borderId="22" xfId="0" applyFont="1" applyBorder="1" applyAlignment="1">
      <alignment horizontal="center"/>
    </xf>
    <xf numFmtId="0" fontId="52" fillId="0" borderId="23" xfId="0" applyFont="1" applyBorder="1" applyAlignment="1">
      <alignment horizontal="center"/>
    </xf>
    <xf numFmtId="4" fontId="52" fillId="0" borderId="22" xfId="0" applyNumberFormat="1" applyFont="1" applyBorder="1" applyAlignment="1">
      <alignment horizontal="center"/>
    </xf>
    <xf numFmtId="4" fontId="52" fillId="0" borderId="127" xfId="0" applyNumberFormat="1" applyFont="1" applyBorder="1" applyAlignment="1">
      <alignment horizontal="center"/>
    </xf>
    <xf numFmtId="0" fontId="0" fillId="0" borderId="44" xfId="0" applyBorder="1" applyAlignment="1">
      <alignment horizontal="center"/>
    </xf>
    <xf numFmtId="4" fontId="0" fillId="0" borderId="44" xfId="0" applyNumberFormat="1" applyBorder="1" applyAlignment="1">
      <alignment horizontal="center"/>
    </xf>
  </cellXfs>
  <cellStyles count="437">
    <cellStyle name="0,0_x000d__x000a_NA_x000d__x000a_" xfId="64"/>
    <cellStyle name="20% - Ênfase1" xfId="19" builtinId="30" customBuiltin="1"/>
    <cellStyle name="20% - Ênfase1 2" xfId="288"/>
    <cellStyle name="20% - Ênfase2" xfId="23" builtinId="34" customBuiltin="1"/>
    <cellStyle name="20% - Ênfase2 2" xfId="259"/>
    <cellStyle name="20% - Ênfase3" xfId="27" builtinId="38" customBuiltin="1"/>
    <cellStyle name="20% - Ênfase3 2" xfId="246"/>
    <cellStyle name="20% - Ênfase4" xfId="31" builtinId="42" customBuiltin="1"/>
    <cellStyle name="20% - Ênfase4 2" xfId="286"/>
    <cellStyle name="20% - Ênfase5" xfId="35" builtinId="46" customBuiltin="1"/>
    <cellStyle name="20% - Ênfase5 2" xfId="284"/>
    <cellStyle name="20% - Ênfase6" xfId="39" builtinId="50" customBuiltin="1"/>
    <cellStyle name="20% - Ênfase6 2" xfId="258"/>
    <cellStyle name="40% - Ênfase1" xfId="20" builtinId="31" customBuiltin="1"/>
    <cellStyle name="40% - Ênfase1 2" xfId="248"/>
    <cellStyle name="40% - Ênfase2" xfId="24" builtinId="35" customBuiltin="1"/>
    <cellStyle name="40% - Ênfase2 2" xfId="257"/>
    <cellStyle name="40% - Ênfase3" xfId="28" builtinId="39" customBuiltin="1"/>
    <cellStyle name="40% - Ênfase3 2" xfId="287"/>
    <cellStyle name="40% - Ênfase4" xfId="32" builtinId="43" customBuiltin="1"/>
    <cellStyle name="40% - Ênfase4 2" xfId="285"/>
    <cellStyle name="40% - Ênfase5" xfId="36" builtinId="47" customBuiltin="1"/>
    <cellStyle name="40% - Ênfase5 2" xfId="283"/>
    <cellStyle name="40% - Ênfase6" xfId="40" builtinId="51" customBuiltin="1"/>
    <cellStyle name="40% - Ênfase6 2" xfId="282"/>
    <cellStyle name="60% - Ênfase1" xfId="21" builtinId="32" customBuiltin="1"/>
    <cellStyle name="60% - Ênfase1 2" xfId="299"/>
    <cellStyle name="60% - Ênfase2" xfId="25" builtinId="36" customBuiltin="1"/>
    <cellStyle name="60% - Ênfase2 2" xfId="321"/>
    <cellStyle name="60% - Ênfase3" xfId="29" builtinId="40" customBuiltin="1"/>
    <cellStyle name="60% - Ênfase3 2" xfId="298"/>
    <cellStyle name="60% - Ênfase4" xfId="33" builtinId="44" customBuiltin="1"/>
    <cellStyle name="60% - Ênfase4 2" xfId="297"/>
    <cellStyle name="60% - Ênfase5" xfId="37" builtinId="48" customBuiltin="1"/>
    <cellStyle name="60% - Ênfase5 2" xfId="296"/>
    <cellStyle name="60% - Ênfase6" xfId="41" builtinId="52" customBuiltin="1"/>
    <cellStyle name="60% - Ênfase6 2" xfId="295"/>
    <cellStyle name="Bom" xfId="6" builtinId="26" customBuiltin="1"/>
    <cellStyle name="Cálculo" xfId="11" builtinId="22" customBuiltin="1"/>
    <cellStyle name="Cancel" xfId="340"/>
    <cellStyle name="Cancel 2" xfId="339"/>
    <cellStyle name="Célula de Verificação" xfId="13" builtinId="23" customBuiltin="1"/>
    <cellStyle name="Célula Vinculada" xfId="12" builtinId="24" customBuiltin="1"/>
    <cellStyle name="Ênfase1" xfId="18" builtinId="29" customBuiltin="1"/>
    <cellStyle name="Ênfase2" xfId="22" builtinId="33" customBuiltin="1"/>
    <cellStyle name="Ênfase3" xfId="26" builtinId="37" customBuiltin="1"/>
    <cellStyle name="Ênfase4" xfId="30" builtinId="41" customBuiltin="1"/>
    <cellStyle name="Ênfase5" xfId="34" builtinId="45" customBuiltin="1"/>
    <cellStyle name="Ênfase6" xfId="38" builtinId="49" customBuiltin="1"/>
    <cellStyle name="Entrada" xfId="9" builtinId="20" customBuiltin="1"/>
    <cellStyle name="Excel Built-in Excel Built-in Excel Built-in Excel Built-in Excel Built-in TableStyleLight1" xfId="357"/>
    <cellStyle name="Excel_BuiltIn_Comma" xfId="276"/>
    <cellStyle name="Heading" xfId="275"/>
    <cellStyle name="Heading (user)" xfId="274"/>
    <cellStyle name="Heading1" xfId="273"/>
    <cellStyle name="Heading1 (user)" xfId="272"/>
    <cellStyle name="Hiperlink 2" xfId="378"/>
    <cellStyle name="Hiperlink 2 2" xfId="355"/>
    <cellStyle name="Incorreto" xfId="7" builtinId="27" customBuiltin="1"/>
    <cellStyle name="Moeda 10" xfId="65"/>
    <cellStyle name="Moeda 10 2" xfId="249"/>
    <cellStyle name="Moeda 10 2 2" xfId="369"/>
    <cellStyle name="Moeda 2" xfId="46"/>
    <cellStyle name="Moeda 2 10" xfId="281"/>
    <cellStyle name="Moeda 2 11" xfId="422"/>
    <cellStyle name="Moeda 2 12" xfId="66"/>
    <cellStyle name="Moeda 2 2" xfId="67"/>
    <cellStyle name="Moeda 2 2 2" xfId="251"/>
    <cellStyle name="Moeda 2 2 2 2" xfId="371"/>
    <cellStyle name="Moeda 2 3" xfId="68"/>
    <cellStyle name="Moeda 2 3 2" xfId="252"/>
    <cellStyle name="Moeda 2 3 2 2" xfId="372"/>
    <cellStyle name="Moeda 2 4" xfId="69"/>
    <cellStyle name="Moeda 2 4 2" xfId="253"/>
    <cellStyle name="Moeda 2 4 2 2" xfId="373"/>
    <cellStyle name="Moeda 2 5" xfId="70"/>
    <cellStyle name="Moeda 2 5 2" xfId="254"/>
    <cellStyle name="Moeda 2 5 2 2" xfId="374"/>
    <cellStyle name="Moeda 2 6" xfId="71"/>
    <cellStyle name="Moeda 2 6 2" xfId="255"/>
    <cellStyle name="Moeda 2 6 2 2" xfId="375"/>
    <cellStyle name="Moeda 2 7" xfId="72"/>
    <cellStyle name="Moeda 2 7 2" xfId="256"/>
    <cellStyle name="Moeda 2 7 2 2" xfId="376"/>
    <cellStyle name="Moeda 2 8" xfId="73"/>
    <cellStyle name="Moeda 2 9" xfId="250"/>
    <cellStyle name="Moeda 2 9 2" xfId="370"/>
    <cellStyle name="Moeda 3" xfId="59"/>
    <cellStyle name="Moeda 3 2" xfId="334"/>
    <cellStyle name="Moeda 4" xfId="332"/>
    <cellStyle name="Moeda 5" xfId="421"/>
    <cellStyle name="Neutra" xfId="8" builtinId="28" customBuiltin="1"/>
    <cellStyle name="Neutra 2" xfId="300"/>
    <cellStyle name="Normal" xfId="0" builtinId="0"/>
    <cellStyle name="Normal 10" xfId="74"/>
    <cellStyle name="Normal 100" xfId="75"/>
    <cellStyle name="Normal 102" xfId="76"/>
    <cellStyle name="Normal 104" xfId="77"/>
    <cellStyle name="Normal 106" xfId="78"/>
    <cellStyle name="Normal 108" xfId="79"/>
    <cellStyle name="Normal 11" xfId="80"/>
    <cellStyle name="Normal 12" xfId="81"/>
    <cellStyle name="Normal 13" xfId="82"/>
    <cellStyle name="Normal 14" xfId="83"/>
    <cellStyle name="Normal 15" xfId="84"/>
    <cellStyle name="Normal 16" xfId="85"/>
    <cellStyle name="Normal 17" xfId="86"/>
    <cellStyle name="Normal 18" xfId="87"/>
    <cellStyle name="Normal 19" xfId="88"/>
    <cellStyle name="Normal 19 2" xfId="89"/>
    <cellStyle name="Normal 19 3" xfId="90"/>
    <cellStyle name="Normal 2" xfId="44"/>
    <cellStyle name="Normal 2 10" xfId="91"/>
    <cellStyle name="Normal 2 11" xfId="92"/>
    <cellStyle name="Normal 2 12" xfId="93"/>
    <cellStyle name="Normal 2 13" xfId="94"/>
    <cellStyle name="Normal 2 14" xfId="95"/>
    <cellStyle name="Normal 2 15" xfId="96"/>
    <cellStyle name="Normal 2 16" xfId="97"/>
    <cellStyle name="Normal 2 17" xfId="98"/>
    <cellStyle name="Normal 2 18" xfId="99"/>
    <cellStyle name="Normal 2 19" xfId="100"/>
    <cellStyle name="Normal 2 2" xfId="47"/>
    <cellStyle name="Normal 2 2 10" xfId="102"/>
    <cellStyle name="Normal 2 2 11" xfId="103"/>
    <cellStyle name="Normal 2 2 12" xfId="104"/>
    <cellStyle name="Normal 2 2 13" xfId="105"/>
    <cellStyle name="Normal 2 2 14" xfId="106"/>
    <cellStyle name="Normal 2 2 15" xfId="107"/>
    <cellStyle name="Normal 2 2 16" xfId="108"/>
    <cellStyle name="Normal 2 2 17" xfId="109"/>
    <cellStyle name="Normal 2 2 18" xfId="110"/>
    <cellStyle name="Normal 2 2 19" xfId="111"/>
    <cellStyle name="Normal 2 2 2" xfId="112"/>
    <cellStyle name="Normal 2 2 2 10" xfId="113"/>
    <cellStyle name="Normal 2 2 2 11" xfId="114"/>
    <cellStyle name="Normal 2 2 2 12" xfId="115"/>
    <cellStyle name="Normal 2 2 2 13" xfId="116"/>
    <cellStyle name="Normal 2 2 2 14" xfId="117"/>
    <cellStyle name="Normal 2 2 2 2" xfId="118"/>
    <cellStyle name="Normal 2 2 2 2 10" xfId="119"/>
    <cellStyle name="Normal 2 2 2 2 11" xfId="120"/>
    <cellStyle name="Normal 2 2 2 2 12" xfId="121"/>
    <cellStyle name="Normal 2 2 2 2 13" xfId="122"/>
    <cellStyle name="Normal 2 2 2 2 14" xfId="123"/>
    <cellStyle name="Normal 2 2 2 2 2" xfId="124"/>
    <cellStyle name="Normal 2 2 2 2 2 2" xfId="125"/>
    <cellStyle name="Normal 2 2 2 2 2 2 2" xfId="126"/>
    <cellStyle name="Normal 2 2 2 2 2 2 2 2" xfId="127"/>
    <cellStyle name="Normal 2 2 2 2 2 3" xfId="128"/>
    <cellStyle name="Normal 2 2 2 2 3" xfId="129"/>
    <cellStyle name="Normal 2 2 2 2 4" xfId="130"/>
    <cellStyle name="Normal 2 2 2 2 5" xfId="131"/>
    <cellStyle name="Normal 2 2 2 2 6" xfId="132"/>
    <cellStyle name="Normal 2 2 2 2 7" xfId="133"/>
    <cellStyle name="Normal 2 2 2 2 8" xfId="134"/>
    <cellStyle name="Normal 2 2 2 2 9" xfId="135"/>
    <cellStyle name="Normal 2 2 2 3" xfId="136"/>
    <cellStyle name="Normal 2 2 2 3 2" xfId="137"/>
    <cellStyle name="Normal 2 2 2 4" xfId="138"/>
    <cellStyle name="Normal 2 2 2 5" xfId="139"/>
    <cellStyle name="Normal 2 2 2 6" xfId="140"/>
    <cellStyle name="Normal 2 2 2 7" xfId="141"/>
    <cellStyle name="Normal 2 2 2 8" xfId="142"/>
    <cellStyle name="Normal 2 2 2 9" xfId="143"/>
    <cellStyle name="Normal 2 2 20" xfId="271"/>
    <cellStyle name="Normal 2 2 21" xfId="424"/>
    <cellStyle name="Normal 2 2 22" xfId="101"/>
    <cellStyle name="Normal 2 2 3" xfId="144"/>
    <cellStyle name="Normal 2 2 4" xfId="145"/>
    <cellStyle name="Normal 2 2 5" xfId="146"/>
    <cellStyle name="Normal 2 2 6" xfId="147"/>
    <cellStyle name="Normal 2 2 7" xfId="148"/>
    <cellStyle name="Normal 2 2 8" xfId="149"/>
    <cellStyle name="Normal 2 2 8 2" xfId="150"/>
    <cellStyle name="Normal 2 2 9" xfId="151"/>
    <cellStyle name="Normal 2 20" xfId="152"/>
    <cellStyle name="Normal 2 21" xfId="294"/>
    <cellStyle name="Normal 2 3" xfId="48"/>
    <cellStyle name="Normal 2 3 2" xfId="154"/>
    <cellStyle name="Normal 2 3 3" xfId="153"/>
    <cellStyle name="Normal 2 4" xfId="155"/>
    <cellStyle name="Normal 2 5" xfId="156"/>
    <cellStyle name="Normal 2 6" xfId="157"/>
    <cellStyle name="Normal 2 7" xfId="158"/>
    <cellStyle name="Normal 2 8" xfId="159"/>
    <cellStyle name="Normal 2 8 2" xfId="160"/>
    <cellStyle name="Normal 2 9" xfId="161"/>
    <cellStyle name="Normal 20" xfId="162"/>
    <cellStyle name="Normal 21" xfId="61"/>
    <cellStyle name="Normal 21 2" xfId="163"/>
    <cellStyle name="Normal 22" xfId="164"/>
    <cellStyle name="Normal 23" xfId="333"/>
    <cellStyle name="Normal 23 2" xfId="165"/>
    <cellStyle name="Normal 24" xfId="166"/>
    <cellStyle name="Normal 25" xfId="167"/>
    <cellStyle name="Normal 26" xfId="168"/>
    <cellStyle name="Normal 27" xfId="60"/>
    <cellStyle name="Normal 27 2" xfId="62"/>
    <cellStyle name="Normal 28" xfId="169"/>
    <cellStyle name="Normal 29" xfId="423"/>
    <cellStyle name="Normal 3" xfId="56"/>
    <cellStyle name="Normal 3 2" xfId="170"/>
    <cellStyle name="Normal 3 2 2" xfId="270"/>
    <cellStyle name="Normal 3 3" xfId="171"/>
    <cellStyle name="Normal 3 4" xfId="292"/>
    <cellStyle name="Normal 3 5" xfId="381"/>
    <cellStyle name="Normal 31" xfId="172"/>
    <cellStyle name="Normal 32" xfId="173"/>
    <cellStyle name="Normal 33" xfId="174"/>
    <cellStyle name="Normal 35" xfId="175"/>
    <cellStyle name="Normal 37" xfId="176"/>
    <cellStyle name="Normal 38" xfId="177"/>
    <cellStyle name="Normal 39" xfId="178"/>
    <cellStyle name="Normal 4" xfId="179"/>
    <cellStyle name="Normal 4 2" xfId="291"/>
    <cellStyle name="Normal 4 3" xfId="418"/>
    <cellStyle name="Normal 4 4" xfId="431"/>
    <cellStyle name="Normal 41" xfId="180"/>
    <cellStyle name="Normal 43" xfId="181"/>
    <cellStyle name="Normal 45" xfId="182"/>
    <cellStyle name="Normal 47" xfId="183"/>
    <cellStyle name="Normal 49" xfId="184"/>
    <cellStyle name="Normal 5" xfId="185"/>
    <cellStyle name="Normal 5 2" xfId="290"/>
    <cellStyle name="Normal 5 3" xfId="380"/>
    <cellStyle name="Normal 51" xfId="186"/>
    <cellStyle name="Normal 53" xfId="187"/>
    <cellStyle name="Normal 55" xfId="188"/>
    <cellStyle name="Normal 57" xfId="189"/>
    <cellStyle name="Normal 6" xfId="190"/>
    <cellStyle name="Normal 6 2" xfId="247"/>
    <cellStyle name="Normal 6 2 2" xfId="379"/>
    <cellStyle name="Normal 6 3" xfId="417"/>
    <cellStyle name="Normal 60" xfId="191"/>
    <cellStyle name="Normal 62" xfId="192"/>
    <cellStyle name="Normal 64" xfId="193"/>
    <cellStyle name="Normal 66" xfId="194"/>
    <cellStyle name="Normal 68" xfId="195"/>
    <cellStyle name="Normal 69" xfId="196"/>
    <cellStyle name="Normal 7" xfId="197"/>
    <cellStyle name="Normal 7 2" xfId="280"/>
    <cellStyle name="Normal 7 2 2" xfId="363"/>
    <cellStyle name="Normal 7 3" xfId="364"/>
    <cellStyle name="Normal 72" xfId="198"/>
    <cellStyle name="Normal 74" xfId="199"/>
    <cellStyle name="Normal 76" xfId="200"/>
    <cellStyle name="Normal 78" xfId="201"/>
    <cellStyle name="Normal 8" xfId="202"/>
    <cellStyle name="Normal 8 2" xfId="277"/>
    <cellStyle name="Normal 8 3" xfId="365"/>
    <cellStyle name="Normal 80" xfId="203"/>
    <cellStyle name="Normal 82" xfId="204"/>
    <cellStyle name="Normal 84" xfId="205"/>
    <cellStyle name="Normal 86" xfId="206"/>
    <cellStyle name="Normal 88" xfId="207"/>
    <cellStyle name="Normal 9" xfId="208"/>
    <cellStyle name="Normal 9 2" xfId="358"/>
    <cellStyle name="Normal 90" xfId="209"/>
    <cellStyle name="Normal 92" xfId="210"/>
    <cellStyle name="Normal 94" xfId="211"/>
    <cellStyle name="Normal 96" xfId="212"/>
    <cellStyle name="Normal 98" xfId="213"/>
    <cellStyle name="Nota" xfId="15" builtinId="10" customBuiltin="1"/>
    <cellStyle name="Nota 2" xfId="293"/>
    <cellStyle name="Nota 2 2" xfId="269"/>
    <cellStyle name="Nota 2 2 2" xfId="354"/>
    <cellStyle name="Nota 2 2 3" xfId="433"/>
    <cellStyle name="Nota 2 3" xfId="359"/>
    <cellStyle name="Nota 2 4" xfId="432"/>
    <cellStyle name="Nota 3" xfId="289"/>
    <cellStyle name="Porcentagem" xfId="43" builtinId="5"/>
    <cellStyle name="Porcentagem 2" xfId="57"/>
    <cellStyle name="Porcentagem 2 2" xfId="361"/>
    <cellStyle name="Porcentagem 2 2 2" xfId="427"/>
    <cellStyle name="Porcentagem 2 3" xfId="368"/>
    <cellStyle name="Porcentagem 2 4" xfId="426"/>
    <cellStyle name="Porcentagem 2 5" xfId="214"/>
    <cellStyle name="Porcentagem 3" xfId="331"/>
    <cellStyle name="Porcentagem 3 2" xfId="362"/>
    <cellStyle name="Porcentagem 3 3" xfId="382"/>
    <cellStyle name="Porcentagem 4" xfId="343"/>
    <cellStyle name="Porcentagem 4 2" xfId="345"/>
    <cellStyle name="Porcentagem 5" xfId="385"/>
    <cellStyle name="Porcentagem 6" xfId="386"/>
    <cellStyle name="Porcentagem 7" xfId="360"/>
    <cellStyle name="Porcentagem 8" xfId="425"/>
    <cellStyle name="Result" xfId="268"/>
    <cellStyle name="Result (user)" xfId="267"/>
    <cellStyle name="Result2" xfId="266"/>
    <cellStyle name="Result2 (user)" xfId="265"/>
    <cellStyle name="Saída" xfId="10" builtinId="21" customBuiltin="1"/>
    <cellStyle name="Separador de milhares 10" xfId="215"/>
    <cellStyle name="Separador de milhares 10 2" xfId="301"/>
    <cellStyle name="Separador de milhares 10 2 2" xfId="388"/>
    <cellStyle name="Separador de milhares 11" xfId="216"/>
    <cellStyle name="Separador de milhares 11 2" xfId="302"/>
    <cellStyle name="Separador de milhares 11 2 2" xfId="389"/>
    <cellStyle name="Separador de milhares 18" xfId="217"/>
    <cellStyle name="Separador de milhares 18 2" xfId="303"/>
    <cellStyle name="Separador de milhares 18 2 2" xfId="390"/>
    <cellStyle name="Separador de milhares 2" xfId="63"/>
    <cellStyle name="Separador de milhares 2 10" xfId="218"/>
    <cellStyle name="Separador de milhares 2 10 2" xfId="304"/>
    <cellStyle name="Separador de milhares 2 10 2 2" xfId="391"/>
    <cellStyle name="Separador de milhares 2 11" xfId="219"/>
    <cellStyle name="Separador de milhares 2 11 2" xfId="305"/>
    <cellStyle name="Separador de milhares 2 11 2 2" xfId="392"/>
    <cellStyle name="Separador de milhares 2 12" xfId="220"/>
    <cellStyle name="Separador de milhares 2 12 2" xfId="306"/>
    <cellStyle name="Separador de milhares 2 12 2 2" xfId="393"/>
    <cellStyle name="Separador de milhares 2 13" xfId="221"/>
    <cellStyle name="Separador de milhares 2 13 2" xfId="307"/>
    <cellStyle name="Separador de milhares 2 13 2 2" xfId="394"/>
    <cellStyle name="Separador de milhares 2 14" xfId="222"/>
    <cellStyle name="Separador de milhares 2 14 2" xfId="308"/>
    <cellStyle name="Separador de milhares 2 14 2 2" xfId="395"/>
    <cellStyle name="Separador de milhares 2 15" xfId="223"/>
    <cellStyle name="Separador de milhares 2 15 2" xfId="309"/>
    <cellStyle name="Separador de milhares 2 15 2 2" xfId="396"/>
    <cellStyle name="Separador de milhares 2 16" xfId="224"/>
    <cellStyle name="Separador de milhares 2 16 2" xfId="310"/>
    <cellStyle name="Separador de milhares 2 16 2 2" xfId="397"/>
    <cellStyle name="Separador de milhares 2 17" xfId="225"/>
    <cellStyle name="Separador de milhares 2 17 2" xfId="311"/>
    <cellStyle name="Separador de milhares 2 17 2 2" xfId="398"/>
    <cellStyle name="Separador de milhares 2 18" xfId="226"/>
    <cellStyle name="Separador de milhares 2 18 2" xfId="312"/>
    <cellStyle name="Separador de milhares 2 18 2 2" xfId="399"/>
    <cellStyle name="Separador de milhares 2 19" xfId="227"/>
    <cellStyle name="Separador de milhares 2 2" xfId="228"/>
    <cellStyle name="Separador de milhares 2 2 2" xfId="313"/>
    <cellStyle name="Separador de milhares 2 2 2 2" xfId="400"/>
    <cellStyle name="Separador de milhares 2 2 3" xfId="264"/>
    <cellStyle name="Separador de milhares 2 20" xfId="229"/>
    <cellStyle name="Separador de milhares 2 21" xfId="279"/>
    <cellStyle name="Separador de milhares 2 3" xfId="230"/>
    <cellStyle name="Separador de milhares 2 3 2" xfId="314"/>
    <cellStyle name="Separador de milhares 2 3 2 2" xfId="401"/>
    <cellStyle name="Separador de milhares 2 4" xfId="231"/>
    <cellStyle name="Separador de milhares 2 4 2" xfId="315"/>
    <cellStyle name="Separador de milhares 2 4 2 2" xfId="402"/>
    <cellStyle name="Separador de milhares 2 5" xfId="232"/>
    <cellStyle name="Separador de milhares 2 5 2" xfId="316"/>
    <cellStyle name="Separador de milhares 2 5 2 2" xfId="403"/>
    <cellStyle name="Separador de milhares 2 6" xfId="233"/>
    <cellStyle name="Separador de milhares 2 6 2" xfId="317"/>
    <cellStyle name="Separador de milhares 2 6 2 2" xfId="404"/>
    <cellStyle name="Separador de milhares 2 7" xfId="234"/>
    <cellStyle name="Separador de milhares 2 7 2" xfId="318"/>
    <cellStyle name="Separador de milhares 2 7 2 2" xfId="405"/>
    <cellStyle name="Separador de milhares 2 8" xfId="235"/>
    <cellStyle name="Separador de milhares 2 8 2" xfId="319"/>
    <cellStyle name="Separador de milhares 2 8 2 2" xfId="406"/>
    <cellStyle name="Separador de milhares 2 9" xfId="236"/>
    <cellStyle name="Separador de milhares 2 9 2" xfId="320"/>
    <cellStyle name="Separador de milhares 2 9 2 2" xfId="407"/>
    <cellStyle name="Separador de milhares 28" xfId="263"/>
    <cellStyle name="Separador de milhares 28 2" xfId="262"/>
    <cellStyle name="Separador de milhares 3" xfId="237"/>
    <cellStyle name="Separador de milhares 3 2" xfId="408"/>
    <cellStyle name="Separador de milhares 4" xfId="238"/>
    <cellStyle name="Separador de milhares 4 2" xfId="322"/>
    <cellStyle name="Separador de milhares 4 2 2" xfId="261"/>
    <cellStyle name="Separador de milhares 4 2 3" xfId="409"/>
    <cellStyle name="Separador de milhares 4 3" xfId="278"/>
    <cellStyle name="Separador de milhares 5" xfId="239"/>
    <cellStyle name="Separador de milhares 5 2" xfId="323"/>
    <cellStyle name="Separador de milhares 5 2 2" xfId="410"/>
    <cellStyle name="Separador de milhares 6" xfId="240"/>
    <cellStyle name="Separador de milhares 6 2" xfId="324"/>
    <cellStyle name="Separador de milhares 6 2 2" xfId="411"/>
    <cellStyle name="Separador de milhares 7" xfId="241"/>
    <cellStyle name="Separador de milhares 7 2" xfId="325"/>
    <cellStyle name="Separador de milhares 7 2 2" xfId="412"/>
    <cellStyle name="Separador de milhares 8" xfId="244"/>
    <cellStyle name="Separador de milhares 8 2" xfId="387"/>
    <cellStyle name="Separador de milhares 9" xfId="242"/>
    <cellStyle name="Separador de milhares 9 2" xfId="326"/>
    <cellStyle name="Separador de milhares 9 2 2" xfId="413"/>
    <cellStyle name="TableStyleLight1" xfId="49"/>
    <cellStyle name="TableStyleLight1 2" xfId="329"/>
    <cellStyle name="TableStyleLight1 2 2" xfId="356"/>
    <cellStyle name="TableStyleLight1 3" xfId="383"/>
    <cellStyle name="TableStyleLight1 4" xfId="330"/>
    <cellStyle name="Texto de Aviso" xfId="14" builtinId="11" customBuiltin="1"/>
    <cellStyle name="Texto Explicativo" xfId="16" builtinId="53" customBuiltin="1"/>
    <cellStyle name="Texto Explicativo 2" xfId="353"/>
    <cellStyle name="Texto Explicativo 2 2" xfId="434"/>
    <cellStyle name="Título" xfId="1" builtinId="15" customBuiltin="1"/>
    <cellStyle name="Título 1" xfId="2" builtinId="16" customBuiltin="1"/>
    <cellStyle name="Título 2" xfId="3" builtinId="17" customBuiltin="1"/>
    <cellStyle name="Título 3" xfId="4" builtinId="18" customBuiltin="1"/>
    <cellStyle name="Título 4" xfId="5" builtinId="19" customBuiltin="1"/>
    <cellStyle name="Título 5" xfId="50"/>
    <cellStyle name="Total" xfId="17" builtinId="25" customBuiltin="1"/>
    <cellStyle name="Vírgula" xfId="42" builtinId="3"/>
    <cellStyle name="Vírgula 10" xfId="419"/>
    <cellStyle name="Vírgula 11" xfId="430"/>
    <cellStyle name="Vírgula 12" xfId="435"/>
    <cellStyle name="Vírgula 2" xfId="45"/>
    <cellStyle name="Vírgula 2 2" xfId="53"/>
    <cellStyle name="Vírgula 2 2 2" xfId="54"/>
    <cellStyle name="Vírgula 2 2 2 2" xfId="351"/>
    <cellStyle name="Vírgula 2 2 3" xfId="429"/>
    <cellStyle name="Vírgula 2 2 4" xfId="245"/>
    <cellStyle name="Vírgula 2 2 5" xfId="436"/>
    <cellStyle name="Vírgula 2 3" xfId="52"/>
    <cellStyle name="Vírgula 2 3 2" xfId="414"/>
    <cellStyle name="Vírgula 2 3 3" xfId="327"/>
    <cellStyle name="Vírgula 2 4" xfId="335"/>
    <cellStyle name="Vírgula 2 5" xfId="337"/>
    <cellStyle name="Vírgula 2 6" xfId="341"/>
    <cellStyle name="Vírgula 2 7" xfId="352"/>
    <cellStyle name="Vírgula 2 8" xfId="428"/>
    <cellStyle name="Vírgula 3" xfId="55"/>
    <cellStyle name="Vírgula 3 2" xfId="328"/>
    <cellStyle name="Vírgula 3 2 2" xfId="415"/>
    <cellStyle name="Vírgula 3 2 3" xfId="349"/>
    <cellStyle name="Vírgula 3 3" xfId="350"/>
    <cellStyle name="Vírgula 3 4" xfId="243"/>
    <cellStyle name="Vírgula 4" xfId="51"/>
    <cellStyle name="Vírgula 4 2" xfId="416"/>
    <cellStyle name="Vírgula 4 2 2" xfId="348"/>
    <cellStyle name="Vírgula 4 3" xfId="347"/>
    <cellStyle name="Vírgula 5" xfId="58"/>
    <cellStyle name="Vírgula 5 2" xfId="344"/>
    <cellStyle name="Vírgula 5 3" xfId="346"/>
    <cellStyle name="Vírgula 5 4" xfId="260"/>
    <cellStyle name="Vírgula 6" xfId="336"/>
    <cellStyle name="Vírgula 6 2" xfId="377"/>
    <cellStyle name="Vírgula 6 3" xfId="367"/>
    <cellStyle name="Vírgula 7" xfId="338"/>
    <cellStyle name="Vírgula 7 2" xfId="366"/>
    <cellStyle name="Vírgula 8" xfId="342"/>
    <cellStyle name="Vírgula 8 2" xfId="384"/>
    <cellStyle name="Vírgula 9" xfId="42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7" Type="http://schemas.openxmlformats.org/officeDocument/2006/relationships/image" Target="../media/image1.png"/><Relationship Id="rId2" Type="http://schemas.openxmlformats.org/officeDocument/2006/relationships/image" Target="../media/image2.jpeg"/><Relationship Id="rId1" Type="http://schemas.openxmlformats.org/officeDocument/2006/relationships/hyperlink" Target="http://187.17.2.135/orse/creditos.asp" TargetMode="External"/><Relationship Id="rId6" Type="http://schemas.openxmlformats.org/officeDocument/2006/relationships/image" Target="../media/image6.gif"/><Relationship Id="rId5" Type="http://schemas.openxmlformats.org/officeDocument/2006/relationships/image" Target="../media/image5.gif"/><Relationship Id="rId4" Type="http://schemas.openxmlformats.org/officeDocument/2006/relationships/image" Target="../media/image4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4279900</xdr:colOff>
      <xdr:row>0</xdr:row>
      <xdr:rowOff>177800</xdr:rowOff>
    </xdr:from>
    <xdr:to>
      <xdr:col>3</xdr:col>
      <xdr:colOff>4927600</xdr:colOff>
      <xdr:row>3</xdr:row>
      <xdr:rowOff>130175</xdr:rowOff>
    </xdr:to>
    <xdr:pic>
      <xdr:nvPicPr>
        <xdr:cNvPr id="2" name="Imagem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4771" r="14771" b="23624"/>
        <a:stretch>
          <a:fillRect/>
        </a:stretch>
      </xdr:blipFill>
      <xdr:spPr bwMode="auto">
        <a:xfrm>
          <a:off x="7604125" y="177800"/>
          <a:ext cx="647700" cy="523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0</xdr:colOff>
      <xdr:row>63</xdr:row>
      <xdr:rowOff>0</xdr:rowOff>
    </xdr:from>
    <xdr:to>
      <xdr:col>17</xdr:col>
      <xdr:colOff>650876</xdr:colOff>
      <xdr:row>63</xdr:row>
      <xdr:rowOff>193477</xdr:rowOff>
    </xdr:to>
    <xdr:pic>
      <xdr:nvPicPr>
        <xdr:cNvPr id="2" name="Imagem 1" descr="http://187.17.2.135/orse/imagens/FrameBotton_14.jpg">
          <a:hlinkClick xmlns:r="http://schemas.openxmlformats.org/officeDocument/2006/relationships" r:id="rId1" tgtFrame="_parent"/>
          <a:extLst>
            <a:ext uri="{FF2B5EF4-FFF2-40B4-BE49-F238E27FC236}">
              <a16:creationId xmlns="" xmlns:a16="http://schemas.microsoft.com/office/drawing/2014/main" id="{00000000-0008-0000-0400-00000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658975" y="14373225"/>
          <a:ext cx="650876" cy="19347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18</xdr:col>
      <xdr:colOff>222250</xdr:colOff>
      <xdr:row>122</xdr:row>
      <xdr:rowOff>0</xdr:rowOff>
    </xdr:from>
    <xdr:to>
      <xdr:col>18</xdr:col>
      <xdr:colOff>479425</xdr:colOff>
      <xdr:row>122</xdr:row>
      <xdr:rowOff>190500</xdr:rowOff>
    </xdr:to>
    <xdr:pic>
      <xdr:nvPicPr>
        <xdr:cNvPr id="3" name="Imagem 2" descr="http://187.17.2.135/orse/imagens/Titulo_03.jpg">
          <a:extLst>
            <a:ext uri="{FF2B5EF4-FFF2-40B4-BE49-F238E27FC236}">
              <a16:creationId xmlns="" xmlns:a16="http://schemas.microsoft.com/office/drawing/2014/main" id="{00000000-0008-0000-0400-00000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90875" y="27946350"/>
          <a:ext cx="257175" cy="190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13</xdr:col>
      <xdr:colOff>219075</xdr:colOff>
      <xdr:row>122</xdr:row>
      <xdr:rowOff>0</xdr:rowOff>
    </xdr:from>
    <xdr:to>
      <xdr:col>19</xdr:col>
      <xdr:colOff>441127</xdr:colOff>
      <xdr:row>122</xdr:row>
      <xdr:rowOff>190500</xdr:rowOff>
    </xdr:to>
    <xdr:pic>
      <xdr:nvPicPr>
        <xdr:cNvPr id="4" name="Imagem 3" descr="http://187.17.2.135/orse/imagens/Titulo_16.jpg">
          <a:extLst>
            <a:ext uri="{FF2B5EF4-FFF2-40B4-BE49-F238E27FC236}">
              <a16:creationId xmlns="" xmlns:a16="http://schemas.microsoft.com/office/drawing/2014/main" id="{00000000-0008-0000-0400-00000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658975" y="27946350"/>
          <a:ext cx="2060377" cy="190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122</xdr:row>
      <xdr:rowOff>0</xdr:rowOff>
    </xdr:from>
    <xdr:to>
      <xdr:col>0</xdr:col>
      <xdr:colOff>152400</xdr:colOff>
      <xdr:row>122</xdr:row>
      <xdr:rowOff>152400</xdr:rowOff>
    </xdr:to>
    <xdr:pic>
      <xdr:nvPicPr>
        <xdr:cNvPr id="5" name="Imagem 4" descr="http://187.17.2.135/orse/imagens/insumo.gif">
          <a:extLst>
            <a:ext uri="{FF2B5EF4-FFF2-40B4-BE49-F238E27FC236}">
              <a16:creationId xmlns="" xmlns:a16="http://schemas.microsoft.com/office/drawing/2014/main" id="{00000000-0008-0000-0400-00000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79463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122</xdr:row>
      <xdr:rowOff>0</xdr:rowOff>
    </xdr:from>
    <xdr:to>
      <xdr:col>0</xdr:col>
      <xdr:colOff>152400</xdr:colOff>
      <xdr:row>122</xdr:row>
      <xdr:rowOff>152400</xdr:rowOff>
    </xdr:to>
    <xdr:pic>
      <xdr:nvPicPr>
        <xdr:cNvPr id="6" name="Imagem 5" descr="http://187.17.2.135/orse/imagens/insumo.gif">
          <a:extLst>
            <a:ext uri="{FF2B5EF4-FFF2-40B4-BE49-F238E27FC236}">
              <a16:creationId xmlns="" xmlns:a16="http://schemas.microsoft.com/office/drawing/2014/main" id="{00000000-0008-0000-0400-00000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79463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122</xdr:row>
      <xdr:rowOff>0</xdr:rowOff>
    </xdr:from>
    <xdr:to>
      <xdr:col>0</xdr:col>
      <xdr:colOff>152400</xdr:colOff>
      <xdr:row>122</xdr:row>
      <xdr:rowOff>152400</xdr:rowOff>
    </xdr:to>
    <xdr:pic>
      <xdr:nvPicPr>
        <xdr:cNvPr id="7" name="Imagem 6" descr="http://187.17.2.135/orse/imagens/insumo.gif">
          <a:extLst>
            <a:ext uri="{FF2B5EF4-FFF2-40B4-BE49-F238E27FC236}">
              <a16:creationId xmlns="" xmlns:a16="http://schemas.microsoft.com/office/drawing/2014/main" id="{00000000-0008-0000-0400-00000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79463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122</xdr:row>
      <xdr:rowOff>0</xdr:rowOff>
    </xdr:from>
    <xdr:to>
      <xdr:col>0</xdr:col>
      <xdr:colOff>161925</xdr:colOff>
      <xdr:row>122</xdr:row>
      <xdr:rowOff>161925</xdr:rowOff>
    </xdr:to>
    <xdr:pic>
      <xdr:nvPicPr>
        <xdr:cNvPr id="8" name="Imagem 7" descr="http://187.17.2.135/orse/imagens/servico.gif">
          <a:extLst>
            <a:ext uri="{FF2B5EF4-FFF2-40B4-BE49-F238E27FC236}">
              <a16:creationId xmlns="" xmlns:a16="http://schemas.microsoft.com/office/drawing/2014/main" id="{00000000-0008-0000-0400-00001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7946350"/>
          <a:ext cx="161925" cy="1619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122</xdr:row>
      <xdr:rowOff>0</xdr:rowOff>
    </xdr:from>
    <xdr:to>
      <xdr:col>0</xdr:col>
      <xdr:colOff>161925</xdr:colOff>
      <xdr:row>122</xdr:row>
      <xdr:rowOff>161925</xdr:rowOff>
    </xdr:to>
    <xdr:pic>
      <xdr:nvPicPr>
        <xdr:cNvPr id="9" name="Imagem 8" descr="http://187.17.2.135/orse/imagens/servico.gif">
          <a:extLst>
            <a:ext uri="{FF2B5EF4-FFF2-40B4-BE49-F238E27FC236}">
              <a16:creationId xmlns="" xmlns:a16="http://schemas.microsoft.com/office/drawing/2014/main" id="{00000000-0008-0000-0400-00001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7946350"/>
          <a:ext cx="161925" cy="1619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122</xdr:row>
      <xdr:rowOff>0</xdr:rowOff>
    </xdr:from>
    <xdr:to>
      <xdr:col>0</xdr:col>
      <xdr:colOff>152400</xdr:colOff>
      <xdr:row>122</xdr:row>
      <xdr:rowOff>152400</xdr:rowOff>
    </xdr:to>
    <xdr:pic>
      <xdr:nvPicPr>
        <xdr:cNvPr id="10" name="Picture 1" descr="http://187.17.2.135/orse/imagens/insumo.gif">
          <a:extLst>
            <a:ext uri="{FF2B5EF4-FFF2-40B4-BE49-F238E27FC236}">
              <a16:creationId xmlns="" xmlns:a16="http://schemas.microsoft.com/office/drawing/2014/main" id="{00000000-0008-0000-0400-00001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0" y="27946350"/>
          <a:ext cx="152400" cy="15240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0</xdr:colOff>
      <xdr:row>122</xdr:row>
      <xdr:rowOff>0</xdr:rowOff>
    </xdr:from>
    <xdr:to>
      <xdr:col>0</xdr:col>
      <xdr:colOff>152400</xdr:colOff>
      <xdr:row>122</xdr:row>
      <xdr:rowOff>152400</xdr:rowOff>
    </xdr:to>
    <xdr:pic>
      <xdr:nvPicPr>
        <xdr:cNvPr id="11" name="Picture 2" descr="http://187.17.2.135/orse/imagens/insumo.gif">
          <a:extLst>
            <a:ext uri="{FF2B5EF4-FFF2-40B4-BE49-F238E27FC236}">
              <a16:creationId xmlns="" xmlns:a16="http://schemas.microsoft.com/office/drawing/2014/main" id="{00000000-0008-0000-0400-00001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0" y="27946350"/>
          <a:ext cx="152400" cy="15240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0</xdr:colOff>
      <xdr:row>122</xdr:row>
      <xdr:rowOff>0</xdr:rowOff>
    </xdr:from>
    <xdr:to>
      <xdr:col>0</xdr:col>
      <xdr:colOff>152400</xdr:colOff>
      <xdr:row>122</xdr:row>
      <xdr:rowOff>152400</xdr:rowOff>
    </xdr:to>
    <xdr:pic>
      <xdr:nvPicPr>
        <xdr:cNvPr id="12" name="Picture 3" descr="http://187.17.2.135/orse/imagens/insumo.gif">
          <a:extLst>
            <a:ext uri="{FF2B5EF4-FFF2-40B4-BE49-F238E27FC236}">
              <a16:creationId xmlns="" xmlns:a16="http://schemas.microsoft.com/office/drawing/2014/main" id="{00000000-0008-0000-0400-00001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0" y="27946350"/>
          <a:ext cx="152400" cy="15240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0</xdr:colOff>
      <xdr:row>122</xdr:row>
      <xdr:rowOff>0</xdr:rowOff>
    </xdr:from>
    <xdr:to>
      <xdr:col>0</xdr:col>
      <xdr:colOff>161925</xdr:colOff>
      <xdr:row>122</xdr:row>
      <xdr:rowOff>161925</xdr:rowOff>
    </xdr:to>
    <xdr:pic>
      <xdr:nvPicPr>
        <xdr:cNvPr id="13" name="Picture 4" descr="http://187.17.2.135/orse/imagens/servico.gif">
          <a:extLst>
            <a:ext uri="{FF2B5EF4-FFF2-40B4-BE49-F238E27FC236}">
              <a16:creationId xmlns="" xmlns:a16="http://schemas.microsoft.com/office/drawing/2014/main" id="{00000000-0008-0000-0400-00001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/>
        <a:srcRect/>
        <a:stretch>
          <a:fillRect/>
        </a:stretch>
      </xdr:blipFill>
      <xdr:spPr bwMode="auto">
        <a:xfrm>
          <a:off x="0" y="27946350"/>
          <a:ext cx="161925" cy="161925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0</xdr:colOff>
      <xdr:row>122</xdr:row>
      <xdr:rowOff>0</xdr:rowOff>
    </xdr:from>
    <xdr:to>
      <xdr:col>0</xdr:col>
      <xdr:colOff>161925</xdr:colOff>
      <xdr:row>122</xdr:row>
      <xdr:rowOff>161925</xdr:rowOff>
    </xdr:to>
    <xdr:pic>
      <xdr:nvPicPr>
        <xdr:cNvPr id="14" name="Picture 5" descr="http://187.17.2.135/orse/imagens/servico.gif">
          <a:extLst>
            <a:ext uri="{FF2B5EF4-FFF2-40B4-BE49-F238E27FC236}">
              <a16:creationId xmlns="" xmlns:a16="http://schemas.microsoft.com/office/drawing/2014/main" id="{00000000-0008-0000-0400-00001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/>
        <a:srcRect/>
        <a:stretch>
          <a:fillRect/>
        </a:stretch>
      </xdr:blipFill>
      <xdr:spPr bwMode="auto">
        <a:xfrm>
          <a:off x="0" y="27946350"/>
          <a:ext cx="161925" cy="161925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0</xdr:colOff>
      <xdr:row>122</xdr:row>
      <xdr:rowOff>0</xdr:rowOff>
    </xdr:from>
    <xdr:to>
      <xdr:col>0</xdr:col>
      <xdr:colOff>152400</xdr:colOff>
      <xdr:row>122</xdr:row>
      <xdr:rowOff>152400</xdr:rowOff>
    </xdr:to>
    <xdr:pic>
      <xdr:nvPicPr>
        <xdr:cNvPr id="15" name="Picture 6" descr="http://187.17.2.135/orse/imagens/insumo.gif">
          <a:extLst>
            <a:ext uri="{FF2B5EF4-FFF2-40B4-BE49-F238E27FC236}">
              <a16:creationId xmlns="" xmlns:a16="http://schemas.microsoft.com/office/drawing/2014/main" id="{00000000-0008-0000-0400-00006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0" y="27946350"/>
          <a:ext cx="152400" cy="152400"/>
        </a:xfrm>
        <a:prstGeom prst="rect">
          <a:avLst/>
        </a:prstGeom>
        <a:noFill/>
      </xdr:spPr>
    </xdr:pic>
    <xdr:clientData/>
  </xdr:twoCellAnchor>
  <xdr:oneCellAnchor>
    <xdr:from>
      <xdr:col>0</xdr:col>
      <xdr:colOff>0</xdr:colOff>
      <xdr:row>122</xdr:row>
      <xdr:rowOff>0</xdr:rowOff>
    </xdr:from>
    <xdr:ext cx="152400" cy="152400"/>
    <xdr:pic>
      <xdr:nvPicPr>
        <xdr:cNvPr id="16" name="Picture 1" descr="http://187.17.2.135/orse/imagens/insumo.gif">
          <a:extLst>
            <a:ext uri="{FF2B5EF4-FFF2-40B4-BE49-F238E27FC236}">
              <a16:creationId xmlns="" xmlns:a16="http://schemas.microsoft.com/office/drawing/2014/main" id="{00000000-0008-0000-0400-00009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0" y="27946350"/>
          <a:ext cx="152400" cy="152400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122</xdr:row>
      <xdr:rowOff>0</xdr:rowOff>
    </xdr:from>
    <xdr:ext cx="152400" cy="152400"/>
    <xdr:pic>
      <xdr:nvPicPr>
        <xdr:cNvPr id="17" name="Picture 2" descr="http://187.17.2.135/orse/imagens/insumo.gif">
          <a:extLst>
            <a:ext uri="{FF2B5EF4-FFF2-40B4-BE49-F238E27FC236}">
              <a16:creationId xmlns="" xmlns:a16="http://schemas.microsoft.com/office/drawing/2014/main" id="{00000000-0008-0000-0400-00009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0" y="27946350"/>
          <a:ext cx="152400" cy="152400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122</xdr:row>
      <xdr:rowOff>0</xdr:rowOff>
    </xdr:from>
    <xdr:ext cx="152400" cy="152400"/>
    <xdr:pic>
      <xdr:nvPicPr>
        <xdr:cNvPr id="18" name="Picture 3" descr="http://187.17.2.135/orse/imagens/insumo.gif">
          <a:extLst>
            <a:ext uri="{FF2B5EF4-FFF2-40B4-BE49-F238E27FC236}">
              <a16:creationId xmlns="" xmlns:a16="http://schemas.microsoft.com/office/drawing/2014/main" id="{00000000-0008-0000-0400-00009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0" y="27946350"/>
          <a:ext cx="152400" cy="152400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122</xdr:row>
      <xdr:rowOff>0</xdr:rowOff>
    </xdr:from>
    <xdr:ext cx="161925" cy="161925"/>
    <xdr:pic>
      <xdr:nvPicPr>
        <xdr:cNvPr id="19" name="Picture 4" descr="http://187.17.2.135/orse/imagens/servico.gif">
          <a:extLst>
            <a:ext uri="{FF2B5EF4-FFF2-40B4-BE49-F238E27FC236}">
              <a16:creationId xmlns="" xmlns:a16="http://schemas.microsoft.com/office/drawing/2014/main" id="{00000000-0008-0000-0400-00009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/>
        <a:srcRect/>
        <a:stretch>
          <a:fillRect/>
        </a:stretch>
      </xdr:blipFill>
      <xdr:spPr bwMode="auto">
        <a:xfrm>
          <a:off x="0" y="27946350"/>
          <a:ext cx="161925" cy="161925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122</xdr:row>
      <xdr:rowOff>0</xdr:rowOff>
    </xdr:from>
    <xdr:ext cx="161925" cy="161925"/>
    <xdr:pic>
      <xdr:nvPicPr>
        <xdr:cNvPr id="20" name="Picture 5" descr="http://187.17.2.135/orse/imagens/servico.gif">
          <a:extLst>
            <a:ext uri="{FF2B5EF4-FFF2-40B4-BE49-F238E27FC236}">
              <a16:creationId xmlns="" xmlns:a16="http://schemas.microsoft.com/office/drawing/2014/main" id="{00000000-0008-0000-0400-00009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/>
        <a:srcRect/>
        <a:stretch>
          <a:fillRect/>
        </a:stretch>
      </xdr:blipFill>
      <xdr:spPr bwMode="auto">
        <a:xfrm>
          <a:off x="0" y="27946350"/>
          <a:ext cx="161925" cy="161925"/>
        </a:xfrm>
        <a:prstGeom prst="rect">
          <a:avLst/>
        </a:prstGeom>
        <a:noFill/>
      </xdr:spPr>
    </xdr:pic>
    <xdr:clientData/>
  </xdr:oneCellAnchor>
  <xdr:twoCellAnchor editAs="oneCell">
    <xdr:from>
      <xdr:col>0</xdr:col>
      <xdr:colOff>0</xdr:colOff>
      <xdr:row>122</xdr:row>
      <xdr:rowOff>0</xdr:rowOff>
    </xdr:from>
    <xdr:to>
      <xdr:col>0</xdr:col>
      <xdr:colOff>152400</xdr:colOff>
      <xdr:row>122</xdr:row>
      <xdr:rowOff>152400</xdr:rowOff>
    </xdr:to>
    <xdr:pic>
      <xdr:nvPicPr>
        <xdr:cNvPr id="21" name="Imagem 20" descr="http://187.17.2.135/orse/imagens/insumo.gif">
          <a:extLst>
            <a:ext uri="{FF2B5EF4-FFF2-40B4-BE49-F238E27FC236}">
              <a16:creationId xmlns="" xmlns:a16="http://schemas.microsoft.com/office/drawing/2014/main" id="{00000000-0008-0000-0400-0000A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79463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122</xdr:row>
      <xdr:rowOff>0</xdr:rowOff>
    </xdr:from>
    <xdr:to>
      <xdr:col>0</xdr:col>
      <xdr:colOff>152400</xdr:colOff>
      <xdr:row>122</xdr:row>
      <xdr:rowOff>152400</xdr:rowOff>
    </xdr:to>
    <xdr:pic>
      <xdr:nvPicPr>
        <xdr:cNvPr id="22" name="Imagem 21" descr="http://187.17.2.135/orse/imagens/insumo.gif">
          <a:extLst>
            <a:ext uri="{FF2B5EF4-FFF2-40B4-BE49-F238E27FC236}">
              <a16:creationId xmlns="" xmlns:a16="http://schemas.microsoft.com/office/drawing/2014/main" id="{00000000-0008-0000-0400-0000A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79463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122</xdr:row>
      <xdr:rowOff>0</xdr:rowOff>
    </xdr:from>
    <xdr:to>
      <xdr:col>0</xdr:col>
      <xdr:colOff>152400</xdr:colOff>
      <xdr:row>122</xdr:row>
      <xdr:rowOff>152400</xdr:rowOff>
    </xdr:to>
    <xdr:pic>
      <xdr:nvPicPr>
        <xdr:cNvPr id="23" name="Imagem 22" descr="http://187.17.2.135/orse/imagens/insumo.gif">
          <a:extLst>
            <a:ext uri="{FF2B5EF4-FFF2-40B4-BE49-F238E27FC236}">
              <a16:creationId xmlns="" xmlns:a16="http://schemas.microsoft.com/office/drawing/2014/main" id="{00000000-0008-0000-0400-0000A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79463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122</xdr:row>
      <xdr:rowOff>0</xdr:rowOff>
    </xdr:from>
    <xdr:to>
      <xdr:col>0</xdr:col>
      <xdr:colOff>161925</xdr:colOff>
      <xdr:row>122</xdr:row>
      <xdr:rowOff>161925</xdr:rowOff>
    </xdr:to>
    <xdr:pic>
      <xdr:nvPicPr>
        <xdr:cNvPr id="24" name="Imagem 23" descr="http://187.17.2.135/orse/imagens/servico.gif">
          <a:extLst>
            <a:ext uri="{FF2B5EF4-FFF2-40B4-BE49-F238E27FC236}">
              <a16:creationId xmlns="" xmlns:a16="http://schemas.microsoft.com/office/drawing/2014/main" id="{00000000-0008-0000-0400-0000A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7946350"/>
          <a:ext cx="161925" cy="1619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122</xdr:row>
      <xdr:rowOff>0</xdr:rowOff>
    </xdr:from>
    <xdr:to>
      <xdr:col>0</xdr:col>
      <xdr:colOff>161925</xdr:colOff>
      <xdr:row>122</xdr:row>
      <xdr:rowOff>161925</xdr:rowOff>
    </xdr:to>
    <xdr:pic>
      <xdr:nvPicPr>
        <xdr:cNvPr id="25" name="Imagem 24" descr="http://187.17.2.135/orse/imagens/servico.gif">
          <a:extLst>
            <a:ext uri="{FF2B5EF4-FFF2-40B4-BE49-F238E27FC236}">
              <a16:creationId xmlns="" xmlns:a16="http://schemas.microsoft.com/office/drawing/2014/main" id="{00000000-0008-0000-0400-0000A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7946350"/>
          <a:ext cx="161925" cy="1619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0</xdr:col>
      <xdr:colOff>0</xdr:colOff>
      <xdr:row>122</xdr:row>
      <xdr:rowOff>0</xdr:rowOff>
    </xdr:from>
    <xdr:ext cx="152400" cy="152400"/>
    <xdr:pic>
      <xdr:nvPicPr>
        <xdr:cNvPr id="26" name="Picture 1" descr="http://187.17.2.135/orse/imagens/insumo.gif">
          <a:extLst>
            <a:ext uri="{FF2B5EF4-FFF2-40B4-BE49-F238E27FC236}">
              <a16:creationId xmlns="" xmlns:a16="http://schemas.microsoft.com/office/drawing/2014/main" id="{00000000-0008-0000-0400-0000A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0" y="27946350"/>
          <a:ext cx="152400" cy="152400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122</xdr:row>
      <xdr:rowOff>0</xdr:rowOff>
    </xdr:from>
    <xdr:ext cx="152400" cy="152400"/>
    <xdr:pic>
      <xdr:nvPicPr>
        <xdr:cNvPr id="27" name="Picture 2" descr="http://187.17.2.135/orse/imagens/insumo.gif">
          <a:extLst>
            <a:ext uri="{FF2B5EF4-FFF2-40B4-BE49-F238E27FC236}">
              <a16:creationId xmlns="" xmlns:a16="http://schemas.microsoft.com/office/drawing/2014/main" id="{00000000-0008-0000-0400-0000A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0" y="27946350"/>
          <a:ext cx="152400" cy="152400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122</xdr:row>
      <xdr:rowOff>0</xdr:rowOff>
    </xdr:from>
    <xdr:ext cx="152400" cy="152400"/>
    <xdr:pic>
      <xdr:nvPicPr>
        <xdr:cNvPr id="28" name="Picture 3" descr="http://187.17.2.135/orse/imagens/insumo.gif">
          <a:extLst>
            <a:ext uri="{FF2B5EF4-FFF2-40B4-BE49-F238E27FC236}">
              <a16:creationId xmlns="" xmlns:a16="http://schemas.microsoft.com/office/drawing/2014/main" id="{00000000-0008-0000-0400-0000A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0" y="27946350"/>
          <a:ext cx="152400" cy="152400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122</xdr:row>
      <xdr:rowOff>0</xdr:rowOff>
    </xdr:from>
    <xdr:ext cx="161925" cy="161925"/>
    <xdr:pic>
      <xdr:nvPicPr>
        <xdr:cNvPr id="29" name="Picture 4" descr="http://187.17.2.135/orse/imagens/servico.gif">
          <a:extLst>
            <a:ext uri="{FF2B5EF4-FFF2-40B4-BE49-F238E27FC236}">
              <a16:creationId xmlns="" xmlns:a16="http://schemas.microsoft.com/office/drawing/2014/main" id="{00000000-0008-0000-0400-0000A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/>
        <a:srcRect/>
        <a:stretch>
          <a:fillRect/>
        </a:stretch>
      </xdr:blipFill>
      <xdr:spPr bwMode="auto">
        <a:xfrm>
          <a:off x="0" y="27946350"/>
          <a:ext cx="161925" cy="161925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122</xdr:row>
      <xdr:rowOff>0</xdr:rowOff>
    </xdr:from>
    <xdr:ext cx="161925" cy="161925"/>
    <xdr:pic>
      <xdr:nvPicPr>
        <xdr:cNvPr id="30" name="Picture 5" descr="http://187.17.2.135/orse/imagens/servico.gif">
          <a:extLst>
            <a:ext uri="{FF2B5EF4-FFF2-40B4-BE49-F238E27FC236}">
              <a16:creationId xmlns="" xmlns:a16="http://schemas.microsoft.com/office/drawing/2014/main" id="{00000000-0008-0000-0400-0000A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/>
        <a:srcRect/>
        <a:stretch>
          <a:fillRect/>
        </a:stretch>
      </xdr:blipFill>
      <xdr:spPr bwMode="auto">
        <a:xfrm>
          <a:off x="0" y="27946350"/>
          <a:ext cx="161925" cy="161925"/>
        </a:xfrm>
        <a:prstGeom prst="rect">
          <a:avLst/>
        </a:prstGeom>
        <a:noFill/>
      </xdr:spPr>
    </xdr:pic>
    <xdr:clientData/>
  </xdr:oneCellAnchor>
  <xdr:twoCellAnchor editAs="oneCell">
    <xdr:from>
      <xdr:col>0</xdr:col>
      <xdr:colOff>0</xdr:colOff>
      <xdr:row>122</xdr:row>
      <xdr:rowOff>0</xdr:rowOff>
    </xdr:from>
    <xdr:to>
      <xdr:col>0</xdr:col>
      <xdr:colOff>152400</xdr:colOff>
      <xdr:row>122</xdr:row>
      <xdr:rowOff>152400</xdr:rowOff>
    </xdr:to>
    <xdr:pic>
      <xdr:nvPicPr>
        <xdr:cNvPr id="31" name="Picture 6" descr="http://187.17.2.135/orse/imagens/insumo.gif">
          <a:extLst>
            <a:ext uri="{FF2B5EF4-FFF2-40B4-BE49-F238E27FC236}">
              <a16:creationId xmlns="" xmlns:a16="http://schemas.microsoft.com/office/drawing/2014/main" id="{00000000-0008-0000-0400-0000B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0" y="27946350"/>
          <a:ext cx="152400" cy="15240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0</xdr:colOff>
      <xdr:row>122</xdr:row>
      <xdr:rowOff>0</xdr:rowOff>
    </xdr:from>
    <xdr:to>
      <xdr:col>0</xdr:col>
      <xdr:colOff>152400</xdr:colOff>
      <xdr:row>122</xdr:row>
      <xdr:rowOff>152400</xdr:rowOff>
    </xdr:to>
    <xdr:pic>
      <xdr:nvPicPr>
        <xdr:cNvPr id="32" name="Picture 6" descr="http://187.17.2.135/orse/imagens/insumo.gif">
          <a:extLst>
            <a:ext uri="{FF2B5EF4-FFF2-40B4-BE49-F238E27FC236}">
              <a16:creationId xmlns="" xmlns:a16="http://schemas.microsoft.com/office/drawing/2014/main" id="{00000000-0008-0000-0400-0000B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0" y="27946350"/>
          <a:ext cx="152400" cy="1524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122</xdr:row>
      <xdr:rowOff>0</xdr:rowOff>
    </xdr:from>
    <xdr:to>
      <xdr:col>2</xdr:col>
      <xdr:colOff>152400</xdr:colOff>
      <xdr:row>122</xdr:row>
      <xdr:rowOff>152400</xdr:rowOff>
    </xdr:to>
    <xdr:pic>
      <xdr:nvPicPr>
        <xdr:cNvPr id="33" name="Picture 6" descr="http://187.17.2.135/orse/imagens/insumo.gif">
          <a:extLst>
            <a:ext uri="{FF2B5EF4-FFF2-40B4-BE49-F238E27FC236}">
              <a16:creationId xmlns="" xmlns:a16="http://schemas.microsoft.com/office/drawing/2014/main" id="{00000000-0008-0000-0400-0000B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2600325" y="27946350"/>
          <a:ext cx="152400" cy="1524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122</xdr:row>
      <xdr:rowOff>0</xdr:rowOff>
    </xdr:from>
    <xdr:to>
      <xdr:col>2</xdr:col>
      <xdr:colOff>152400</xdr:colOff>
      <xdr:row>122</xdr:row>
      <xdr:rowOff>152400</xdr:rowOff>
    </xdr:to>
    <xdr:pic>
      <xdr:nvPicPr>
        <xdr:cNvPr id="34" name="Picture 6" descr="http://187.17.2.135/orse/imagens/insumo.gif">
          <a:extLst>
            <a:ext uri="{FF2B5EF4-FFF2-40B4-BE49-F238E27FC236}">
              <a16:creationId xmlns="" xmlns:a16="http://schemas.microsoft.com/office/drawing/2014/main" id="{00000000-0008-0000-0400-0000B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2600325" y="27946350"/>
          <a:ext cx="152400" cy="1524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122</xdr:row>
      <xdr:rowOff>0</xdr:rowOff>
    </xdr:from>
    <xdr:to>
      <xdr:col>1</xdr:col>
      <xdr:colOff>152400</xdr:colOff>
      <xdr:row>122</xdr:row>
      <xdr:rowOff>152400</xdr:rowOff>
    </xdr:to>
    <xdr:pic>
      <xdr:nvPicPr>
        <xdr:cNvPr id="35" name="Picture 6" descr="http://187.17.2.135/orse/imagens/insumo.gif">
          <a:extLst>
            <a:ext uri="{FF2B5EF4-FFF2-40B4-BE49-F238E27FC236}">
              <a16:creationId xmlns="" xmlns:a16="http://schemas.microsoft.com/office/drawing/2014/main" id="{00000000-0008-0000-0400-0000B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1685925" y="27946350"/>
          <a:ext cx="152400" cy="1524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122</xdr:row>
      <xdr:rowOff>0</xdr:rowOff>
    </xdr:from>
    <xdr:to>
      <xdr:col>1</xdr:col>
      <xdr:colOff>152400</xdr:colOff>
      <xdr:row>122</xdr:row>
      <xdr:rowOff>152400</xdr:rowOff>
    </xdr:to>
    <xdr:pic>
      <xdr:nvPicPr>
        <xdr:cNvPr id="36" name="Picture 6" descr="http://187.17.2.135/orse/imagens/insumo.gif">
          <a:extLst>
            <a:ext uri="{FF2B5EF4-FFF2-40B4-BE49-F238E27FC236}">
              <a16:creationId xmlns="" xmlns:a16="http://schemas.microsoft.com/office/drawing/2014/main" id="{00000000-0008-0000-0400-0000B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1685925" y="27946350"/>
          <a:ext cx="152400" cy="15240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0</xdr:colOff>
      <xdr:row>122</xdr:row>
      <xdr:rowOff>0</xdr:rowOff>
    </xdr:from>
    <xdr:to>
      <xdr:col>0</xdr:col>
      <xdr:colOff>152400</xdr:colOff>
      <xdr:row>122</xdr:row>
      <xdr:rowOff>152400</xdr:rowOff>
    </xdr:to>
    <xdr:pic>
      <xdr:nvPicPr>
        <xdr:cNvPr id="37" name="Picture 6" descr="http://187.17.2.135/orse/imagens/insumo.gif">
          <a:extLst>
            <a:ext uri="{FF2B5EF4-FFF2-40B4-BE49-F238E27FC236}">
              <a16:creationId xmlns="" xmlns:a16="http://schemas.microsoft.com/office/drawing/2014/main" id="{00000000-0008-0000-0400-0000B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0" y="27946350"/>
          <a:ext cx="152400" cy="15240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0</xdr:colOff>
      <xdr:row>122</xdr:row>
      <xdr:rowOff>0</xdr:rowOff>
    </xdr:from>
    <xdr:to>
      <xdr:col>0</xdr:col>
      <xdr:colOff>152400</xdr:colOff>
      <xdr:row>122</xdr:row>
      <xdr:rowOff>152400</xdr:rowOff>
    </xdr:to>
    <xdr:pic>
      <xdr:nvPicPr>
        <xdr:cNvPr id="38" name="Picture 6" descr="http://187.17.2.135/orse/imagens/insumo.gif">
          <a:extLst>
            <a:ext uri="{FF2B5EF4-FFF2-40B4-BE49-F238E27FC236}">
              <a16:creationId xmlns="" xmlns:a16="http://schemas.microsoft.com/office/drawing/2014/main" id="{00000000-0008-0000-0400-0000B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0" y="27946350"/>
          <a:ext cx="152400" cy="15240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0</xdr:colOff>
      <xdr:row>122</xdr:row>
      <xdr:rowOff>0</xdr:rowOff>
    </xdr:from>
    <xdr:to>
      <xdr:col>0</xdr:col>
      <xdr:colOff>152400</xdr:colOff>
      <xdr:row>122</xdr:row>
      <xdr:rowOff>152400</xdr:rowOff>
    </xdr:to>
    <xdr:pic>
      <xdr:nvPicPr>
        <xdr:cNvPr id="39" name="Picture 6" descr="http://187.17.2.135/orse/imagens/insumo.gif">
          <a:extLst>
            <a:ext uri="{FF2B5EF4-FFF2-40B4-BE49-F238E27FC236}">
              <a16:creationId xmlns="" xmlns:a16="http://schemas.microsoft.com/office/drawing/2014/main" id="{00000000-0008-0000-0400-0000B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0" y="27946350"/>
          <a:ext cx="152400" cy="15240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0</xdr:colOff>
      <xdr:row>122</xdr:row>
      <xdr:rowOff>0</xdr:rowOff>
    </xdr:from>
    <xdr:to>
      <xdr:col>0</xdr:col>
      <xdr:colOff>152400</xdr:colOff>
      <xdr:row>122</xdr:row>
      <xdr:rowOff>152400</xdr:rowOff>
    </xdr:to>
    <xdr:pic>
      <xdr:nvPicPr>
        <xdr:cNvPr id="40" name="Picture 6" descr="http://187.17.2.135/orse/imagens/insumo.gif">
          <a:extLst>
            <a:ext uri="{FF2B5EF4-FFF2-40B4-BE49-F238E27FC236}">
              <a16:creationId xmlns="" xmlns:a16="http://schemas.microsoft.com/office/drawing/2014/main" id="{00000000-0008-0000-0400-0000B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0" y="27946350"/>
          <a:ext cx="152400" cy="15240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0</xdr:colOff>
      <xdr:row>122</xdr:row>
      <xdr:rowOff>0</xdr:rowOff>
    </xdr:from>
    <xdr:to>
      <xdr:col>0</xdr:col>
      <xdr:colOff>152400</xdr:colOff>
      <xdr:row>122</xdr:row>
      <xdr:rowOff>152400</xdr:rowOff>
    </xdr:to>
    <xdr:pic>
      <xdr:nvPicPr>
        <xdr:cNvPr id="41" name="Picture 6" descr="http://187.17.2.135/orse/imagens/insumo.gif">
          <a:extLst>
            <a:ext uri="{FF2B5EF4-FFF2-40B4-BE49-F238E27FC236}">
              <a16:creationId xmlns="" xmlns:a16="http://schemas.microsoft.com/office/drawing/2014/main" id="{00000000-0008-0000-0400-0000B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0" y="27946350"/>
          <a:ext cx="152400" cy="15240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0</xdr:colOff>
      <xdr:row>122</xdr:row>
      <xdr:rowOff>0</xdr:rowOff>
    </xdr:from>
    <xdr:to>
      <xdr:col>0</xdr:col>
      <xdr:colOff>152400</xdr:colOff>
      <xdr:row>122</xdr:row>
      <xdr:rowOff>152400</xdr:rowOff>
    </xdr:to>
    <xdr:pic>
      <xdr:nvPicPr>
        <xdr:cNvPr id="42" name="Picture 6" descr="http://187.17.2.135/orse/imagens/insumo.gif">
          <a:extLst>
            <a:ext uri="{FF2B5EF4-FFF2-40B4-BE49-F238E27FC236}">
              <a16:creationId xmlns="" xmlns:a16="http://schemas.microsoft.com/office/drawing/2014/main" id="{00000000-0008-0000-0400-0000B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0" y="27946350"/>
          <a:ext cx="152400" cy="15240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0</xdr:colOff>
      <xdr:row>122</xdr:row>
      <xdr:rowOff>0</xdr:rowOff>
    </xdr:from>
    <xdr:to>
      <xdr:col>0</xdr:col>
      <xdr:colOff>152400</xdr:colOff>
      <xdr:row>122</xdr:row>
      <xdr:rowOff>152400</xdr:rowOff>
    </xdr:to>
    <xdr:pic>
      <xdr:nvPicPr>
        <xdr:cNvPr id="43" name="Picture 6" descr="http://187.17.2.135/orse/imagens/insumo.gif">
          <a:extLst>
            <a:ext uri="{FF2B5EF4-FFF2-40B4-BE49-F238E27FC236}">
              <a16:creationId xmlns="" xmlns:a16="http://schemas.microsoft.com/office/drawing/2014/main" id="{00000000-0008-0000-0400-00000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0" y="27946350"/>
          <a:ext cx="152400" cy="15240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0</xdr:colOff>
      <xdr:row>122</xdr:row>
      <xdr:rowOff>0</xdr:rowOff>
    </xdr:from>
    <xdr:to>
      <xdr:col>0</xdr:col>
      <xdr:colOff>152400</xdr:colOff>
      <xdr:row>122</xdr:row>
      <xdr:rowOff>152400</xdr:rowOff>
    </xdr:to>
    <xdr:pic>
      <xdr:nvPicPr>
        <xdr:cNvPr id="44" name="Picture 6" descr="http://187.17.2.135/orse/imagens/insumo.gif">
          <a:extLst>
            <a:ext uri="{FF2B5EF4-FFF2-40B4-BE49-F238E27FC236}">
              <a16:creationId xmlns="" xmlns:a16="http://schemas.microsoft.com/office/drawing/2014/main" id="{00000000-0008-0000-0400-00000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0" y="27946350"/>
          <a:ext cx="152400" cy="1524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122</xdr:row>
      <xdr:rowOff>0</xdr:rowOff>
    </xdr:from>
    <xdr:to>
      <xdr:col>2</xdr:col>
      <xdr:colOff>152400</xdr:colOff>
      <xdr:row>122</xdr:row>
      <xdr:rowOff>152400</xdr:rowOff>
    </xdr:to>
    <xdr:pic>
      <xdr:nvPicPr>
        <xdr:cNvPr id="45" name="Picture 6" descr="http://187.17.2.135/orse/imagens/insumo.gif">
          <a:extLst>
            <a:ext uri="{FF2B5EF4-FFF2-40B4-BE49-F238E27FC236}">
              <a16:creationId xmlns="" xmlns:a16="http://schemas.microsoft.com/office/drawing/2014/main" id="{00000000-0008-0000-0400-00000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2600325" y="27946350"/>
          <a:ext cx="152400" cy="1524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122</xdr:row>
      <xdr:rowOff>0</xdr:rowOff>
    </xdr:from>
    <xdr:to>
      <xdr:col>2</xdr:col>
      <xdr:colOff>152400</xdr:colOff>
      <xdr:row>122</xdr:row>
      <xdr:rowOff>152400</xdr:rowOff>
    </xdr:to>
    <xdr:pic>
      <xdr:nvPicPr>
        <xdr:cNvPr id="46" name="Picture 6" descr="http://187.17.2.135/orse/imagens/insumo.gif">
          <a:extLst>
            <a:ext uri="{FF2B5EF4-FFF2-40B4-BE49-F238E27FC236}">
              <a16:creationId xmlns="" xmlns:a16="http://schemas.microsoft.com/office/drawing/2014/main" id="{00000000-0008-0000-0400-00000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2600325" y="27946350"/>
          <a:ext cx="152400" cy="1524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122</xdr:row>
      <xdr:rowOff>0</xdr:rowOff>
    </xdr:from>
    <xdr:to>
      <xdr:col>1</xdr:col>
      <xdr:colOff>152400</xdr:colOff>
      <xdr:row>122</xdr:row>
      <xdr:rowOff>152400</xdr:rowOff>
    </xdr:to>
    <xdr:pic>
      <xdr:nvPicPr>
        <xdr:cNvPr id="47" name="Picture 6" descr="http://187.17.2.135/orse/imagens/insumo.gif">
          <a:extLst>
            <a:ext uri="{FF2B5EF4-FFF2-40B4-BE49-F238E27FC236}">
              <a16:creationId xmlns="" xmlns:a16="http://schemas.microsoft.com/office/drawing/2014/main" id="{00000000-0008-0000-0400-00000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1685925" y="27946350"/>
          <a:ext cx="152400" cy="1524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122</xdr:row>
      <xdr:rowOff>0</xdr:rowOff>
    </xdr:from>
    <xdr:to>
      <xdr:col>1</xdr:col>
      <xdr:colOff>152400</xdr:colOff>
      <xdr:row>122</xdr:row>
      <xdr:rowOff>152400</xdr:rowOff>
    </xdr:to>
    <xdr:pic>
      <xdr:nvPicPr>
        <xdr:cNvPr id="48" name="Picture 6" descr="http://187.17.2.135/orse/imagens/insumo.gif">
          <a:extLst>
            <a:ext uri="{FF2B5EF4-FFF2-40B4-BE49-F238E27FC236}">
              <a16:creationId xmlns="" xmlns:a16="http://schemas.microsoft.com/office/drawing/2014/main" id="{00000000-0008-0000-0400-00000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1685925" y="27946350"/>
          <a:ext cx="152400" cy="15240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0</xdr:colOff>
      <xdr:row>122</xdr:row>
      <xdr:rowOff>0</xdr:rowOff>
    </xdr:from>
    <xdr:to>
      <xdr:col>0</xdr:col>
      <xdr:colOff>152400</xdr:colOff>
      <xdr:row>122</xdr:row>
      <xdr:rowOff>152400</xdr:rowOff>
    </xdr:to>
    <xdr:pic>
      <xdr:nvPicPr>
        <xdr:cNvPr id="49" name="Picture 6" descr="http://187.17.2.135/orse/imagens/insumo.gif">
          <a:extLst>
            <a:ext uri="{FF2B5EF4-FFF2-40B4-BE49-F238E27FC236}">
              <a16:creationId xmlns="" xmlns:a16="http://schemas.microsoft.com/office/drawing/2014/main" id="{00000000-0008-0000-0400-00000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0" y="27946350"/>
          <a:ext cx="152400" cy="15240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0</xdr:colOff>
      <xdr:row>122</xdr:row>
      <xdr:rowOff>0</xdr:rowOff>
    </xdr:from>
    <xdr:to>
      <xdr:col>0</xdr:col>
      <xdr:colOff>152400</xdr:colOff>
      <xdr:row>122</xdr:row>
      <xdr:rowOff>152400</xdr:rowOff>
    </xdr:to>
    <xdr:pic>
      <xdr:nvPicPr>
        <xdr:cNvPr id="50" name="Picture 6" descr="http://187.17.2.135/orse/imagens/insumo.gif">
          <a:extLst>
            <a:ext uri="{FF2B5EF4-FFF2-40B4-BE49-F238E27FC236}">
              <a16:creationId xmlns="" xmlns:a16="http://schemas.microsoft.com/office/drawing/2014/main" id="{00000000-0008-0000-0400-00000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0" y="27946350"/>
          <a:ext cx="152400" cy="15240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0</xdr:colOff>
      <xdr:row>122</xdr:row>
      <xdr:rowOff>0</xdr:rowOff>
    </xdr:from>
    <xdr:to>
      <xdr:col>0</xdr:col>
      <xdr:colOff>152400</xdr:colOff>
      <xdr:row>122</xdr:row>
      <xdr:rowOff>152400</xdr:rowOff>
    </xdr:to>
    <xdr:pic>
      <xdr:nvPicPr>
        <xdr:cNvPr id="51" name="Picture 6" descr="http://187.17.2.135/orse/imagens/insumo.gif">
          <a:extLst>
            <a:ext uri="{FF2B5EF4-FFF2-40B4-BE49-F238E27FC236}">
              <a16:creationId xmlns="" xmlns:a16="http://schemas.microsoft.com/office/drawing/2014/main" id="{00000000-0008-0000-0400-00001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0" y="27946350"/>
          <a:ext cx="152400" cy="15240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0</xdr:colOff>
      <xdr:row>122</xdr:row>
      <xdr:rowOff>0</xdr:rowOff>
    </xdr:from>
    <xdr:to>
      <xdr:col>0</xdr:col>
      <xdr:colOff>152400</xdr:colOff>
      <xdr:row>122</xdr:row>
      <xdr:rowOff>152400</xdr:rowOff>
    </xdr:to>
    <xdr:pic>
      <xdr:nvPicPr>
        <xdr:cNvPr id="52" name="Picture 6" descr="http://187.17.2.135/orse/imagens/insumo.gif">
          <a:extLst>
            <a:ext uri="{FF2B5EF4-FFF2-40B4-BE49-F238E27FC236}">
              <a16:creationId xmlns="" xmlns:a16="http://schemas.microsoft.com/office/drawing/2014/main" id="{00000000-0008-0000-0400-00001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0" y="27946350"/>
          <a:ext cx="152400" cy="152400"/>
        </a:xfrm>
        <a:prstGeom prst="rect">
          <a:avLst/>
        </a:prstGeom>
        <a:noFill/>
      </xdr:spPr>
    </xdr:pic>
    <xdr:clientData/>
  </xdr:twoCellAnchor>
  <xdr:oneCellAnchor>
    <xdr:from>
      <xdr:col>0</xdr:col>
      <xdr:colOff>0</xdr:colOff>
      <xdr:row>122</xdr:row>
      <xdr:rowOff>0</xdr:rowOff>
    </xdr:from>
    <xdr:ext cx="152400" cy="152400"/>
    <xdr:pic>
      <xdr:nvPicPr>
        <xdr:cNvPr id="53" name="Picture 6" descr="http://187.17.2.135/orse/imagens/insumo.gif">
          <a:extLst>
            <a:ext uri="{FF2B5EF4-FFF2-40B4-BE49-F238E27FC236}">
              <a16:creationId xmlns="" xmlns:a16="http://schemas.microsoft.com/office/drawing/2014/main" id="{00000000-0008-0000-0400-00003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0" y="27946350"/>
          <a:ext cx="152400" cy="152400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122</xdr:row>
      <xdr:rowOff>0</xdr:rowOff>
    </xdr:from>
    <xdr:ext cx="152400" cy="152400"/>
    <xdr:pic>
      <xdr:nvPicPr>
        <xdr:cNvPr id="54" name="Picture 6" descr="http://187.17.2.135/orse/imagens/insumo.gif">
          <a:extLst>
            <a:ext uri="{FF2B5EF4-FFF2-40B4-BE49-F238E27FC236}">
              <a16:creationId xmlns="" xmlns:a16="http://schemas.microsoft.com/office/drawing/2014/main" id="{00000000-0008-0000-0400-00003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0" y="27946350"/>
          <a:ext cx="152400" cy="152400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122</xdr:row>
      <xdr:rowOff>0</xdr:rowOff>
    </xdr:from>
    <xdr:ext cx="152400" cy="152400"/>
    <xdr:pic>
      <xdr:nvPicPr>
        <xdr:cNvPr id="55" name="Picture 6" descr="http://187.17.2.135/orse/imagens/insumo.gif">
          <a:extLst>
            <a:ext uri="{FF2B5EF4-FFF2-40B4-BE49-F238E27FC236}">
              <a16:creationId xmlns="" xmlns:a16="http://schemas.microsoft.com/office/drawing/2014/main" id="{00000000-0008-0000-0400-00003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2600325" y="27946350"/>
          <a:ext cx="152400" cy="15240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122</xdr:row>
      <xdr:rowOff>0</xdr:rowOff>
    </xdr:from>
    <xdr:ext cx="152400" cy="152400"/>
    <xdr:pic>
      <xdr:nvPicPr>
        <xdr:cNvPr id="56" name="Picture 6" descr="http://187.17.2.135/orse/imagens/insumo.gif">
          <a:extLst>
            <a:ext uri="{FF2B5EF4-FFF2-40B4-BE49-F238E27FC236}">
              <a16:creationId xmlns="" xmlns:a16="http://schemas.microsoft.com/office/drawing/2014/main" id="{00000000-0008-0000-0400-00003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1685925" y="27946350"/>
          <a:ext cx="152400" cy="15240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122</xdr:row>
      <xdr:rowOff>0</xdr:rowOff>
    </xdr:from>
    <xdr:ext cx="152400" cy="152400"/>
    <xdr:pic>
      <xdr:nvPicPr>
        <xdr:cNvPr id="57" name="Picture 6" descr="http://187.17.2.135/orse/imagens/insumo.gif">
          <a:extLst>
            <a:ext uri="{FF2B5EF4-FFF2-40B4-BE49-F238E27FC236}">
              <a16:creationId xmlns="" xmlns:a16="http://schemas.microsoft.com/office/drawing/2014/main" id="{00000000-0008-0000-0400-00003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1685925" y="27946350"/>
          <a:ext cx="152400" cy="152400"/>
        </a:xfrm>
        <a:prstGeom prst="rect">
          <a:avLst/>
        </a:prstGeom>
        <a:noFill/>
      </xdr:spPr>
    </xdr:pic>
    <xdr:clientData/>
  </xdr:oneCellAnchor>
  <xdr:twoCellAnchor editAs="oneCell">
    <xdr:from>
      <xdr:col>0</xdr:col>
      <xdr:colOff>0</xdr:colOff>
      <xdr:row>122</xdr:row>
      <xdr:rowOff>0</xdr:rowOff>
    </xdr:from>
    <xdr:to>
      <xdr:col>0</xdr:col>
      <xdr:colOff>152400</xdr:colOff>
      <xdr:row>122</xdr:row>
      <xdr:rowOff>152400</xdr:rowOff>
    </xdr:to>
    <xdr:pic>
      <xdr:nvPicPr>
        <xdr:cNvPr id="58" name="Imagem 57" descr="http://187.17.2.135/orse/imagens/insumo.gif">
          <a:extLst>
            <a:ext uri="{FF2B5EF4-FFF2-40B4-BE49-F238E27FC236}">
              <a16:creationId xmlns="" xmlns:a16="http://schemas.microsoft.com/office/drawing/2014/main" id="{00000000-0008-0000-0400-00004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79463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122</xdr:row>
      <xdr:rowOff>0</xdr:rowOff>
    </xdr:from>
    <xdr:to>
      <xdr:col>0</xdr:col>
      <xdr:colOff>152400</xdr:colOff>
      <xdr:row>122</xdr:row>
      <xdr:rowOff>152400</xdr:rowOff>
    </xdr:to>
    <xdr:pic>
      <xdr:nvPicPr>
        <xdr:cNvPr id="59" name="Imagem 58" descr="http://187.17.2.135/orse/imagens/insumo.gif">
          <a:extLst>
            <a:ext uri="{FF2B5EF4-FFF2-40B4-BE49-F238E27FC236}">
              <a16:creationId xmlns="" xmlns:a16="http://schemas.microsoft.com/office/drawing/2014/main" id="{00000000-0008-0000-0400-00004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79463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122</xdr:row>
      <xdr:rowOff>0</xdr:rowOff>
    </xdr:from>
    <xdr:to>
      <xdr:col>0</xdr:col>
      <xdr:colOff>152400</xdr:colOff>
      <xdr:row>122</xdr:row>
      <xdr:rowOff>152400</xdr:rowOff>
    </xdr:to>
    <xdr:pic>
      <xdr:nvPicPr>
        <xdr:cNvPr id="60" name="Imagem 59" descr="http://187.17.2.135/orse/imagens/insumo.gif">
          <a:extLst>
            <a:ext uri="{FF2B5EF4-FFF2-40B4-BE49-F238E27FC236}">
              <a16:creationId xmlns="" xmlns:a16="http://schemas.microsoft.com/office/drawing/2014/main" id="{00000000-0008-0000-0400-00005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79463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1</xdr:col>
      <xdr:colOff>0</xdr:colOff>
      <xdr:row>122</xdr:row>
      <xdr:rowOff>0</xdr:rowOff>
    </xdr:from>
    <xdr:ext cx="152400" cy="152400"/>
    <xdr:pic>
      <xdr:nvPicPr>
        <xdr:cNvPr id="61" name="Picture 6" descr="http://187.17.2.135/orse/imagens/insumo.gif">
          <a:extLst>
            <a:ext uri="{FF2B5EF4-FFF2-40B4-BE49-F238E27FC236}">
              <a16:creationId xmlns="" xmlns:a16="http://schemas.microsoft.com/office/drawing/2014/main" id="{00000000-0008-0000-0400-00005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1685925" y="27946350"/>
          <a:ext cx="152400" cy="15240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122</xdr:row>
      <xdr:rowOff>0</xdr:rowOff>
    </xdr:from>
    <xdr:ext cx="152400" cy="152400"/>
    <xdr:pic>
      <xdr:nvPicPr>
        <xdr:cNvPr id="62" name="Picture 6" descr="http://187.17.2.135/orse/imagens/insumo.gif">
          <a:extLst>
            <a:ext uri="{FF2B5EF4-FFF2-40B4-BE49-F238E27FC236}">
              <a16:creationId xmlns="" xmlns:a16="http://schemas.microsoft.com/office/drawing/2014/main" id="{00000000-0008-0000-0400-00006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1685925" y="27946350"/>
          <a:ext cx="152400" cy="15240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122</xdr:row>
      <xdr:rowOff>0</xdr:rowOff>
    </xdr:from>
    <xdr:ext cx="152400" cy="152400"/>
    <xdr:pic>
      <xdr:nvPicPr>
        <xdr:cNvPr id="63" name="Picture 12" descr="http://187.17.2.135/orse/imagens/insumo.gif">
          <a:extLst>
            <a:ext uri="{FF2B5EF4-FFF2-40B4-BE49-F238E27FC236}">
              <a16:creationId xmlns="" xmlns:a16="http://schemas.microsoft.com/office/drawing/2014/main" id="{00000000-0008-0000-0400-00006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1685925" y="27946350"/>
          <a:ext cx="152400" cy="15240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122</xdr:row>
      <xdr:rowOff>0</xdr:rowOff>
    </xdr:from>
    <xdr:ext cx="152400" cy="152400"/>
    <xdr:pic>
      <xdr:nvPicPr>
        <xdr:cNvPr id="64" name="Picture 13" descr="http://187.17.2.135/orse/imagens/insumo.gif">
          <a:extLst>
            <a:ext uri="{FF2B5EF4-FFF2-40B4-BE49-F238E27FC236}">
              <a16:creationId xmlns="" xmlns:a16="http://schemas.microsoft.com/office/drawing/2014/main" id="{00000000-0008-0000-0400-00006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1685925" y="27946350"/>
          <a:ext cx="152400" cy="15240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122</xdr:row>
      <xdr:rowOff>0</xdr:rowOff>
    </xdr:from>
    <xdr:ext cx="152400" cy="152400"/>
    <xdr:pic>
      <xdr:nvPicPr>
        <xdr:cNvPr id="65" name="Picture 14" descr="http://187.17.2.135/orse/imagens/insumo.gif">
          <a:extLst>
            <a:ext uri="{FF2B5EF4-FFF2-40B4-BE49-F238E27FC236}">
              <a16:creationId xmlns="" xmlns:a16="http://schemas.microsoft.com/office/drawing/2014/main" id="{00000000-0008-0000-0400-00006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1685925" y="27946350"/>
          <a:ext cx="152400" cy="15240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122</xdr:row>
      <xdr:rowOff>0</xdr:rowOff>
    </xdr:from>
    <xdr:ext cx="152400" cy="152400"/>
    <xdr:pic>
      <xdr:nvPicPr>
        <xdr:cNvPr id="66" name="Picture 15" descr="http://187.17.2.135/orse/imagens/insumo.gif">
          <a:extLst>
            <a:ext uri="{FF2B5EF4-FFF2-40B4-BE49-F238E27FC236}">
              <a16:creationId xmlns="" xmlns:a16="http://schemas.microsoft.com/office/drawing/2014/main" id="{00000000-0008-0000-0400-00006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1685925" y="27946350"/>
          <a:ext cx="152400" cy="15240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122</xdr:row>
      <xdr:rowOff>0</xdr:rowOff>
    </xdr:from>
    <xdr:ext cx="161925" cy="161925"/>
    <xdr:pic>
      <xdr:nvPicPr>
        <xdr:cNvPr id="67" name="Picture 16" descr="http://187.17.2.135/orse/imagens/servico.gif">
          <a:extLst>
            <a:ext uri="{FF2B5EF4-FFF2-40B4-BE49-F238E27FC236}">
              <a16:creationId xmlns="" xmlns:a16="http://schemas.microsoft.com/office/drawing/2014/main" id="{00000000-0008-0000-0400-00006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/>
        <a:srcRect/>
        <a:stretch>
          <a:fillRect/>
        </a:stretch>
      </xdr:blipFill>
      <xdr:spPr bwMode="auto">
        <a:xfrm>
          <a:off x="1685925" y="27946350"/>
          <a:ext cx="161925" cy="161925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122</xdr:row>
      <xdr:rowOff>0</xdr:rowOff>
    </xdr:from>
    <xdr:ext cx="161925" cy="161925"/>
    <xdr:pic>
      <xdr:nvPicPr>
        <xdr:cNvPr id="68" name="Picture 17" descr="http://187.17.2.135/orse/imagens/servico.gif">
          <a:extLst>
            <a:ext uri="{FF2B5EF4-FFF2-40B4-BE49-F238E27FC236}">
              <a16:creationId xmlns="" xmlns:a16="http://schemas.microsoft.com/office/drawing/2014/main" id="{00000000-0008-0000-0400-00006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/>
        <a:srcRect/>
        <a:stretch>
          <a:fillRect/>
        </a:stretch>
      </xdr:blipFill>
      <xdr:spPr bwMode="auto">
        <a:xfrm>
          <a:off x="1685925" y="27946350"/>
          <a:ext cx="161925" cy="161925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122</xdr:row>
      <xdr:rowOff>0</xdr:rowOff>
    </xdr:from>
    <xdr:ext cx="152400" cy="152400"/>
    <xdr:pic>
      <xdr:nvPicPr>
        <xdr:cNvPr id="69" name="Picture 12" descr="http://187.17.2.135/orse/imagens/insumo.gif">
          <a:extLst>
            <a:ext uri="{FF2B5EF4-FFF2-40B4-BE49-F238E27FC236}">
              <a16:creationId xmlns="" xmlns:a16="http://schemas.microsoft.com/office/drawing/2014/main" id="{00000000-0008-0000-0400-00006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1685925" y="27946350"/>
          <a:ext cx="152400" cy="15240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122</xdr:row>
      <xdr:rowOff>0</xdr:rowOff>
    </xdr:from>
    <xdr:ext cx="152400" cy="152400"/>
    <xdr:pic>
      <xdr:nvPicPr>
        <xdr:cNvPr id="70" name="Picture 13" descr="http://187.17.2.135/orse/imagens/insumo.gif">
          <a:extLst>
            <a:ext uri="{FF2B5EF4-FFF2-40B4-BE49-F238E27FC236}">
              <a16:creationId xmlns="" xmlns:a16="http://schemas.microsoft.com/office/drawing/2014/main" id="{00000000-0008-0000-0400-00006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1685925" y="27946350"/>
          <a:ext cx="152400" cy="15240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122</xdr:row>
      <xdr:rowOff>0</xdr:rowOff>
    </xdr:from>
    <xdr:ext cx="152400" cy="152400"/>
    <xdr:pic>
      <xdr:nvPicPr>
        <xdr:cNvPr id="71" name="Picture 14" descr="http://187.17.2.135/orse/imagens/insumo.gif">
          <a:extLst>
            <a:ext uri="{FF2B5EF4-FFF2-40B4-BE49-F238E27FC236}">
              <a16:creationId xmlns="" xmlns:a16="http://schemas.microsoft.com/office/drawing/2014/main" id="{00000000-0008-0000-0400-00006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1685925" y="27946350"/>
          <a:ext cx="152400" cy="15240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122</xdr:row>
      <xdr:rowOff>0</xdr:rowOff>
    </xdr:from>
    <xdr:ext cx="152400" cy="152400"/>
    <xdr:pic>
      <xdr:nvPicPr>
        <xdr:cNvPr id="72" name="Picture 15" descr="http://187.17.2.135/orse/imagens/insumo.gif">
          <a:extLst>
            <a:ext uri="{FF2B5EF4-FFF2-40B4-BE49-F238E27FC236}">
              <a16:creationId xmlns="" xmlns:a16="http://schemas.microsoft.com/office/drawing/2014/main" id="{00000000-0008-0000-0400-00006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1685925" y="27946350"/>
          <a:ext cx="152400" cy="15240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122</xdr:row>
      <xdr:rowOff>0</xdr:rowOff>
    </xdr:from>
    <xdr:ext cx="161925" cy="161925"/>
    <xdr:pic>
      <xdr:nvPicPr>
        <xdr:cNvPr id="73" name="Picture 16" descr="http://187.17.2.135/orse/imagens/servico.gif">
          <a:extLst>
            <a:ext uri="{FF2B5EF4-FFF2-40B4-BE49-F238E27FC236}">
              <a16:creationId xmlns="" xmlns:a16="http://schemas.microsoft.com/office/drawing/2014/main" id="{00000000-0008-0000-0400-00006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/>
        <a:srcRect/>
        <a:stretch>
          <a:fillRect/>
        </a:stretch>
      </xdr:blipFill>
      <xdr:spPr bwMode="auto">
        <a:xfrm>
          <a:off x="1685925" y="27946350"/>
          <a:ext cx="161925" cy="161925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122</xdr:row>
      <xdr:rowOff>0</xdr:rowOff>
    </xdr:from>
    <xdr:ext cx="161925" cy="161925"/>
    <xdr:pic>
      <xdr:nvPicPr>
        <xdr:cNvPr id="74" name="Picture 17" descr="http://187.17.2.135/orse/imagens/servico.gif">
          <a:extLst>
            <a:ext uri="{FF2B5EF4-FFF2-40B4-BE49-F238E27FC236}">
              <a16:creationId xmlns="" xmlns:a16="http://schemas.microsoft.com/office/drawing/2014/main" id="{00000000-0008-0000-0400-00006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/>
        <a:srcRect/>
        <a:stretch>
          <a:fillRect/>
        </a:stretch>
      </xdr:blipFill>
      <xdr:spPr bwMode="auto">
        <a:xfrm>
          <a:off x="1685925" y="27946350"/>
          <a:ext cx="161925" cy="161925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122</xdr:row>
      <xdr:rowOff>0</xdr:rowOff>
    </xdr:from>
    <xdr:ext cx="152400" cy="152400"/>
    <xdr:pic>
      <xdr:nvPicPr>
        <xdr:cNvPr id="75" name="Picture 12" descr="http://187.17.2.135/orse/imagens/insumo.gif">
          <a:extLst>
            <a:ext uri="{FF2B5EF4-FFF2-40B4-BE49-F238E27FC236}">
              <a16:creationId xmlns="" xmlns:a16="http://schemas.microsoft.com/office/drawing/2014/main" id="{00000000-0008-0000-0400-00001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1685925" y="27946350"/>
          <a:ext cx="152400" cy="15240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122</xdr:row>
      <xdr:rowOff>0</xdr:rowOff>
    </xdr:from>
    <xdr:ext cx="152400" cy="152400"/>
    <xdr:pic>
      <xdr:nvPicPr>
        <xdr:cNvPr id="76" name="Picture 13" descr="http://187.17.2.135/orse/imagens/insumo.gif">
          <a:extLst>
            <a:ext uri="{FF2B5EF4-FFF2-40B4-BE49-F238E27FC236}">
              <a16:creationId xmlns="" xmlns:a16="http://schemas.microsoft.com/office/drawing/2014/main" id="{00000000-0008-0000-0400-00002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1685925" y="27946350"/>
          <a:ext cx="152400" cy="15240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122</xdr:row>
      <xdr:rowOff>0</xdr:rowOff>
    </xdr:from>
    <xdr:ext cx="152400" cy="152400"/>
    <xdr:pic>
      <xdr:nvPicPr>
        <xdr:cNvPr id="77" name="Picture 14" descr="http://187.17.2.135/orse/imagens/insumo.gif">
          <a:extLst>
            <a:ext uri="{FF2B5EF4-FFF2-40B4-BE49-F238E27FC236}">
              <a16:creationId xmlns="" xmlns:a16="http://schemas.microsoft.com/office/drawing/2014/main" id="{00000000-0008-0000-0400-00002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1685925" y="27946350"/>
          <a:ext cx="152400" cy="15240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122</xdr:row>
      <xdr:rowOff>0</xdr:rowOff>
    </xdr:from>
    <xdr:ext cx="152400" cy="152400"/>
    <xdr:pic>
      <xdr:nvPicPr>
        <xdr:cNvPr id="78" name="Picture 15" descr="http://187.17.2.135/orse/imagens/insumo.gif">
          <a:extLst>
            <a:ext uri="{FF2B5EF4-FFF2-40B4-BE49-F238E27FC236}">
              <a16:creationId xmlns="" xmlns:a16="http://schemas.microsoft.com/office/drawing/2014/main" id="{00000000-0008-0000-0400-00002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1685925" y="27946350"/>
          <a:ext cx="152400" cy="15240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122</xdr:row>
      <xdr:rowOff>0</xdr:rowOff>
    </xdr:from>
    <xdr:ext cx="161925" cy="161925"/>
    <xdr:pic>
      <xdr:nvPicPr>
        <xdr:cNvPr id="79" name="Picture 16" descr="http://187.17.2.135/orse/imagens/servico.gif">
          <a:extLst>
            <a:ext uri="{FF2B5EF4-FFF2-40B4-BE49-F238E27FC236}">
              <a16:creationId xmlns="" xmlns:a16="http://schemas.microsoft.com/office/drawing/2014/main" id="{00000000-0008-0000-0400-00002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/>
        <a:srcRect/>
        <a:stretch>
          <a:fillRect/>
        </a:stretch>
      </xdr:blipFill>
      <xdr:spPr bwMode="auto">
        <a:xfrm>
          <a:off x="1685925" y="27946350"/>
          <a:ext cx="161925" cy="161925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122</xdr:row>
      <xdr:rowOff>0</xdr:rowOff>
    </xdr:from>
    <xdr:ext cx="161925" cy="161925"/>
    <xdr:pic>
      <xdr:nvPicPr>
        <xdr:cNvPr id="80" name="Picture 17" descr="http://187.17.2.135/orse/imagens/servico.gif">
          <a:extLst>
            <a:ext uri="{FF2B5EF4-FFF2-40B4-BE49-F238E27FC236}">
              <a16:creationId xmlns="" xmlns:a16="http://schemas.microsoft.com/office/drawing/2014/main" id="{00000000-0008-0000-0400-00002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/>
        <a:srcRect/>
        <a:stretch>
          <a:fillRect/>
        </a:stretch>
      </xdr:blipFill>
      <xdr:spPr bwMode="auto">
        <a:xfrm>
          <a:off x="1685925" y="27946350"/>
          <a:ext cx="161925" cy="161925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122</xdr:row>
      <xdr:rowOff>0</xdr:rowOff>
    </xdr:from>
    <xdr:ext cx="152400" cy="152400"/>
    <xdr:pic>
      <xdr:nvPicPr>
        <xdr:cNvPr id="81" name="Picture 6" descr="http://187.17.2.135/orse/imagens/insumo.gif">
          <a:extLst>
            <a:ext uri="{FF2B5EF4-FFF2-40B4-BE49-F238E27FC236}">
              <a16:creationId xmlns="" xmlns:a16="http://schemas.microsoft.com/office/drawing/2014/main" id="{00000000-0008-0000-0400-00001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0" y="27946350"/>
          <a:ext cx="152400" cy="152400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122</xdr:row>
      <xdr:rowOff>0</xdr:rowOff>
    </xdr:from>
    <xdr:ext cx="152400" cy="152400"/>
    <xdr:pic>
      <xdr:nvPicPr>
        <xdr:cNvPr id="82" name="Picture 6" descr="http://187.17.2.135/orse/imagens/insumo.gif">
          <a:extLst>
            <a:ext uri="{FF2B5EF4-FFF2-40B4-BE49-F238E27FC236}">
              <a16:creationId xmlns="" xmlns:a16="http://schemas.microsoft.com/office/drawing/2014/main" id="{00000000-0008-0000-0400-00001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0" y="27946350"/>
          <a:ext cx="152400" cy="152400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122</xdr:row>
      <xdr:rowOff>0</xdr:rowOff>
    </xdr:from>
    <xdr:ext cx="152400" cy="152400"/>
    <xdr:pic>
      <xdr:nvPicPr>
        <xdr:cNvPr id="83" name="Picture 6" descr="http://187.17.2.135/orse/imagens/insumo.gif">
          <a:extLst>
            <a:ext uri="{FF2B5EF4-FFF2-40B4-BE49-F238E27FC236}">
              <a16:creationId xmlns="" xmlns:a16="http://schemas.microsoft.com/office/drawing/2014/main" id="{00000000-0008-0000-0400-00001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0" y="27946350"/>
          <a:ext cx="152400" cy="152400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122</xdr:row>
      <xdr:rowOff>0</xdr:rowOff>
    </xdr:from>
    <xdr:ext cx="152400" cy="152400"/>
    <xdr:pic>
      <xdr:nvPicPr>
        <xdr:cNvPr id="84" name="Picture 6" descr="http://187.17.2.135/orse/imagens/insumo.gif">
          <a:extLst>
            <a:ext uri="{FF2B5EF4-FFF2-40B4-BE49-F238E27FC236}">
              <a16:creationId xmlns="" xmlns:a16="http://schemas.microsoft.com/office/drawing/2014/main" id="{00000000-0008-0000-0400-00001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0" y="27946350"/>
          <a:ext cx="152400" cy="152400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122</xdr:row>
      <xdr:rowOff>0</xdr:rowOff>
    </xdr:from>
    <xdr:ext cx="152400" cy="152400"/>
    <xdr:pic>
      <xdr:nvPicPr>
        <xdr:cNvPr id="85" name="Picture 6" descr="http://187.17.2.135/orse/imagens/insumo.gif">
          <a:extLst>
            <a:ext uri="{FF2B5EF4-FFF2-40B4-BE49-F238E27FC236}">
              <a16:creationId xmlns="" xmlns:a16="http://schemas.microsoft.com/office/drawing/2014/main" id="{00000000-0008-0000-0400-00001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0" y="27946350"/>
          <a:ext cx="152400" cy="152400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122</xdr:row>
      <xdr:rowOff>0</xdr:rowOff>
    </xdr:from>
    <xdr:ext cx="152400" cy="152400"/>
    <xdr:pic>
      <xdr:nvPicPr>
        <xdr:cNvPr id="86" name="Picture 6" descr="http://187.17.2.135/orse/imagens/insumo.gif">
          <a:extLst>
            <a:ext uri="{FF2B5EF4-FFF2-40B4-BE49-F238E27FC236}">
              <a16:creationId xmlns="" xmlns:a16="http://schemas.microsoft.com/office/drawing/2014/main" id="{00000000-0008-0000-0400-00003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0" y="27946350"/>
          <a:ext cx="152400" cy="152400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122</xdr:row>
      <xdr:rowOff>0</xdr:rowOff>
    </xdr:from>
    <xdr:ext cx="152400" cy="152400"/>
    <xdr:pic>
      <xdr:nvPicPr>
        <xdr:cNvPr id="87" name="Picture 6" descr="http://187.17.2.135/orse/imagens/insumo.gif">
          <a:extLst>
            <a:ext uri="{FF2B5EF4-FFF2-40B4-BE49-F238E27FC236}">
              <a16:creationId xmlns="" xmlns:a16="http://schemas.microsoft.com/office/drawing/2014/main" id="{00000000-0008-0000-0400-00003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0" y="27946350"/>
          <a:ext cx="152400" cy="152400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122</xdr:row>
      <xdr:rowOff>0</xdr:rowOff>
    </xdr:from>
    <xdr:ext cx="152400" cy="152400"/>
    <xdr:pic>
      <xdr:nvPicPr>
        <xdr:cNvPr id="88" name="Picture 6" descr="http://187.17.2.135/orse/imagens/insumo.gif">
          <a:extLst>
            <a:ext uri="{FF2B5EF4-FFF2-40B4-BE49-F238E27FC236}">
              <a16:creationId xmlns="" xmlns:a16="http://schemas.microsoft.com/office/drawing/2014/main" id="{00000000-0008-0000-0400-00003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0" y="27946350"/>
          <a:ext cx="152400" cy="152400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122</xdr:row>
      <xdr:rowOff>0</xdr:rowOff>
    </xdr:from>
    <xdr:ext cx="152400" cy="152400"/>
    <xdr:pic>
      <xdr:nvPicPr>
        <xdr:cNvPr id="89" name="Picture 6" descr="http://187.17.2.135/orse/imagens/insumo.gif">
          <a:extLst>
            <a:ext uri="{FF2B5EF4-FFF2-40B4-BE49-F238E27FC236}">
              <a16:creationId xmlns="" xmlns:a16="http://schemas.microsoft.com/office/drawing/2014/main" id="{00000000-0008-0000-0400-00003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0" y="27946350"/>
          <a:ext cx="152400" cy="152400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122</xdr:row>
      <xdr:rowOff>0</xdr:rowOff>
    </xdr:from>
    <xdr:ext cx="152400" cy="152400"/>
    <xdr:pic>
      <xdr:nvPicPr>
        <xdr:cNvPr id="90" name="Picture 6" descr="http://187.17.2.135/orse/imagens/insumo.gif">
          <a:extLst>
            <a:ext uri="{FF2B5EF4-FFF2-40B4-BE49-F238E27FC236}">
              <a16:creationId xmlns="" xmlns:a16="http://schemas.microsoft.com/office/drawing/2014/main" id="{00000000-0008-0000-0400-00003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0" y="27946350"/>
          <a:ext cx="152400" cy="152400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122</xdr:row>
      <xdr:rowOff>0</xdr:rowOff>
    </xdr:from>
    <xdr:ext cx="152400" cy="152400"/>
    <xdr:pic>
      <xdr:nvPicPr>
        <xdr:cNvPr id="91" name="Picture 6" descr="http://187.17.2.135/orse/imagens/insumo.gif">
          <a:extLst>
            <a:ext uri="{FF2B5EF4-FFF2-40B4-BE49-F238E27FC236}">
              <a16:creationId xmlns="" xmlns:a16="http://schemas.microsoft.com/office/drawing/2014/main" id="{00000000-0008-0000-0400-00003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0" y="27946350"/>
          <a:ext cx="152400" cy="152400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122</xdr:row>
      <xdr:rowOff>0</xdr:rowOff>
    </xdr:from>
    <xdr:ext cx="152400" cy="152400"/>
    <xdr:pic>
      <xdr:nvPicPr>
        <xdr:cNvPr id="92" name="Picture 6" descr="http://187.17.2.135/orse/imagens/insumo.gif">
          <a:extLst>
            <a:ext uri="{FF2B5EF4-FFF2-40B4-BE49-F238E27FC236}">
              <a16:creationId xmlns="" xmlns:a16="http://schemas.microsoft.com/office/drawing/2014/main" id="{00000000-0008-0000-0400-00003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0" y="27946350"/>
          <a:ext cx="152400" cy="152400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122</xdr:row>
      <xdr:rowOff>0</xdr:rowOff>
    </xdr:from>
    <xdr:ext cx="152400" cy="152400"/>
    <xdr:pic>
      <xdr:nvPicPr>
        <xdr:cNvPr id="93" name="Picture 6" descr="http://187.17.2.135/orse/imagens/insumo.gif">
          <a:extLst>
            <a:ext uri="{FF2B5EF4-FFF2-40B4-BE49-F238E27FC236}">
              <a16:creationId xmlns="" xmlns:a16="http://schemas.microsoft.com/office/drawing/2014/main" id="{00000000-0008-0000-0400-00004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0" y="27946350"/>
          <a:ext cx="152400" cy="152400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122</xdr:row>
      <xdr:rowOff>0</xdr:rowOff>
    </xdr:from>
    <xdr:ext cx="152400" cy="152400"/>
    <xdr:pic>
      <xdr:nvPicPr>
        <xdr:cNvPr id="94" name="Picture 6" descr="http://187.17.2.135/orse/imagens/insumo.gif">
          <a:extLst>
            <a:ext uri="{FF2B5EF4-FFF2-40B4-BE49-F238E27FC236}">
              <a16:creationId xmlns="" xmlns:a16="http://schemas.microsoft.com/office/drawing/2014/main" id="{00000000-0008-0000-0400-00004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0" y="27946350"/>
          <a:ext cx="152400" cy="152400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122</xdr:row>
      <xdr:rowOff>0</xdr:rowOff>
    </xdr:from>
    <xdr:ext cx="152400" cy="152400"/>
    <xdr:pic>
      <xdr:nvPicPr>
        <xdr:cNvPr id="95" name="Picture 6" descr="http://187.17.2.135/orse/imagens/insumo.gif">
          <a:extLst>
            <a:ext uri="{FF2B5EF4-FFF2-40B4-BE49-F238E27FC236}">
              <a16:creationId xmlns="" xmlns:a16="http://schemas.microsoft.com/office/drawing/2014/main" id="{00000000-0008-0000-0400-00004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0" y="27946350"/>
          <a:ext cx="152400" cy="152400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122</xdr:row>
      <xdr:rowOff>0</xdr:rowOff>
    </xdr:from>
    <xdr:ext cx="152400" cy="152400"/>
    <xdr:pic>
      <xdr:nvPicPr>
        <xdr:cNvPr id="96" name="Picture 6" descr="http://187.17.2.135/orse/imagens/insumo.gif">
          <a:extLst>
            <a:ext uri="{FF2B5EF4-FFF2-40B4-BE49-F238E27FC236}">
              <a16:creationId xmlns="" xmlns:a16="http://schemas.microsoft.com/office/drawing/2014/main" id="{00000000-0008-0000-0400-00004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0" y="27946350"/>
          <a:ext cx="152400" cy="152400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122</xdr:row>
      <xdr:rowOff>0</xdr:rowOff>
    </xdr:from>
    <xdr:ext cx="152400" cy="152400"/>
    <xdr:pic>
      <xdr:nvPicPr>
        <xdr:cNvPr id="97" name="Picture 6" descr="http://187.17.2.135/orse/imagens/insumo.gif">
          <a:extLst>
            <a:ext uri="{FF2B5EF4-FFF2-40B4-BE49-F238E27FC236}">
              <a16:creationId xmlns="" xmlns:a16="http://schemas.microsoft.com/office/drawing/2014/main" id="{00000000-0008-0000-0400-00006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0" y="27946350"/>
          <a:ext cx="152400" cy="152400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122</xdr:row>
      <xdr:rowOff>0</xdr:rowOff>
    </xdr:from>
    <xdr:ext cx="152400" cy="152400"/>
    <xdr:pic>
      <xdr:nvPicPr>
        <xdr:cNvPr id="98" name="Picture 6" descr="http://187.17.2.135/orse/imagens/insumo.gif">
          <a:extLst>
            <a:ext uri="{FF2B5EF4-FFF2-40B4-BE49-F238E27FC236}">
              <a16:creationId xmlns="" xmlns:a16="http://schemas.microsoft.com/office/drawing/2014/main" id="{00000000-0008-0000-0400-00006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0" y="27946350"/>
          <a:ext cx="152400" cy="15240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122</xdr:row>
      <xdr:rowOff>0</xdr:rowOff>
    </xdr:from>
    <xdr:ext cx="152400" cy="152400"/>
    <xdr:pic>
      <xdr:nvPicPr>
        <xdr:cNvPr id="99" name="Picture 12" descr="http://187.17.2.135/orse/imagens/insumo.gif">
          <a:extLst>
            <a:ext uri="{FF2B5EF4-FFF2-40B4-BE49-F238E27FC236}">
              <a16:creationId xmlns="" xmlns:a16="http://schemas.microsoft.com/office/drawing/2014/main" id="{00000000-0008-0000-0400-00006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1685925" y="27946350"/>
          <a:ext cx="152400" cy="15240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122</xdr:row>
      <xdr:rowOff>0</xdr:rowOff>
    </xdr:from>
    <xdr:ext cx="152400" cy="152400"/>
    <xdr:pic>
      <xdr:nvPicPr>
        <xdr:cNvPr id="100" name="Picture 13" descr="http://187.17.2.135/orse/imagens/insumo.gif">
          <a:extLst>
            <a:ext uri="{FF2B5EF4-FFF2-40B4-BE49-F238E27FC236}">
              <a16:creationId xmlns="" xmlns:a16="http://schemas.microsoft.com/office/drawing/2014/main" id="{00000000-0008-0000-0400-00006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1685925" y="27946350"/>
          <a:ext cx="152400" cy="15240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122</xdr:row>
      <xdr:rowOff>0</xdr:rowOff>
    </xdr:from>
    <xdr:ext cx="152400" cy="152400"/>
    <xdr:pic>
      <xdr:nvPicPr>
        <xdr:cNvPr id="101" name="Picture 14" descr="http://187.17.2.135/orse/imagens/insumo.gif">
          <a:extLst>
            <a:ext uri="{FF2B5EF4-FFF2-40B4-BE49-F238E27FC236}">
              <a16:creationId xmlns="" xmlns:a16="http://schemas.microsoft.com/office/drawing/2014/main" id="{00000000-0008-0000-0400-00007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1685925" y="27946350"/>
          <a:ext cx="152400" cy="15240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122</xdr:row>
      <xdr:rowOff>0</xdr:rowOff>
    </xdr:from>
    <xdr:ext cx="152400" cy="152400"/>
    <xdr:pic>
      <xdr:nvPicPr>
        <xdr:cNvPr id="102" name="Picture 15" descr="http://187.17.2.135/orse/imagens/insumo.gif">
          <a:extLst>
            <a:ext uri="{FF2B5EF4-FFF2-40B4-BE49-F238E27FC236}">
              <a16:creationId xmlns="" xmlns:a16="http://schemas.microsoft.com/office/drawing/2014/main" id="{00000000-0008-0000-0400-00007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1685925" y="27946350"/>
          <a:ext cx="152400" cy="15240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122</xdr:row>
      <xdr:rowOff>0</xdr:rowOff>
    </xdr:from>
    <xdr:ext cx="161925" cy="161925"/>
    <xdr:pic>
      <xdr:nvPicPr>
        <xdr:cNvPr id="103" name="Picture 16" descr="http://187.17.2.135/orse/imagens/servico.gif">
          <a:extLst>
            <a:ext uri="{FF2B5EF4-FFF2-40B4-BE49-F238E27FC236}">
              <a16:creationId xmlns="" xmlns:a16="http://schemas.microsoft.com/office/drawing/2014/main" id="{00000000-0008-0000-0400-00007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/>
        <a:srcRect/>
        <a:stretch>
          <a:fillRect/>
        </a:stretch>
      </xdr:blipFill>
      <xdr:spPr bwMode="auto">
        <a:xfrm>
          <a:off x="1685925" y="27946350"/>
          <a:ext cx="161925" cy="161925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122</xdr:row>
      <xdr:rowOff>0</xdr:rowOff>
    </xdr:from>
    <xdr:ext cx="161925" cy="161925"/>
    <xdr:pic>
      <xdr:nvPicPr>
        <xdr:cNvPr id="104" name="Picture 17" descr="http://187.17.2.135/orse/imagens/servico.gif">
          <a:extLst>
            <a:ext uri="{FF2B5EF4-FFF2-40B4-BE49-F238E27FC236}">
              <a16:creationId xmlns="" xmlns:a16="http://schemas.microsoft.com/office/drawing/2014/main" id="{00000000-0008-0000-0400-00007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/>
        <a:srcRect/>
        <a:stretch>
          <a:fillRect/>
        </a:stretch>
      </xdr:blipFill>
      <xdr:spPr bwMode="auto">
        <a:xfrm>
          <a:off x="1685925" y="27946350"/>
          <a:ext cx="161925" cy="161925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122</xdr:row>
      <xdr:rowOff>0</xdr:rowOff>
    </xdr:from>
    <xdr:ext cx="152400" cy="152400"/>
    <xdr:pic>
      <xdr:nvPicPr>
        <xdr:cNvPr id="105" name="Picture 6" descr="http://187.17.2.135/orse/imagens/insumo.gif">
          <a:extLst>
            <a:ext uri="{FF2B5EF4-FFF2-40B4-BE49-F238E27FC236}">
              <a16:creationId xmlns="" xmlns:a16="http://schemas.microsoft.com/office/drawing/2014/main" id="{00000000-0008-0000-0400-00007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0" y="27946350"/>
          <a:ext cx="152400" cy="152400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122</xdr:row>
      <xdr:rowOff>0</xdr:rowOff>
    </xdr:from>
    <xdr:ext cx="152400" cy="152400"/>
    <xdr:pic>
      <xdr:nvPicPr>
        <xdr:cNvPr id="106" name="Picture 6" descr="http://187.17.2.135/orse/imagens/insumo.gif">
          <a:extLst>
            <a:ext uri="{FF2B5EF4-FFF2-40B4-BE49-F238E27FC236}">
              <a16:creationId xmlns="" xmlns:a16="http://schemas.microsoft.com/office/drawing/2014/main" id="{00000000-0008-0000-0400-00007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0" y="27946350"/>
          <a:ext cx="152400" cy="152400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122</xdr:row>
      <xdr:rowOff>0</xdr:rowOff>
    </xdr:from>
    <xdr:ext cx="152400" cy="152400"/>
    <xdr:pic>
      <xdr:nvPicPr>
        <xdr:cNvPr id="107" name="Picture 6" descr="http://187.17.2.135/orse/imagens/insumo.gif">
          <a:extLst>
            <a:ext uri="{FF2B5EF4-FFF2-40B4-BE49-F238E27FC236}">
              <a16:creationId xmlns="" xmlns:a16="http://schemas.microsoft.com/office/drawing/2014/main" id="{00000000-0008-0000-0400-00007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0" y="27946350"/>
          <a:ext cx="152400" cy="152400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122</xdr:row>
      <xdr:rowOff>0</xdr:rowOff>
    </xdr:from>
    <xdr:ext cx="152400" cy="152400"/>
    <xdr:pic>
      <xdr:nvPicPr>
        <xdr:cNvPr id="108" name="Picture 6" descr="http://187.17.2.135/orse/imagens/insumo.gif">
          <a:extLst>
            <a:ext uri="{FF2B5EF4-FFF2-40B4-BE49-F238E27FC236}">
              <a16:creationId xmlns="" xmlns:a16="http://schemas.microsoft.com/office/drawing/2014/main" id="{00000000-0008-0000-0400-00007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0" y="27946350"/>
          <a:ext cx="152400" cy="152400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122</xdr:row>
      <xdr:rowOff>0</xdr:rowOff>
    </xdr:from>
    <xdr:ext cx="152400" cy="152400"/>
    <xdr:pic>
      <xdr:nvPicPr>
        <xdr:cNvPr id="109" name="Picture 6" descr="http://187.17.2.135/orse/imagens/insumo.gif">
          <a:extLst>
            <a:ext uri="{FF2B5EF4-FFF2-40B4-BE49-F238E27FC236}">
              <a16:creationId xmlns="" xmlns:a16="http://schemas.microsoft.com/office/drawing/2014/main" id="{00000000-0008-0000-0400-00007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0" y="27946350"/>
          <a:ext cx="152400" cy="152400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122</xdr:row>
      <xdr:rowOff>0</xdr:rowOff>
    </xdr:from>
    <xdr:ext cx="152400" cy="152400"/>
    <xdr:pic>
      <xdr:nvPicPr>
        <xdr:cNvPr id="110" name="Picture 6" descr="http://187.17.2.135/orse/imagens/insumo.gif">
          <a:extLst>
            <a:ext uri="{FF2B5EF4-FFF2-40B4-BE49-F238E27FC236}">
              <a16:creationId xmlns="" xmlns:a16="http://schemas.microsoft.com/office/drawing/2014/main" id="{00000000-0008-0000-0400-00007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0" y="27946350"/>
          <a:ext cx="152400" cy="152400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122</xdr:row>
      <xdr:rowOff>0</xdr:rowOff>
    </xdr:from>
    <xdr:ext cx="152400" cy="152400"/>
    <xdr:pic>
      <xdr:nvPicPr>
        <xdr:cNvPr id="111" name="Picture 6" descr="http://187.17.2.135/orse/imagens/insumo.gif">
          <a:extLst>
            <a:ext uri="{FF2B5EF4-FFF2-40B4-BE49-F238E27FC236}">
              <a16:creationId xmlns="" xmlns:a16="http://schemas.microsoft.com/office/drawing/2014/main" id="{00000000-0008-0000-0400-00007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0" y="27946350"/>
          <a:ext cx="152400" cy="152400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122</xdr:row>
      <xdr:rowOff>0</xdr:rowOff>
    </xdr:from>
    <xdr:ext cx="152400" cy="152400"/>
    <xdr:pic>
      <xdr:nvPicPr>
        <xdr:cNvPr id="112" name="Picture 6" descr="http://187.17.2.135/orse/imagens/insumo.gif">
          <a:extLst>
            <a:ext uri="{FF2B5EF4-FFF2-40B4-BE49-F238E27FC236}">
              <a16:creationId xmlns="" xmlns:a16="http://schemas.microsoft.com/office/drawing/2014/main" id="{00000000-0008-0000-0400-00007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0" y="27946350"/>
          <a:ext cx="152400" cy="15240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122</xdr:row>
      <xdr:rowOff>0</xdr:rowOff>
    </xdr:from>
    <xdr:ext cx="152400" cy="152400"/>
    <xdr:pic>
      <xdr:nvPicPr>
        <xdr:cNvPr id="113" name="Picture 12" descr="http://187.17.2.135/orse/imagens/insumo.gif">
          <a:extLst>
            <a:ext uri="{FF2B5EF4-FFF2-40B4-BE49-F238E27FC236}">
              <a16:creationId xmlns="" xmlns:a16="http://schemas.microsoft.com/office/drawing/2014/main" id="{00000000-0008-0000-0400-00007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1685925" y="27946350"/>
          <a:ext cx="152400" cy="15240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122</xdr:row>
      <xdr:rowOff>0</xdr:rowOff>
    </xdr:from>
    <xdr:ext cx="152400" cy="152400"/>
    <xdr:pic>
      <xdr:nvPicPr>
        <xdr:cNvPr id="114" name="Picture 13" descr="http://187.17.2.135/orse/imagens/insumo.gif">
          <a:extLst>
            <a:ext uri="{FF2B5EF4-FFF2-40B4-BE49-F238E27FC236}">
              <a16:creationId xmlns="" xmlns:a16="http://schemas.microsoft.com/office/drawing/2014/main" id="{00000000-0008-0000-0400-00007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1685925" y="27946350"/>
          <a:ext cx="152400" cy="15240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122</xdr:row>
      <xdr:rowOff>0</xdr:rowOff>
    </xdr:from>
    <xdr:ext cx="152400" cy="152400"/>
    <xdr:pic>
      <xdr:nvPicPr>
        <xdr:cNvPr id="115" name="Picture 14" descr="http://187.17.2.135/orse/imagens/insumo.gif">
          <a:extLst>
            <a:ext uri="{FF2B5EF4-FFF2-40B4-BE49-F238E27FC236}">
              <a16:creationId xmlns="" xmlns:a16="http://schemas.microsoft.com/office/drawing/2014/main" id="{00000000-0008-0000-0400-00007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1685925" y="27946350"/>
          <a:ext cx="152400" cy="15240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122</xdr:row>
      <xdr:rowOff>0</xdr:rowOff>
    </xdr:from>
    <xdr:ext cx="152400" cy="152400"/>
    <xdr:pic>
      <xdr:nvPicPr>
        <xdr:cNvPr id="116" name="Picture 15" descr="http://187.17.2.135/orse/imagens/insumo.gif">
          <a:extLst>
            <a:ext uri="{FF2B5EF4-FFF2-40B4-BE49-F238E27FC236}">
              <a16:creationId xmlns="" xmlns:a16="http://schemas.microsoft.com/office/drawing/2014/main" id="{00000000-0008-0000-0400-00007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1685925" y="27946350"/>
          <a:ext cx="152400" cy="15240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122</xdr:row>
      <xdr:rowOff>0</xdr:rowOff>
    </xdr:from>
    <xdr:ext cx="161925" cy="161925"/>
    <xdr:pic>
      <xdr:nvPicPr>
        <xdr:cNvPr id="117" name="Picture 16" descr="http://187.17.2.135/orse/imagens/servico.gif">
          <a:extLst>
            <a:ext uri="{FF2B5EF4-FFF2-40B4-BE49-F238E27FC236}">
              <a16:creationId xmlns="" xmlns:a16="http://schemas.microsoft.com/office/drawing/2014/main" id="{00000000-0008-0000-0400-00008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/>
        <a:srcRect/>
        <a:stretch>
          <a:fillRect/>
        </a:stretch>
      </xdr:blipFill>
      <xdr:spPr bwMode="auto">
        <a:xfrm>
          <a:off x="1685925" y="27946350"/>
          <a:ext cx="161925" cy="161925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122</xdr:row>
      <xdr:rowOff>0</xdr:rowOff>
    </xdr:from>
    <xdr:ext cx="161925" cy="161925"/>
    <xdr:pic>
      <xdr:nvPicPr>
        <xdr:cNvPr id="118" name="Picture 17" descr="http://187.17.2.135/orse/imagens/servico.gif">
          <a:extLst>
            <a:ext uri="{FF2B5EF4-FFF2-40B4-BE49-F238E27FC236}">
              <a16:creationId xmlns="" xmlns:a16="http://schemas.microsoft.com/office/drawing/2014/main" id="{00000000-0008-0000-0400-00008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/>
        <a:srcRect/>
        <a:stretch>
          <a:fillRect/>
        </a:stretch>
      </xdr:blipFill>
      <xdr:spPr bwMode="auto">
        <a:xfrm>
          <a:off x="1685925" y="27946350"/>
          <a:ext cx="161925" cy="161925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122</xdr:row>
      <xdr:rowOff>0</xdr:rowOff>
    </xdr:from>
    <xdr:ext cx="152400" cy="152400"/>
    <xdr:pic>
      <xdr:nvPicPr>
        <xdr:cNvPr id="119" name="Picture 12" descr="http://187.17.2.135/orse/imagens/insumo.gif">
          <a:extLst>
            <a:ext uri="{FF2B5EF4-FFF2-40B4-BE49-F238E27FC236}">
              <a16:creationId xmlns="" xmlns:a16="http://schemas.microsoft.com/office/drawing/2014/main" id="{00000000-0008-0000-0400-00008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1685925" y="27946350"/>
          <a:ext cx="152400" cy="15240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122</xdr:row>
      <xdr:rowOff>0</xdr:rowOff>
    </xdr:from>
    <xdr:ext cx="152400" cy="152400"/>
    <xdr:pic>
      <xdr:nvPicPr>
        <xdr:cNvPr id="120" name="Picture 13" descr="http://187.17.2.135/orse/imagens/insumo.gif">
          <a:extLst>
            <a:ext uri="{FF2B5EF4-FFF2-40B4-BE49-F238E27FC236}">
              <a16:creationId xmlns="" xmlns:a16="http://schemas.microsoft.com/office/drawing/2014/main" id="{00000000-0008-0000-0400-00008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1685925" y="27946350"/>
          <a:ext cx="152400" cy="15240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122</xdr:row>
      <xdr:rowOff>0</xdr:rowOff>
    </xdr:from>
    <xdr:ext cx="152400" cy="152400"/>
    <xdr:pic>
      <xdr:nvPicPr>
        <xdr:cNvPr id="121" name="Picture 14" descr="http://187.17.2.135/orse/imagens/insumo.gif">
          <a:extLst>
            <a:ext uri="{FF2B5EF4-FFF2-40B4-BE49-F238E27FC236}">
              <a16:creationId xmlns="" xmlns:a16="http://schemas.microsoft.com/office/drawing/2014/main" id="{00000000-0008-0000-0400-00008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1685925" y="27946350"/>
          <a:ext cx="152400" cy="15240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122</xdr:row>
      <xdr:rowOff>0</xdr:rowOff>
    </xdr:from>
    <xdr:ext cx="152400" cy="152400"/>
    <xdr:pic>
      <xdr:nvPicPr>
        <xdr:cNvPr id="122" name="Picture 15" descr="http://187.17.2.135/orse/imagens/insumo.gif">
          <a:extLst>
            <a:ext uri="{FF2B5EF4-FFF2-40B4-BE49-F238E27FC236}">
              <a16:creationId xmlns="" xmlns:a16="http://schemas.microsoft.com/office/drawing/2014/main" id="{00000000-0008-0000-0400-00008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1685925" y="27946350"/>
          <a:ext cx="152400" cy="15240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122</xdr:row>
      <xdr:rowOff>0</xdr:rowOff>
    </xdr:from>
    <xdr:ext cx="161925" cy="161925"/>
    <xdr:pic>
      <xdr:nvPicPr>
        <xdr:cNvPr id="123" name="Picture 16" descr="http://187.17.2.135/orse/imagens/servico.gif">
          <a:extLst>
            <a:ext uri="{FF2B5EF4-FFF2-40B4-BE49-F238E27FC236}">
              <a16:creationId xmlns="" xmlns:a16="http://schemas.microsoft.com/office/drawing/2014/main" id="{00000000-0008-0000-0400-00008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/>
        <a:srcRect/>
        <a:stretch>
          <a:fillRect/>
        </a:stretch>
      </xdr:blipFill>
      <xdr:spPr bwMode="auto">
        <a:xfrm>
          <a:off x="1685925" y="27946350"/>
          <a:ext cx="161925" cy="161925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122</xdr:row>
      <xdr:rowOff>0</xdr:rowOff>
    </xdr:from>
    <xdr:ext cx="161925" cy="161925"/>
    <xdr:pic>
      <xdr:nvPicPr>
        <xdr:cNvPr id="124" name="Picture 17" descr="http://187.17.2.135/orse/imagens/servico.gif">
          <a:extLst>
            <a:ext uri="{FF2B5EF4-FFF2-40B4-BE49-F238E27FC236}">
              <a16:creationId xmlns="" xmlns:a16="http://schemas.microsoft.com/office/drawing/2014/main" id="{00000000-0008-0000-0400-00008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/>
        <a:srcRect/>
        <a:stretch>
          <a:fillRect/>
        </a:stretch>
      </xdr:blipFill>
      <xdr:spPr bwMode="auto">
        <a:xfrm>
          <a:off x="1685925" y="27946350"/>
          <a:ext cx="161925" cy="161925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122</xdr:row>
      <xdr:rowOff>0</xdr:rowOff>
    </xdr:from>
    <xdr:ext cx="152400" cy="152400"/>
    <xdr:pic>
      <xdr:nvPicPr>
        <xdr:cNvPr id="125" name="Picture 12" descr="http://187.17.2.135/orse/imagens/insumo.gif">
          <a:extLst>
            <a:ext uri="{FF2B5EF4-FFF2-40B4-BE49-F238E27FC236}">
              <a16:creationId xmlns="" xmlns:a16="http://schemas.microsoft.com/office/drawing/2014/main" id="{00000000-0008-0000-0400-00008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1685925" y="27946350"/>
          <a:ext cx="152400" cy="15240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122</xdr:row>
      <xdr:rowOff>0</xdr:rowOff>
    </xdr:from>
    <xdr:ext cx="152400" cy="152400"/>
    <xdr:pic>
      <xdr:nvPicPr>
        <xdr:cNvPr id="126" name="Picture 13" descr="http://187.17.2.135/orse/imagens/insumo.gif">
          <a:extLst>
            <a:ext uri="{FF2B5EF4-FFF2-40B4-BE49-F238E27FC236}">
              <a16:creationId xmlns="" xmlns:a16="http://schemas.microsoft.com/office/drawing/2014/main" id="{00000000-0008-0000-0400-00008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1685925" y="27946350"/>
          <a:ext cx="152400" cy="15240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122</xdr:row>
      <xdr:rowOff>0</xdr:rowOff>
    </xdr:from>
    <xdr:ext cx="152400" cy="152400"/>
    <xdr:pic>
      <xdr:nvPicPr>
        <xdr:cNvPr id="127" name="Picture 14" descr="http://187.17.2.135/orse/imagens/insumo.gif">
          <a:extLst>
            <a:ext uri="{FF2B5EF4-FFF2-40B4-BE49-F238E27FC236}">
              <a16:creationId xmlns="" xmlns:a16="http://schemas.microsoft.com/office/drawing/2014/main" id="{00000000-0008-0000-0400-00008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1685925" y="27946350"/>
          <a:ext cx="152400" cy="15240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122</xdr:row>
      <xdr:rowOff>0</xdr:rowOff>
    </xdr:from>
    <xdr:ext cx="152400" cy="152400"/>
    <xdr:pic>
      <xdr:nvPicPr>
        <xdr:cNvPr id="128" name="Picture 15" descr="http://187.17.2.135/orse/imagens/insumo.gif">
          <a:extLst>
            <a:ext uri="{FF2B5EF4-FFF2-40B4-BE49-F238E27FC236}">
              <a16:creationId xmlns="" xmlns:a16="http://schemas.microsoft.com/office/drawing/2014/main" id="{00000000-0008-0000-0400-00008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1685925" y="27946350"/>
          <a:ext cx="152400" cy="15240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122</xdr:row>
      <xdr:rowOff>0</xdr:rowOff>
    </xdr:from>
    <xdr:ext cx="161925" cy="161925"/>
    <xdr:pic>
      <xdr:nvPicPr>
        <xdr:cNvPr id="129" name="Picture 16" descr="http://187.17.2.135/orse/imagens/servico.gif">
          <a:extLst>
            <a:ext uri="{FF2B5EF4-FFF2-40B4-BE49-F238E27FC236}">
              <a16:creationId xmlns="" xmlns:a16="http://schemas.microsoft.com/office/drawing/2014/main" id="{00000000-0008-0000-0400-00008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/>
        <a:srcRect/>
        <a:stretch>
          <a:fillRect/>
        </a:stretch>
      </xdr:blipFill>
      <xdr:spPr bwMode="auto">
        <a:xfrm>
          <a:off x="1685925" y="27946350"/>
          <a:ext cx="161925" cy="161925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122</xdr:row>
      <xdr:rowOff>0</xdr:rowOff>
    </xdr:from>
    <xdr:ext cx="161925" cy="161925"/>
    <xdr:pic>
      <xdr:nvPicPr>
        <xdr:cNvPr id="130" name="Picture 17" descr="http://187.17.2.135/orse/imagens/servico.gif">
          <a:extLst>
            <a:ext uri="{FF2B5EF4-FFF2-40B4-BE49-F238E27FC236}">
              <a16:creationId xmlns="" xmlns:a16="http://schemas.microsoft.com/office/drawing/2014/main" id="{00000000-0008-0000-0400-00008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/>
        <a:srcRect/>
        <a:stretch>
          <a:fillRect/>
        </a:stretch>
      </xdr:blipFill>
      <xdr:spPr bwMode="auto">
        <a:xfrm>
          <a:off x="1685925" y="27946350"/>
          <a:ext cx="161925" cy="161925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122</xdr:row>
      <xdr:rowOff>0</xdr:rowOff>
    </xdr:from>
    <xdr:ext cx="152400" cy="152400"/>
    <xdr:pic>
      <xdr:nvPicPr>
        <xdr:cNvPr id="131" name="Picture 12" descr="http://187.17.2.135/orse/imagens/insumo.gif">
          <a:extLst>
            <a:ext uri="{FF2B5EF4-FFF2-40B4-BE49-F238E27FC236}">
              <a16:creationId xmlns="" xmlns:a16="http://schemas.microsoft.com/office/drawing/2014/main" id="{00000000-0008-0000-0400-00008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1685925" y="27946350"/>
          <a:ext cx="152400" cy="15240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122</xdr:row>
      <xdr:rowOff>0</xdr:rowOff>
    </xdr:from>
    <xdr:ext cx="152400" cy="152400"/>
    <xdr:pic>
      <xdr:nvPicPr>
        <xdr:cNvPr id="132" name="Picture 13" descr="http://187.17.2.135/orse/imagens/insumo.gif">
          <a:extLst>
            <a:ext uri="{FF2B5EF4-FFF2-40B4-BE49-F238E27FC236}">
              <a16:creationId xmlns="" xmlns:a16="http://schemas.microsoft.com/office/drawing/2014/main" id="{00000000-0008-0000-0400-00008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1685925" y="27946350"/>
          <a:ext cx="152400" cy="15240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122</xdr:row>
      <xdr:rowOff>0</xdr:rowOff>
    </xdr:from>
    <xdr:ext cx="152400" cy="152400"/>
    <xdr:pic>
      <xdr:nvPicPr>
        <xdr:cNvPr id="133" name="Picture 14" descr="http://187.17.2.135/orse/imagens/insumo.gif">
          <a:extLst>
            <a:ext uri="{FF2B5EF4-FFF2-40B4-BE49-F238E27FC236}">
              <a16:creationId xmlns="" xmlns:a16="http://schemas.microsoft.com/office/drawing/2014/main" id="{00000000-0008-0000-0400-00009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1685925" y="27946350"/>
          <a:ext cx="152400" cy="15240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122</xdr:row>
      <xdr:rowOff>0</xdr:rowOff>
    </xdr:from>
    <xdr:ext cx="152400" cy="152400"/>
    <xdr:pic>
      <xdr:nvPicPr>
        <xdr:cNvPr id="134" name="Picture 15" descr="http://187.17.2.135/orse/imagens/insumo.gif">
          <a:extLst>
            <a:ext uri="{FF2B5EF4-FFF2-40B4-BE49-F238E27FC236}">
              <a16:creationId xmlns="" xmlns:a16="http://schemas.microsoft.com/office/drawing/2014/main" id="{00000000-0008-0000-0400-00009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1685925" y="27946350"/>
          <a:ext cx="152400" cy="15240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122</xdr:row>
      <xdr:rowOff>0</xdr:rowOff>
    </xdr:from>
    <xdr:ext cx="161925" cy="161925"/>
    <xdr:pic>
      <xdr:nvPicPr>
        <xdr:cNvPr id="135" name="Picture 16" descr="http://187.17.2.135/orse/imagens/servico.gif">
          <a:extLst>
            <a:ext uri="{FF2B5EF4-FFF2-40B4-BE49-F238E27FC236}">
              <a16:creationId xmlns="" xmlns:a16="http://schemas.microsoft.com/office/drawing/2014/main" id="{00000000-0008-0000-0400-00009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/>
        <a:srcRect/>
        <a:stretch>
          <a:fillRect/>
        </a:stretch>
      </xdr:blipFill>
      <xdr:spPr bwMode="auto">
        <a:xfrm>
          <a:off x="1685925" y="27946350"/>
          <a:ext cx="161925" cy="161925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122</xdr:row>
      <xdr:rowOff>0</xdr:rowOff>
    </xdr:from>
    <xdr:ext cx="161925" cy="161925"/>
    <xdr:pic>
      <xdr:nvPicPr>
        <xdr:cNvPr id="136" name="Picture 17" descr="http://187.17.2.135/orse/imagens/servico.gif">
          <a:extLst>
            <a:ext uri="{FF2B5EF4-FFF2-40B4-BE49-F238E27FC236}">
              <a16:creationId xmlns="" xmlns:a16="http://schemas.microsoft.com/office/drawing/2014/main" id="{00000000-0008-0000-0400-00009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/>
        <a:srcRect/>
        <a:stretch>
          <a:fillRect/>
        </a:stretch>
      </xdr:blipFill>
      <xdr:spPr bwMode="auto">
        <a:xfrm>
          <a:off x="1685925" y="27946350"/>
          <a:ext cx="161925" cy="161925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122</xdr:row>
      <xdr:rowOff>0</xdr:rowOff>
    </xdr:from>
    <xdr:ext cx="152400" cy="152400"/>
    <xdr:pic>
      <xdr:nvPicPr>
        <xdr:cNvPr id="137" name="Picture 12" descr="http://187.17.2.135/orse/imagens/insumo.gif">
          <a:extLst>
            <a:ext uri="{FF2B5EF4-FFF2-40B4-BE49-F238E27FC236}">
              <a16:creationId xmlns="" xmlns:a16="http://schemas.microsoft.com/office/drawing/2014/main" id="{00000000-0008-0000-0400-00009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1685925" y="27946350"/>
          <a:ext cx="152400" cy="15240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122</xdr:row>
      <xdr:rowOff>0</xdr:rowOff>
    </xdr:from>
    <xdr:ext cx="152400" cy="152400"/>
    <xdr:pic>
      <xdr:nvPicPr>
        <xdr:cNvPr id="138" name="Picture 13" descr="http://187.17.2.135/orse/imagens/insumo.gif">
          <a:extLst>
            <a:ext uri="{FF2B5EF4-FFF2-40B4-BE49-F238E27FC236}">
              <a16:creationId xmlns="" xmlns:a16="http://schemas.microsoft.com/office/drawing/2014/main" id="{00000000-0008-0000-0400-00009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1685925" y="27946350"/>
          <a:ext cx="152400" cy="15240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122</xdr:row>
      <xdr:rowOff>0</xdr:rowOff>
    </xdr:from>
    <xdr:ext cx="152400" cy="152400"/>
    <xdr:pic>
      <xdr:nvPicPr>
        <xdr:cNvPr id="139" name="Picture 14" descr="http://187.17.2.135/orse/imagens/insumo.gif">
          <a:extLst>
            <a:ext uri="{FF2B5EF4-FFF2-40B4-BE49-F238E27FC236}">
              <a16:creationId xmlns="" xmlns:a16="http://schemas.microsoft.com/office/drawing/2014/main" id="{00000000-0008-0000-0400-00009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1685925" y="27946350"/>
          <a:ext cx="152400" cy="15240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122</xdr:row>
      <xdr:rowOff>0</xdr:rowOff>
    </xdr:from>
    <xdr:ext cx="152400" cy="152400"/>
    <xdr:pic>
      <xdr:nvPicPr>
        <xdr:cNvPr id="140" name="Picture 15" descr="http://187.17.2.135/orse/imagens/insumo.gif">
          <a:extLst>
            <a:ext uri="{FF2B5EF4-FFF2-40B4-BE49-F238E27FC236}">
              <a16:creationId xmlns="" xmlns:a16="http://schemas.microsoft.com/office/drawing/2014/main" id="{00000000-0008-0000-0400-00009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1685925" y="27946350"/>
          <a:ext cx="152400" cy="152400"/>
        </a:xfrm>
        <a:prstGeom prst="rect">
          <a:avLst/>
        </a:prstGeom>
        <a:noFill/>
      </xdr:spPr>
    </xdr:pic>
    <xdr:clientData/>
  </xdr:oneCellAnchor>
  <xdr:twoCellAnchor>
    <xdr:from>
      <xdr:col>3</xdr:col>
      <xdr:colOff>2921000</xdr:colOff>
      <xdr:row>0</xdr:row>
      <xdr:rowOff>114300</xdr:rowOff>
    </xdr:from>
    <xdr:to>
      <xdr:col>3</xdr:col>
      <xdr:colOff>3568700</xdr:colOff>
      <xdr:row>3</xdr:row>
      <xdr:rowOff>28575</xdr:rowOff>
    </xdr:to>
    <xdr:pic>
      <xdr:nvPicPr>
        <xdr:cNvPr id="141" name="Imagem 140"/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4771" r="14771" b="23624"/>
        <a:stretch>
          <a:fillRect/>
        </a:stretch>
      </xdr:blipFill>
      <xdr:spPr bwMode="auto">
        <a:xfrm>
          <a:off x="7035800" y="114300"/>
          <a:ext cx="6477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723900</xdr:colOff>
      <xdr:row>0</xdr:row>
      <xdr:rowOff>50800</xdr:rowOff>
    </xdr:from>
    <xdr:to>
      <xdr:col>7</xdr:col>
      <xdr:colOff>101600</xdr:colOff>
      <xdr:row>3</xdr:row>
      <xdr:rowOff>3175</xdr:rowOff>
    </xdr:to>
    <xdr:pic>
      <xdr:nvPicPr>
        <xdr:cNvPr id="2" name="Imagem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4771" r="14771" b="23624"/>
        <a:stretch>
          <a:fillRect/>
        </a:stretch>
      </xdr:blipFill>
      <xdr:spPr bwMode="auto">
        <a:xfrm>
          <a:off x="9124950" y="50800"/>
          <a:ext cx="644525" cy="523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1178719</xdr:colOff>
      <xdr:row>0</xdr:row>
      <xdr:rowOff>35719</xdr:rowOff>
    </xdr:from>
    <xdr:to>
      <xdr:col>3</xdr:col>
      <xdr:colOff>1826419</xdr:colOff>
      <xdr:row>2</xdr:row>
      <xdr:rowOff>178594</xdr:rowOff>
    </xdr:to>
    <xdr:pic>
      <xdr:nvPicPr>
        <xdr:cNvPr id="2" name="Imagem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4771" r="14771" b="23624"/>
        <a:stretch>
          <a:fillRect/>
        </a:stretch>
      </xdr:blipFill>
      <xdr:spPr bwMode="auto">
        <a:xfrm>
          <a:off x="3143250" y="35719"/>
          <a:ext cx="647700" cy="523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5:I5827"/>
  <sheetViews>
    <sheetView showGridLines="0" tabSelected="1" zoomScale="75" zoomScaleNormal="75" zoomScaleSheetLayoutView="80" workbookViewId="0">
      <selection activeCell="G34" sqref="G34"/>
    </sheetView>
  </sheetViews>
  <sheetFormatPr defaultRowHeight="15"/>
  <cols>
    <col min="1" max="1" width="15.42578125" style="486" customWidth="1"/>
    <col min="2" max="2" width="10.5703125" style="51" customWidth="1"/>
    <col min="3" max="3" width="23.85546875" style="51" customWidth="1"/>
    <col min="4" max="4" width="101.140625" style="4" customWidth="1"/>
    <col min="5" max="5" width="11.5703125" style="4" customWidth="1"/>
    <col min="6" max="6" width="12.85546875" style="4" customWidth="1"/>
    <col min="7" max="7" width="14.85546875" style="27" customWidth="1"/>
    <col min="8" max="8" width="16.85546875" style="5" customWidth="1"/>
    <col min="9" max="9" width="29.85546875" style="5" customWidth="1"/>
    <col min="10" max="16384" width="9.140625" style="316"/>
  </cols>
  <sheetData>
    <row r="5" spans="1:9" ht="12.75">
      <c r="A5" s="532" t="s">
        <v>419</v>
      </c>
      <c r="B5" s="532"/>
      <c r="C5" s="532"/>
      <c r="D5" s="532"/>
      <c r="E5" s="532"/>
      <c r="F5" s="532"/>
      <c r="G5" s="532"/>
      <c r="H5" s="532"/>
      <c r="I5" s="532"/>
    </row>
    <row r="6" spans="1:9" ht="12.75">
      <c r="A6" s="532" t="s">
        <v>420</v>
      </c>
      <c r="B6" s="532"/>
      <c r="C6" s="532"/>
      <c r="D6" s="532"/>
      <c r="E6" s="532"/>
      <c r="F6" s="532"/>
      <c r="G6" s="532"/>
      <c r="H6" s="532"/>
      <c r="I6" s="532"/>
    </row>
    <row r="7" spans="1:9" ht="12.75">
      <c r="A7" s="532" t="s">
        <v>421</v>
      </c>
      <c r="B7" s="532"/>
      <c r="C7" s="532"/>
      <c r="D7" s="532"/>
      <c r="E7" s="532"/>
      <c r="F7" s="532"/>
      <c r="G7" s="532"/>
      <c r="H7" s="532"/>
      <c r="I7" s="532"/>
    </row>
    <row r="8" spans="1:9" ht="12.75">
      <c r="A8" s="532" t="s">
        <v>422</v>
      </c>
      <c r="B8" s="532"/>
      <c r="C8" s="532"/>
      <c r="D8" s="532"/>
      <c r="E8" s="532"/>
      <c r="F8" s="532"/>
      <c r="G8" s="532"/>
      <c r="H8" s="532"/>
      <c r="I8" s="532"/>
    </row>
    <row r="9" spans="1:9" ht="12.75">
      <c r="A9" s="532" t="s">
        <v>423</v>
      </c>
      <c r="B9" s="532"/>
      <c r="C9" s="532"/>
      <c r="D9" s="532"/>
      <c r="E9" s="532"/>
      <c r="F9" s="532"/>
      <c r="G9" s="532"/>
      <c r="H9" s="532"/>
      <c r="I9" s="532"/>
    </row>
    <row r="10" spans="1:9" s="3" customFormat="1" ht="15" customHeight="1" thickBot="1">
      <c r="A10" s="4"/>
      <c r="B10" s="47"/>
      <c r="C10" s="51"/>
      <c r="D10" s="4"/>
      <c r="E10" s="4"/>
      <c r="F10" s="4"/>
      <c r="G10" s="4"/>
      <c r="H10" s="5"/>
      <c r="I10" s="5"/>
    </row>
    <row r="11" spans="1:9" s="3" customFormat="1" ht="18" customHeight="1">
      <c r="A11" s="523" t="s">
        <v>381</v>
      </c>
      <c r="B11" s="524"/>
      <c r="C11" s="524"/>
      <c r="D11" s="524"/>
      <c r="E11" s="524"/>
      <c r="F11" s="524"/>
      <c r="G11" s="525"/>
      <c r="H11" s="133" t="s">
        <v>91</v>
      </c>
      <c r="I11" s="6"/>
    </row>
    <row r="12" spans="1:9" s="3" customFormat="1" ht="18" customHeight="1">
      <c r="A12" s="526"/>
      <c r="B12" s="527"/>
      <c r="C12" s="527"/>
      <c r="D12" s="527"/>
      <c r="E12" s="527"/>
      <c r="F12" s="527"/>
      <c r="G12" s="528"/>
      <c r="H12" s="134" t="s">
        <v>92</v>
      </c>
      <c r="I12" s="123">
        <v>43699</v>
      </c>
    </row>
    <row r="13" spans="1:9" s="3" customFormat="1" ht="15.75" thickBot="1">
      <c r="A13" s="529"/>
      <c r="B13" s="530"/>
      <c r="C13" s="530"/>
      <c r="D13" s="530"/>
      <c r="E13" s="530"/>
      <c r="F13" s="530"/>
      <c r="G13" s="531"/>
      <c r="H13" s="135" t="s">
        <v>93</v>
      </c>
      <c r="I13" s="100">
        <v>1</v>
      </c>
    </row>
    <row r="14" spans="1:9" s="3" customFormat="1" ht="16.5" thickBot="1">
      <c r="A14" s="7"/>
      <c r="B14" s="8"/>
      <c r="C14" s="8"/>
      <c r="D14" s="8"/>
      <c r="E14" s="8"/>
      <c r="F14" s="8"/>
      <c r="G14" s="8"/>
      <c r="H14" s="132"/>
      <c r="I14" s="499">
        <f>(1+I15)</f>
        <v>1.2288000000000001</v>
      </c>
    </row>
    <row r="15" spans="1:9" s="3" customFormat="1" ht="20.25">
      <c r="A15" s="509" t="s">
        <v>94</v>
      </c>
      <c r="B15" s="510"/>
      <c r="C15" s="510"/>
      <c r="D15" s="510"/>
      <c r="E15" s="510"/>
      <c r="F15" s="510"/>
      <c r="G15" s="511"/>
      <c r="H15" s="137" t="s">
        <v>95</v>
      </c>
      <c r="I15" s="124">
        <v>0.2288</v>
      </c>
    </row>
    <row r="16" spans="1:9" s="3" customFormat="1" ht="31.5" customHeight="1">
      <c r="A16" s="512"/>
      <c r="B16" s="513"/>
      <c r="C16" s="513"/>
      <c r="D16" s="513"/>
      <c r="E16" s="513"/>
      <c r="F16" s="513"/>
      <c r="G16" s="514"/>
      <c r="H16" s="136" t="s">
        <v>96</v>
      </c>
      <c r="I16" s="121">
        <v>1.1685000000000001</v>
      </c>
    </row>
    <row r="17" spans="1:9" s="3" customFormat="1" ht="30.75" customHeight="1" thickBot="1">
      <c r="A17" s="515" t="s">
        <v>418</v>
      </c>
      <c r="B17" s="516"/>
      <c r="C17" s="516"/>
      <c r="D17" s="516"/>
      <c r="E17" s="516"/>
      <c r="F17" s="516"/>
      <c r="G17" s="517"/>
      <c r="H17" s="478" t="s">
        <v>97</v>
      </c>
      <c r="I17" s="122">
        <v>0.72819999999999996</v>
      </c>
    </row>
    <row r="18" spans="1:9" ht="15.75" thickBot="1">
      <c r="A18" s="91"/>
      <c r="B18" s="93"/>
      <c r="C18" s="93"/>
      <c r="D18" s="92"/>
      <c r="E18" s="92"/>
      <c r="F18" s="92"/>
      <c r="G18" s="92"/>
      <c r="H18" s="118"/>
      <c r="I18" s="94"/>
    </row>
    <row r="19" spans="1:9" ht="25.5" customHeight="1" thickBot="1">
      <c r="A19" s="234" t="s">
        <v>98</v>
      </c>
      <c r="B19" s="235" t="s">
        <v>99</v>
      </c>
      <c r="C19" s="235" t="s">
        <v>67</v>
      </c>
      <c r="D19" s="236" t="s">
        <v>0</v>
      </c>
      <c r="E19" s="237" t="s">
        <v>1</v>
      </c>
      <c r="F19" s="237" t="s">
        <v>2</v>
      </c>
      <c r="G19" s="238" t="s">
        <v>3</v>
      </c>
      <c r="H19" s="239" t="s">
        <v>4</v>
      </c>
      <c r="I19" s="240" t="s">
        <v>5</v>
      </c>
    </row>
    <row r="20" spans="1:9" ht="11.25" customHeight="1" thickBot="1">
      <c r="A20" s="242"/>
      <c r="B20" s="243"/>
      <c r="C20" s="243"/>
      <c r="D20" s="244"/>
      <c r="E20" s="245"/>
      <c r="F20" s="245"/>
      <c r="G20" s="246"/>
      <c r="H20" s="247"/>
      <c r="I20" s="248"/>
    </row>
    <row r="21" spans="1:9" ht="25.5" customHeight="1">
      <c r="A21" s="385"/>
      <c r="B21" s="386"/>
      <c r="C21" s="386"/>
      <c r="D21" s="387"/>
      <c r="E21" s="388"/>
      <c r="F21" s="388"/>
      <c r="G21" s="389"/>
      <c r="H21" s="390"/>
      <c r="I21" s="391"/>
    </row>
    <row r="22" spans="1:9" s="2" customFormat="1" ht="15.75">
      <c r="A22" s="479" t="s">
        <v>106</v>
      </c>
      <c r="B22" s="480"/>
      <c r="C22" s="480"/>
      <c r="D22" s="518" t="s">
        <v>231</v>
      </c>
      <c r="E22" s="518"/>
      <c r="F22" s="518"/>
      <c r="G22" s="518"/>
      <c r="H22" s="518"/>
      <c r="I22" s="519"/>
    </row>
    <row r="23" spans="1:9" s="2" customFormat="1" ht="15.75">
      <c r="A23" s="484" t="s">
        <v>6</v>
      </c>
      <c r="B23" s="179"/>
      <c r="C23" s="179"/>
      <c r="D23" s="504" t="s">
        <v>232</v>
      </c>
      <c r="E23" s="504"/>
      <c r="F23" s="504"/>
      <c r="G23" s="504"/>
      <c r="H23" s="504"/>
      <c r="I23" s="505"/>
    </row>
    <row r="24" spans="1:9" s="2" customFormat="1">
      <c r="A24" s="375" t="s">
        <v>227</v>
      </c>
      <c r="B24" s="317" t="s">
        <v>101</v>
      </c>
      <c r="C24" s="11" t="s">
        <v>68</v>
      </c>
      <c r="D24" s="10" t="s">
        <v>237</v>
      </c>
      <c r="E24" s="280" t="s">
        <v>8</v>
      </c>
      <c r="F24" s="280" t="s">
        <v>9</v>
      </c>
      <c r="G24" s="281">
        <v>2</v>
      </c>
      <c r="H24" s="294"/>
      <c r="I24" s="282"/>
    </row>
    <row r="25" spans="1:9" s="2" customFormat="1" ht="15.75">
      <c r="A25" s="377"/>
      <c r="B25" s="130"/>
      <c r="C25" s="88"/>
      <c r="D25" s="45"/>
      <c r="E25" s="169"/>
      <c r="F25" s="169"/>
      <c r="G25" s="170"/>
      <c r="H25" s="171"/>
      <c r="I25" s="330"/>
    </row>
    <row r="26" spans="1:9" s="2" customFormat="1" ht="15.75">
      <c r="A26" s="484" t="s">
        <v>11</v>
      </c>
      <c r="B26" s="179"/>
      <c r="C26" s="179"/>
      <c r="D26" s="504" t="s">
        <v>202</v>
      </c>
      <c r="E26" s="504"/>
      <c r="F26" s="504"/>
      <c r="G26" s="504"/>
      <c r="H26" s="504"/>
      <c r="I26" s="505"/>
    </row>
    <row r="27" spans="1:9" s="2" customFormat="1">
      <c r="A27" s="376" t="s">
        <v>12</v>
      </c>
      <c r="B27" s="228" t="s">
        <v>102</v>
      </c>
      <c r="C27" s="173" t="s">
        <v>70</v>
      </c>
      <c r="D27" s="46" t="s">
        <v>356</v>
      </c>
      <c r="E27" s="85" t="s">
        <v>8</v>
      </c>
      <c r="F27" s="85" t="s">
        <v>14</v>
      </c>
      <c r="G27" s="86">
        <v>1</v>
      </c>
      <c r="H27" s="271"/>
      <c r="I27" s="87"/>
    </row>
    <row r="28" spans="1:9" s="2" customFormat="1" ht="15.75">
      <c r="A28" s="377"/>
      <c r="B28" s="131"/>
      <c r="C28" s="88"/>
      <c r="D28" s="45"/>
      <c r="E28" s="169"/>
      <c r="F28" s="169"/>
      <c r="G28" s="170"/>
      <c r="H28" s="171"/>
      <c r="I28" s="172"/>
    </row>
    <row r="29" spans="1:9" s="2" customFormat="1" ht="15.75">
      <c r="A29" s="484" t="s">
        <v>15</v>
      </c>
      <c r="B29" s="179"/>
      <c r="C29" s="179"/>
      <c r="D29" s="504" t="s">
        <v>393</v>
      </c>
      <c r="E29" s="504"/>
      <c r="F29" s="504"/>
      <c r="G29" s="504"/>
      <c r="H29" s="504"/>
      <c r="I29" s="505"/>
    </row>
    <row r="30" spans="1:9" s="43" customFormat="1" ht="32.25" customHeight="1">
      <c r="A30" s="375" t="s">
        <v>16</v>
      </c>
      <c r="B30" s="317" t="s">
        <v>102</v>
      </c>
      <c r="C30" s="11" t="s">
        <v>212</v>
      </c>
      <c r="D30" s="44" t="s">
        <v>238</v>
      </c>
      <c r="E30" s="41" t="s">
        <v>8</v>
      </c>
      <c r="F30" s="41" t="s">
        <v>9</v>
      </c>
      <c r="G30" s="263">
        <v>2</v>
      </c>
      <c r="H30" s="119"/>
      <c r="I30" s="42"/>
    </row>
    <row r="31" spans="1:9" s="2" customFormat="1">
      <c r="A31" s="375" t="s">
        <v>394</v>
      </c>
      <c r="B31" s="317" t="s">
        <v>101</v>
      </c>
      <c r="C31" s="11" t="s">
        <v>69</v>
      </c>
      <c r="D31" s="10" t="s">
        <v>239</v>
      </c>
      <c r="E31" s="280" t="s">
        <v>8</v>
      </c>
      <c r="F31" s="280" t="s">
        <v>13</v>
      </c>
      <c r="G31" s="262">
        <v>141.98800000000003</v>
      </c>
      <c r="H31" s="294"/>
      <c r="I31" s="282"/>
    </row>
    <row r="32" spans="1:9" s="2" customFormat="1" ht="15.75">
      <c r="A32" s="377"/>
      <c r="B32" s="130"/>
      <c r="C32" s="88"/>
      <c r="D32" s="45"/>
      <c r="E32" s="169"/>
      <c r="F32" s="169"/>
      <c r="G32" s="170"/>
      <c r="H32" s="171"/>
      <c r="I32" s="330"/>
    </row>
    <row r="33" spans="1:9" s="2" customFormat="1" ht="15.75">
      <c r="A33" s="484" t="s">
        <v>17</v>
      </c>
      <c r="B33" s="179"/>
      <c r="C33" s="179"/>
      <c r="D33" s="504" t="s">
        <v>234</v>
      </c>
      <c r="E33" s="504"/>
      <c r="F33" s="504"/>
      <c r="G33" s="504"/>
      <c r="H33" s="504"/>
      <c r="I33" s="505"/>
    </row>
    <row r="34" spans="1:9" s="2" customFormat="1" ht="17.25" customHeight="1">
      <c r="A34" s="376" t="s">
        <v>18</v>
      </c>
      <c r="B34" s="228" t="s">
        <v>102</v>
      </c>
      <c r="C34" s="126" t="s">
        <v>364</v>
      </c>
      <c r="D34" s="46" t="s">
        <v>366</v>
      </c>
      <c r="E34" s="85" t="s">
        <v>8</v>
      </c>
      <c r="F34" s="85" t="s">
        <v>367</v>
      </c>
      <c r="G34" s="266">
        <v>18</v>
      </c>
      <c r="H34" s="174"/>
      <c r="I34" s="87"/>
    </row>
    <row r="35" spans="1:9" s="2" customFormat="1">
      <c r="A35" s="376" t="s">
        <v>19</v>
      </c>
      <c r="B35" s="317" t="s">
        <v>101</v>
      </c>
      <c r="C35" s="13" t="s">
        <v>71</v>
      </c>
      <c r="D35" s="10" t="s">
        <v>241</v>
      </c>
      <c r="E35" s="280" t="s">
        <v>8</v>
      </c>
      <c r="F35" s="280" t="s">
        <v>13</v>
      </c>
      <c r="G35" s="262">
        <v>9</v>
      </c>
      <c r="H35" s="294"/>
      <c r="I35" s="282"/>
    </row>
    <row r="36" spans="1:9" s="2" customFormat="1" ht="15.75">
      <c r="A36" s="377"/>
      <c r="B36" s="130"/>
      <c r="C36" s="88"/>
      <c r="D36" s="175"/>
      <c r="E36" s="176"/>
      <c r="F36" s="176"/>
      <c r="G36" s="177"/>
      <c r="H36" s="178"/>
      <c r="I36" s="330"/>
    </row>
    <row r="37" spans="1:9" s="2" customFormat="1" ht="15.75">
      <c r="A37" s="484" t="s">
        <v>20</v>
      </c>
      <c r="B37" s="179"/>
      <c r="C37" s="179"/>
      <c r="D37" s="504" t="s">
        <v>246</v>
      </c>
      <c r="E37" s="504"/>
      <c r="F37" s="504"/>
      <c r="G37" s="504"/>
      <c r="H37" s="504"/>
      <c r="I37" s="505"/>
    </row>
    <row r="38" spans="1:9" s="2" customFormat="1">
      <c r="A38" s="376" t="s">
        <v>22</v>
      </c>
      <c r="B38" s="228" t="s">
        <v>102</v>
      </c>
      <c r="C38" s="173" t="s">
        <v>213</v>
      </c>
      <c r="D38" s="46" t="s">
        <v>240</v>
      </c>
      <c r="E38" s="85" t="s">
        <v>8</v>
      </c>
      <c r="F38" s="85" t="s">
        <v>9</v>
      </c>
      <c r="G38" s="86">
        <v>3</v>
      </c>
      <c r="H38" s="174"/>
      <c r="I38" s="87"/>
    </row>
    <row r="39" spans="1:9" s="2" customFormat="1" ht="15.75">
      <c r="A39" s="9"/>
      <c r="B39" s="317"/>
      <c r="C39" s="13"/>
      <c r="D39" s="10"/>
      <c r="E39" s="280"/>
      <c r="F39" s="280"/>
      <c r="G39" s="281"/>
      <c r="H39" s="294"/>
      <c r="I39" s="330"/>
    </row>
    <row r="40" spans="1:9" s="2" customFormat="1" ht="22.5" customHeight="1">
      <c r="A40" s="520" t="s">
        <v>324</v>
      </c>
      <c r="B40" s="521"/>
      <c r="C40" s="521"/>
      <c r="D40" s="521"/>
      <c r="E40" s="521"/>
      <c r="F40" s="521"/>
      <c r="G40" s="521"/>
      <c r="H40" s="522"/>
      <c r="I40" s="241"/>
    </row>
    <row r="41" spans="1:9" ht="8.25" customHeight="1">
      <c r="A41" s="231"/>
      <c r="B41" s="232"/>
      <c r="C41" s="232"/>
      <c r="D41" s="232"/>
      <c r="E41" s="232"/>
      <c r="F41" s="232"/>
      <c r="G41" s="232"/>
      <c r="H41" s="233"/>
      <c r="I41" s="229"/>
    </row>
    <row r="42" spans="1:9" s="318" customFormat="1" ht="9.75" hidden="1" customHeight="1">
      <c r="A42" s="129"/>
      <c r="B42" s="180"/>
      <c r="C42" s="126"/>
      <c r="D42" s="181"/>
      <c r="E42" s="182"/>
      <c r="F42" s="182"/>
      <c r="G42" s="183"/>
      <c r="H42" s="184"/>
      <c r="I42" s="185"/>
    </row>
    <row r="43" spans="1:9" s="318" customFormat="1" ht="15.75">
      <c r="A43" s="481">
        <v>2</v>
      </c>
      <c r="B43" s="480"/>
      <c r="C43" s="480"/>
      <c r="D43" s="487" t="s">
        <v>372</v>
      </c>
      <c r="E43" s="487"/>
      <c r="F43" s="487"/>
      <c r="G43" s="487"/>
      <c r="H43" s="482"/>
      <c r="I43" s="483"/>
    </row>
    <row r="44" spans="1:9" s="318" customFormat="1">
      <c r="A44" s="18"/>
      <c r="B44" s="317"/>
      <c r="C44" s="13"/>
      <c r="D44" s="20"/>
      <c r="E44" s="19"/>
      <c r="F44" s="19"/>
      <c r="G44" s="21"/>
      <c r="H44" s="120"/>
      <c r="I44" s="17"/>
    </row>
    <row r="45" spans="1:9" s="318" customFormat="1" ht="15.75">
      <c r="A45" s="484" t="s">
        <v>25</v>
      </c>
      <c r="B45" s="179"/>
      <c r="C45" s="179"/>
      <c r="D45" s="504" t="s">
        <v>373</v>
      </c>
      <c r="E45" s="504"/>
      <c r="F45" s="504"/>
      <c r="G45" s="504"/>
      <c r="H45" s="504"/>
      <c r="I45" s="505"/>
    </row>
    <row r="46" spans="1:9" s="318" customFormat="1">
      <c r="A46" s="15" t="s">
        <v>26</v>
      </c>
      <c r="B46" s="317" t="s">
        <v>102</v>
      </c>
      <c r="C46" s="52" t="s">
        <v>73</v>
      </c>
      <c r="D46" s="10" t="s">
        <v>36</v>
      </c>
      <c r="E46" s="280" t="s">
        <v>8</v>
      </c>
      <c r="F46" s="280" t="s">
        <v>13</v>
      </c>
      <c r="G46" s="281">
        <v>103</v>
      </c>
      <c r="H46" s="294"/>
      <c r="I46" s="16"/>
    </row>
    <row r="47" spans="1:9" s="318" customFormat="1">
      <c r="A47" s="15" t="s">
        <v>28</v>
      </c>
      <c r="B47" s="317" t="s">
        <v>102</v>
      </c>
      <c r="C47" s="13" t="s">
        <v>72</v>
      </c>
      <c r="D47" s="10" t="s">
        <v>27</v>
      </c>
      <c r="E47" s="280" t="s">
        <v>8</v>
      </c>
      <c r="F47" s="280" t="s">
        <v>13</v>
      </c>
      <c r="G47" s="281">
        <v>110</v>
      </c>
      <c r="H47" s="294"/>
      <c r="I47" s="17"/>
    </row>
    <row r="48" spans="1:9" s="318" customFormat="1">
      <c r="A48" s="15" t="s">
        <v>236</v>
      </c>
      <c r="B48" s="317" t="s">
        <v>102</v>
      </c>
      <c r="C48" s="13" t="s">
        <v>396</v>
      </c>
      <c r="D48" s="10" t="s">
        <v>369</v>
      </c>
      <c r="E48" s="280" t="s">
        <v>8</v>
      </c>
      <c r="F48" s="267" t="s">
        <v>13</v>
      </c>
      <c r="G48" s="281">
        <v>45.5</v>
      </c>
      <c r="H48" s="294"/>
      <c r="I48" s="17"/>
    </row>
    <row r="49" spans="1:9" s="318" customFormat="1">
      <c r="A49" s="15" t="s">
        <v>29</v>
      </c>
      <c r="B49" s="317" t="s">
        <v>102</v>
      </c>
      <c r="C49" s="13" t="s">
        <v>74</v>
      </c>
      <c r="D49" s="10" t="s">
        <v>275</v>
      </c>
      <c r="E49" s="280" t="s">
        <v>8</v>
      </c>
      <c r="F49" s="267" t="s">
        <v>31</v>
      </c>
      <c r="G49" s="281">
        <v>26.305</v>
      </c>
      <c r="H49" s="294"/>
      <c r="I49" s="17"/>
    </row>
    <row r="50" spans="1:9" s="318" customFormat="1">
      <c r="A50" s="15" t="s">
        <v>30</v>
      </c>
      <c r="B50" s="265" t="s">
        <v>102</v>
      </c>
      <c r="C50" s="13" t="s">
        <v>397</v>
      </c>
      <c r="D50" s="269" t="s">
        <v>354</v>
      </c>
      <c r="E50" s="320" t="s">
        <v>8</v>
      </c>
      <c r="F50" s="320" t="s">
        <v>13</v>
      </c>
      <c r="G50" s="262">
        <v>2.0499999999999998</v>
      </c>
      <c r="H50" s="264"/>
      <c r="I50" s="321"/>
    </row>
    <row r="51" spans="1:9" s="318" customFormat="1" ht="15.75">
      <c r="A51" s="22"/>
      <c r="B51" s="317"/>
      <c r="C51" s="13"/>
      <c r="D51" s="322"/>
      <c r="E51" s="320"/>
      <c r="F51" s="320"/>
      <c r="G51" s="320"/>
      <c r="H51" s="320"/>
      <c r="I51" s="330"/>
    </row>
    <row r="52" spans="1:9" s="318" customFormat="1" ht="15.75">
      <c r="A52" s="484" t="s">
        <v>34</v>
      </c>
      <c r="B52" s="179"/>
      <c r="C52" s="179"/>
      <c r="D52" s="504" t="s">
        <v>343</v>
      </c>
      <c r="E52" s="504"/>
      <c r="F52" s="504"/>
      <c r="G52" s="504"/>
      <c r="H52" s="504"/>
      <c r="I52" s="505"/>
    </row>
    <row r="53" spans="1:9" s="318" customFormat="1" ht="30">
      <c r="A53" s="18" t="s">
        <v>35</v>
      </c>
      <c r="B53" s="301" t="s">
        <v>101</v>
      </c>
      <c r="C53" s="302" t="s">
        <v>342</v>
      </c>
      <c r="D53" s="288" t="s">
        <v>404</v>
      </c>
      <c r="E53" s="280" t="s">
        <v>8</v>
      </c>
      <c r="F53" s="280" t="s">
        <v>13</v>
      </c>
      <c r="G53" s="281">
        <v>76.540000000000006</v>
      </c>
      <c r="H53" s="294"/>
      <c r="I53" s="282"/>
    </row>
    <row r="54" spans="1:9" s="318" customFormat="1">
      <c r="A54" s="18" t="s">
        <v>37</v>
      </c>
      <c r="B54" s="301" t="s">
        <v>101</v>
      </c>
      <c r="C54" s="302" t="s">
        <v>315</v>
      </c>
      <c r="D54" s="288" t="s">
        <v>405</v>
      </c>
      <c r="E54" s="280" t="s">
        <v>8</v>
      </c>
      <c r="F54" s="280" t="s">
        <v>13</v>
      </c>
      <c r="G54" s="281">
        <v>136.29</v>
      </c>
      <c r="H54" s="294"/>
      <c r="I54" s="282"/>
    </row>
    <row r="55" spans="1:9" s="318" customFormat="1" ht="30">
      <c r="A55" s="18" t="s">
        <v>38</v>
      </c>
      <c r="B55" s="301" t="s">
        <v>176</v>
      </c>
      <c r="C55" s="295" t="s">
        <v>310</v>
      </c>
      <c r="D55" s="288" t="s">
        <v>406</v>
      </c>
      <c r="E55" s="280" t="s">
        <v>8</v>
      </c>
      <c r="F55" s="280" t="s">
        <v>13</v>
      </c>
      <c r="G55" s="281">
        <v>76.540000000000006</v>
      </c>
      <c r="H55" s="294"/>
      <c r="I55" s="282"/>
    </row>
    <row r="56" spans="1:9" s="318" customFormat="1" ht="15.75">
      <c r="A56" s="22"/>
      <c r="B56" s="317"/>
      <c r="C56" s="13"/>
      <c r="D56" s="322"/>
      <c r="E56" s="320"/>
      <c r="F56" s="320"/>
      <c r="G56" s="320"/>
      <c r="H56" s="320"/>
      <c r="I56" s="330"/>
    </row>
    <row r="57" spans="1:9" s="318" customFormat="1" ht="15.75">
      <c r="A57" s="484" t="s">
        <v>39</v>
      </c>
      <c r="B57" s="179"/>
      <c r="C57" s="179"/>
      <c r="D57" s="504" t="s">
        <v>370</v>
      </c>
      <c r="E57" s="504"/>
      <c r="F57" s="504"/>
      <c r="G57" s="504"/>
      <c r="H57" s="504"/>
      <c r="I57" s="505"/>
    </row>
    <row r="58" spans="1:9" s="318" customFormat="1" ht="30">
      <c r="A58" s="18" t="s">
        <v>40</v>
      </c>
      <c r="B58" s="317" t="s">
        <v>102</v>
      </c>
      <c r="C58" s="13" t="s">
        <v>75</v>
      </c>
      <c r="D58" s="269" t="s">
        <v>368</v>
      </c>
      <c r="E58" s="280" t="s">
        <v>8</v>
      </c>
      <c r="F58" s="280" t="s">
        <v>13</v>
      </c>
      <c r="G58" s="281">
        <v>110</v>
      </c>
      <c r="H58" s="294"/>
      <c r="I58" s="17"/>
    </row>
    <row r="59" spans="1:9" s="318" customFormat="1">
      <c r="A59" s="18" t="s">
        <v>41</v>
      </c>
      <c r="B59" s="317" t="s">
        <v>102</v>
      </c>
      <c r="C59" s="13" t="s">
        <v>76</v>
      </c>
      <c r="D59" s="269" t="s">
        <v>320</v>
      </c>
      <c r="E59" s="280" t="s">
        <v>8</v>
      </c>
      <c r="F59" s="280" t="s">
        <v>13</v>
      </c>
      <c r="G59" s="281">
        <v>103</v>
      </c>
      <c r="H59" s="294"/>
      <c r="I59" s="17"/>
    </row>
    <row r="60" spans="1:9" s="318" customFormat="1">
      <c r="A60" s="18" t="s">
        <v>42</v>
      </c>
      <c r="B60" s="317" t="s">
        <v>102</v>
      </c>
      <c r="C60" s="13" t="s">
        <v>77</v>
      </c>
      <c r="D60" s="10" t="s">
        <v>204</v>
      </c>
      <c r="E60" s="280" t="s">
        <v>8</v>
      </c>
      <c r="F60" s="280" t="s">
        <v>13</v>
      </c>
      <c r="G60" s="281">
        <v>3.54</v>
      </c>
      <c r="H60" s="294"/>
      <c r="I60" s="17"/>
    </row>
    <row r="61" spans="1:9" s="318" customFormat="1">
      <c r="A61" s="18" t="s">
        <v>43</v>
      </c>
      <c r="B61" s="317" t="s">
        <v>102</v>
      </c>
      <c r="C61" s="13" t="s">
        <v>78</v>
      </c>
      <c r="D61" s="10" t="s">
        <v>205</v>
      </c>
      <c r="E61" s="280" t="s">
        <v>8</v>
      </c>
      <c r="F61" s="280" t="s">
        <v>13</v>
      </c>
      <c r="G61" s="281">
        <v>3.54</v>
      </c>
      <c r="H61" s="294"/>
      <c r="I61" s="17"/>
    </row>
    <row r="62" spans="1:9" s="318" customFormat="1">
      <c r="A62" s="18" t="s">
        <v>44</v>
      </c>
      <c r="B62" s="317" t="s">
        <v>102</v>
      </c>
      <c r="C62" s="13" t="s">
        <v>79</v>
      </c>
      <c r="D62" s="10" t="s">
        <v>206</v>
      </c>
      <c r="E62" s="280" t="s">
        <v>8</v>
      </c>
      <c r="F62" s="280" t="s">
        <v>13</v>
      </c>
      <c r="G62" s="281">
        <v>6.42</v>
      </c>
      <c r="H62" s="294"/>
      <c r="I62" s="17"/>
    </row>
    <row r="63" spans="1:9" s="318" customFormat="1">
      <c r="A63" s="18" t="s">
        <v>45</v>
      </c>
      <c r="B63" s="317" t="s">
        <v>102</v>
      </c>
      <c r="C63" s="13" t="s">
        <v>80</v>
      </c>
      <c r="D63" s="10" t="s">
        <v>207</v>
      </c>
      <c r="E63" s="280" t="s">
        <v>8</v>
      </c>
      <c r="F63" s="280" t="s">
        <v>13</v>
      </c>
      <c r="G63" s="281">
        <v>6.42</v>
      </c>
      <c r="H63" s="294"/>
      <c r="I63" s="17"/>
    </row>
    <row r="64" spans="1:9" s="318" customFormat="1">
      <c r="A64" s="18" t="s">
        <v>46</v>
      </c>
      <c r="B64" s="317" t="s">
        <v>102</v>
      </c>
      <c r="C64" s="13" t="s">
        <v>82</v>
      </c>
      <c r="D64" s="10" t="s">
        <v>306</v>
      </c>
      <c r="E64" s="280" t="s">
        <v>8</v>
      </c>
      <c r="F64" s="280" t="s">
        <v>13</v>
      </c>
      <c r="G64" s="281">
        <v>7.58</v>
      </c>
      <c r="H64" s="294"/>
      <c r="I64" s="17"/>
    </row>
    <row r="65" spans="1:9" s="318" customFormat="1">
      <c r="A65" s="18" t="s">
        <v>47</v>
      </c>
      <c r="B65" s="317" t="s">
        <v>102</v>
      </c>
      <c r="C65" s="13" t="s">
        <v>82</v>
      </c>
      <c r="D65" s="10" t="s">
        <v>209</v>
      </c>
      <c r="E65" s="280" t="s">
        <v>8</v>
      </c>
      <c r="F65" s="280" t="s">
        <v>13</v>
      </c>
      <c r="G65" s="281">
        <v>18</v>
      </c>
      <c r="H65" s="294"/>
      <c r="I65" s="17"/>
    </row>
    <row r="66" spans="1:9" s="318" customFormat="1">
      <c r="A66" s="18" t="s">
        <v>107</v>
      </c>
      <c r="B66" s="317" t="s">
        <v>102</v>
      </c>
      <c r="C66" s="13" t="s">
        <v>81</v>
      </c>
      <c r="D66" s="10" t="s">
        <v>208</v>
      </c>
      <c r="E66" s="280" t="s">
        <v>8</v>
      </c>
      <c r="F66" s="280" t="s">
        <v>31</v>
      </c>
      <c r="G66" s="281">
        <v>18</v>
      </c>
      <c r="H66" s="294"/>
      <c r="I66" s="17"/>
    </row>
    <row r="67" spans="1:9" s="318" customFormat="1">
      <c r="A67" s="18" t="s">
        <v>108</v>
      </c>
      <c r="B67" s="317" t="s">
        <v>102</v>
      </c>
      <c r="C67" s="13" t="s">
        <v>221</v>
      </c>
      <c r="D67" s="10" t="s">
        <v>210</v>
      </c>
      <c r="E67" s="280" t="s">
        <v>8</v>
      </c>
      <c r="F67" s="280" t="s">
        <v>33</v>
      </c>
      <c r="G67" s="281">
        <v>11</v>
      </c>
      <c r="H67" s="294"/>
      <c r="I67" s="17"/>
    </row>
    <row r="68" spans="1:9" s="318" customFormat="1">
      <c r="A68" s="18" t="s">
        <v>253</v>
      </c>
      <c r="B68" s="317" t="s">
        <v>102</v>
      </c>
      <c r="C68" s="13" t="s">
        <v>222</v>
      </c>
      <c r="D68" s="10" t="s">
        <v>211</v>
      </c>
      <c r="E68" s="280" t="s">
        <v>8</v>
      </c>
      <c r="F68" s="280" t="s">
        <v>33</v>
      </c>
      <c r="G68" s="281">
        <v>11</v>
      </c>
      <c r="H68" s="294"/>
      <c r="I68" s="17"/>
    </row>
    <row r="69" spans="1:9" s="318" customFormat="1" ht="15.75">
      <c r="A69" s="319"/>
      <c r="B69" s="320"/>
      <c r="C69" s="320"/>
      <c r="D69" s="320"/>
      <c r="E69" s="320"/>
      <c r="F69" s="320"/>
      <c r="G69" s="320"/>
      <c r="H69" s="320"/>
      <c r="I69" s="392"/>
    </row>
    <row r="70" spans="1:9" s="318" customFormat="1" ht="15.75">
      <c r="A70" s="484" t="s">
        <v>48</v>
      </c>
      <c r="B70" s="179"/>
      <c r="C70" s="179"/>
      <c r="D70" s="504" t="s">
        <v>21</v>
      </c>
      <c r="E70" s="504"/>
      <c r="F70" s="504"/>
      <c r="G70" s="504"/>
      <c r="H70" s="504"/>
      <c r="I70" s="505"/>
    </row>
    <row r="71" spans="1:9" s="318" customFormat="1" ht="30">
      <c r="A71" s="18" t="s">
        <v>49</v>
      </c>
      <c r="B71" s="41" t="s">
        <v>101</v>
      </c>
      <c r="C71" s="41" t="s">
        <v>247</v>
      </c>
      <c r="D71" s="10" t="s">
        <v>321</v>
      </c>
      <c r="E71" s="46" t="s">
        <v>8</v>
      </c>
      <c r="F71" s="46" t="s">
        <v>23</v>
      </c>
      <c r="G71" s="268">
        <v>6.24</v>
      </c>
      <c r="H71" s="174"/>
      <c r="I71" s="87"/>
    </row>
    <row r="72" spans="1:9" s="318" customFormat="1" ht="30">
      <c r="A72" s="18" t="s">
        <v>109</v>
      </c>
      <c r="B72" s="41" t="s">
        <v>101</v>
      </c>
      <c r="C72" s="41" t="s">
        <v>248</v>
      </c>
      <c r="D72" s="10" t="s">
        <v>323</v>
      </c>
      <c r="E72" s="10" t="s">
        <v>8</v>
      </c>
      <c r="F72" s="10" t="s">
        <v>24</v>
      </c>
      <c r="G72" s="264">
        <v>218.4</v>
      </c>
      <c r="H72" s="294"/>
      <c r="I72" s="282"/>
    </row>
    <row r="73" spans="1:9" s="318" customFormat="1">
      <c r="A73" s="319"/>
      <c r="B73" s="320"/>
      <c r="C73" s="320"/>
      <c r="D73" s="320"/>
      <c r="E73" s="320"/>
      <c r="F73" s="320"/>
      <c r="G73" s="320"/>
      <c r="H73" s="320"/>
      <c r="I73" s="331"/>
    </row>
    <row r="74" spans="1:9" s="12" customFormat="1" ht="24.75" customHeight="1">
      <c r="A74" s="506" t="s">
        <v>100</v>
      </c>
      <c r="B74" s="507"/>
      <c r="C74" s="507"/>
      <c r="D74" s="507"/>
      <c r="E74" s="507"/>
      <c r="F74" s="507"/>
      <c r="G74" s="507"/>
      <c r="H74" s="508"/>
      <c r="I74" s="250"/>
    </row>
    <row r="75" spans="1:9">
      <c r="A75" s="23"/>
      <c r="B75" s="131"/>
      <c r="C75" s="53"/>
      <c r="D75" s="24"/>
      <c r="E75" s="25"/>
      <c r="F75" s="25"/>
      <c r="G75" s="14"/>
      <c r="H75" s="84"/>
      <c r="I75" s="26"/>
    </row>
    <row r="76" spans="1:9" ht="15.75">
      <c r="A76" s="481">
        <v>3</v>
      </c>
      <c r="B76" s="480"/>
      <c r="C76" s="480"/>
      <c r="D76" s="487" t="s">
        <v>334</v>
      </c>
      <c r="E76" s="487"/>
      <c r="F76" s="487"/>
      <c r="G76" s="487"/>
      <c r="H76" s="482"/>
      <c r="I76" s="483"/>
    </row>
    <row r="77" spans="1:9" ht="15.75">
      <c r="A77" s="484" t="s">
        <v>50</v>
      </c>
      <c r="B77" s="179"/>
      <c r="C77" s="179"/>
      <c r="D77" s="504" t="s">
        <v>333</v>
      </c>
      <c r="E77" s="504"/>
      <c r="F77" s="504"/>
      <c r="G77" s="504"/>
      <c r="H77" s="504"/>
      <c r="I77" s="505"/>
    </row>
    <row r="78" spans="1:9">
      <c r="A78" s="18" t="s">
        <v>51</v>
      </c>
      <c r="B78" s="54" t="s">
        <v>101</v>
      </c>
      <c r="C78" s="11" t="s">
        <v>68</v>
      </c>
      <c r="D78" s="20" t="s">
        <v>237</v>
      </c>
      <c r="E78" s="378" t="s">
        <v>8</v>
      </c>
      <c r="F78" s="378" t="s">
        <v>9</v>
      </c>
      <c r="G78" s="379">
        <v>0.26666666666666666</v>
      </c>
      <c r="H78" s="120"/>
      <c r="I78" s="17"/>
    </row>
    <row r="79" spans="1:9">
      <c r="A79" s="18" t="s">
        <v>52</v>
      </c>
      <c r="B79" s="180" t="s">
        <v>101</v>
      </c>
      <c r="C79" s="126" t="s">
        <v>336</v>
      </c>
      <c r="D79" s="380" t="s">
        <v>386</v>
      </c>
      <c r="E79" s="381" t="s">
        <v>8</v>
      </c>
      <c r="F79" s="381" t="s">
        <v>10</v>
      </c>
      <c r="G79" s="382">
        <v>64</v>
      </c>
      <c r="H79" s="184"/>
      <c r="I79" s="185"/>
    </row>
    <row r="80" spans="1:9">
      <c r="A80" s="18" t="s">
        <v>53</v>
      </c>
      <c r="B80" s="54" t="s">
        <v>101</v>
      </c>
      <c r="C80" s="13" t="s">
        <v>308</v>
      </c>
      <c r="D80" s="380" t="s">
        <v>387</v>
      </c>
      <c r="E80" s="378" t="s">
        <v>8</v>
      </c>
      <c r="F80" s="378" t="s">
        <v>10</v>
      </c>
      <c r="G80" s="383">
        <v>64</v>
      </c>
      <c r="H80" s="120"/>
      <c r="I80" s="17"/>
    </row>
    <row r="81" spans="1:9">
      <c r="A81" s="18" t="s">
        <v>54</v>
      </c>
      <c r="B81" s="54" t="s">
        <v>101</v>
      </c>
      <c r="C81" s="13" t="s">
        <v>337</v>
      </c>
      <c r="D81" s="384" t="s">
        <v>388</v>
      </c>
      <c r="E81" s="378" t="s">
        <v>8</v>
      </c>
      <c r="F81" s="378" t="s">
        <v>10</v>
      </c>
      <c r="G81" s="383">
        <v>64</v>
      </c>
      <c r="H81" s="120"/>
      <c r="I81" s="17"/>
    </row>
    <row r="82" spans="1:9">
      <c r="A82" s="18" t="s">
        <v>256</v>
      </c>
      <c r="B82" s="54" t="s">
        <v>101</v>
      </c>
      <c r="C82" s="13" t="s">
        <v>338</v>
      </c>
      <c r="D82" s="384" t="s">
        <v>389</v>
      </c>
      <c r="E82" s="378" t="s">
        <v>8</v>
      </c>
      <c r="F82" s="378" t="s">
        <v>10</v>
      </c>
      <c r="G82" s="383">
        <v>64</v>
      </c>
      <c r="H82" s="120"/>
      <c r="I82" s="17"/>
    </row>
    <row r="83" spans="1:9">
      <c r="A83" s="18" t="s">
        <v>374</v>
      </c>
      <c r="B83" s="54" t="s">
        <v>101</v>
      </c>
      <c r="C83" s="13" t="s">
        <v>339</v>
      </c>
      <c r="D83" s="384" t="s">
        <v>390</v>
      </c>
      <c r="E83" s="378" t="s">
        <v>8</v>
      </c>
      <c r="F83" s="378" t="s">
        <v>10</v>
      </c>
      <c r="G83" s="383">
        <v>64</v>
      </c>
      <c r="H83" s="120"/>
      <c r="I83" s="17"/>
    </row>
    <row r="84" spans="1:9">
      <c r="A84" s="18" t="s">
        <v>375</v>
      </c>
      <c r="B84" s="54" t="s">
        <v>101</v>
      </c>
      <c r="C84" s="13" t="s">
        <v>340</v>
      </c>
      <c r="D84" s="384" t="s">
        <v>391</v>
      </c>
      <c r="E84" s="378" t="s">
        <v>8</v>
      </c>
      <c r="F84" s="378" t="s">
        <v>10</v>
      </c>
      <c r="G84" s="383">
        <v>64</v>
      </c>
      <c r="H84" s="120"/>
      <c r="I84" s="17"/>
    </row>
    <row r="85" spans="1:9">
      <c r="A85" s="18" t="s">
        <v>376</v>
      </c>
      <c r="B85" s="54" t="s">
        <v>101</v>
      </c>
      <c r="C85" s="13" t="s">
        <v>341</v>
      </c>
      <c r="D85" s="384" t="s">
        <v>392</v>
      </c>
      <c r="E85" s="378" t="s">
        <v>8</v>
      </c>
      <c r="F85" s="378" t="s">
        <v>10</v>
      </c>
      <c r="G85" s="383">
        <v>64</v>
      </c>
      <c r="H85" s="120"/>
      <c r="I85" s="17"/>
    </row>
    <row r="86" spans="1:9" ht="15.75">
      <c r="A86" s="18"/>
      <c r="B86" s="54"/>
      <c r="C86" s="13"/>
      <c r="D86" s="384"/>
      <c r="E86" s="378"/>
      <c r="F86" s="378"/>
      <c r="G86" s="383"/>
      <c r="H86" s="120"/>
      <c r="I86" s="393"/>
    </row>
    <row r="87" spans="1:9">
      <c r="A87" s="18"/>
      <c r="B87" s="54"/>
      <c r="C87" s="13"/>
      <c r="D87" s="384"/>
      <c r="E87" s="378"/>
      <c r="F87" s="378"/>
      <c r="G87" s="383"/>
      <c r="H87" s="120"/>
      <c r="I87" s="17"/>
    </row>
    <row r="88" spans="1:9" ht="15.75">
      <c r="A88" s="484" t="s">
        <v>55</v>
      </c>
      <c r="B88" s="179"/>
      <c r="C88" s="179"/>
      <c r="D88" s="504" t="s">
        <v>335</v>
      </c>
      <c r="E88" s="504"/>
      <c r="F88" s="504"/>
      <c r="G88" s="504"/>
      <c r="H88" s="504"/>
      <c r="I88" s="505">
        <v>0</v>
      </c>
    </row>
    <row r="89" spans="1:9">
      <c r="A89" s="18" t="s">
        <v>56</v>
      </c>
      <c r="B89" s="54" t="s">
        <v>101</v>
      </c>
      <c r="C89" s="11" t="s">
        <v>68</v>
      </c>
      <c r="D89" s="20" t="s">
        <v>237</v>
      </c>
      <c r="E89" s="378" t="s">
        <v>8</v>
      </c>
      <c r="F89" s="378" t="s">
        <v>9</v>
      </c>
      <c r="G89" s="383">
        <v>0.26666666666666666</v>
      </c>
      <c r="H89" s="120"/>
      <c r="I89" s="17"/>
    </row>
    <row r="90" spans="1:9">
      <c r="A90" s="18" t="s">
        <v>57</v>
      </c>
      <c r="B90" s="54" t="s">
        <v>101</v>
      </c>
      <c r="C90" s="13" t="s">
        <v>336</v>
      </c>
      <c r="D90" s="380" t="s">
        <v>386</v>
      </c>
      <c r="E90" s="378" t="s">
        <v>8</v>
      </c>
      <c r="F90" s="378" t="s">
        <v>10</v>
      </c>
      <c r="G90" s="383">
        <v>64</v>
      </c>
      <c r="H90" s="120"/>
      <c r="I90" s="17"/>
    </row>
    <row r="91" spans="1:9">
      <c r="A91" s="18" t="s">
        <v>58</v>
      </c>
      <c r="B91" s="54" t="s">
        <v>101</v>
      </c>
      <c r="C91" s="13" t="s">
        <v>308</v>
      </c>
      <c r="D91" s="380" t="s">
        <v>387</v>
      </c>
      <c r="E91" s="378" t="s">
        <v>8</v>
      </c>
      <c r="F91" s="378" t="s">
        <v>10</v>
      </c>
      <c r="G91" s="383">
        <v>64</v>
      </c>
      <c r="H91" s="120"/>
      <c r="I91" s="17"/>
    </row>
    <row r="92" spans="1:9">
      <c r="A92" s="18" t="s">
        <v>257</v>
      </c>
      <c r="B92" s="54" t="s">
        <v>101</v>
      </c>
      <c r="C92" s="13" t="s">
        <v>337</v>
      </c>
      <c r="D92" s="384" t="s">
        <v>388</v>
      </c>
      <c r="E92" s="378" t="s">
        <v>8</v>
      </c>
      <c r="F92" s="378" t="s">
        <v>10</v>
      </c>
      <c r="G92" s="383">
        <v>64</v>
      </c>
      <c r="H92" s="120"/>
      <c r="I92" s="17"/>
    </row>
    <row r="93" spans="1:9">
      <c r="A93" s="18" t="s">
        <v>377</v>
      </c>
      <c r="B93" s="54" t="s">
        <v>101</v>
      </c>
      <c r="C93" s="13" t="s">
        <v>338</v>
      </c>
      <c r="D93" s="384" t="s">
        <v>389</v>
      </c>
      <c r="E93" s="378" t="s">
        <v>8</v>
      </c>
      <c r="F93" s="378" t="s">
        <v>10</v>
      </c>
      <c r="G93" s="383">
        <v>64</v>
      </c>
      <c r="H93" s="120"/>
      <c r="I93" s="17"/>
    </row>
    <row r="94" spans="1:9">
      <c r="A94" s="18" t="s">
        <v>378</v>
      </c>
      <c r="B94" s="54" t="s">
        <v>101</v>
      </c>
      <c r="C94" s="13" t="s">
        <v>339</v>
      </c>
      <c r="D94" s="384" t="s">
        <v>390</v>
      </c>
      <c r="E94" s="378" t="s">
        <v>8</v>
      </c>
      <c r="F94" s="378" t="s">
        <v>10</v>
      </c>
      <c r="G94" s="383">
        <v>64</v>
      </c>
      <c r="H94" s="120"/>
      <c r="I94" s="17"/>
    </row>
    <row r="95" spans="1:9">
      <c r="A95" s="18" t="s">
        <v>379</v>
      </c>
      <c r="B95" s="54" t="s">
        <v>101</v>
      </c>
      <c r="C95" s="13" t="s">
        <v>340</v>
      </c>
      <c r="D95" s="384" t="s">
        <v>391</v>
      </c>
      <c r="E95" s="378" t="s">
        <v>8</v>
      </c>
      <c r="F95" s="378" t="s">
        <v>10</v>
      </c>
      <c r="G95" s="383">
        <v>64</v>
      </c>
      <c r="H95" s="120"/>
      <c r="I95" s="17"/>
    </row>
    <row r="96" spans="1:9">
      <c r="A96" s="18" t="s">
        <v>380</v>
      </c>
      <c r="B96" s="54" t="s">
        <v>101</v>
      </c>
      <c r="C96" s="13" t="s">
        <v>341</v>
      </c>
      <c r="D96" s="384" t="s">
        <v>392</v>
      </c>
      <c r="E96" s="378" t="s">
        <v>8</v>
      </c>
      <c r="F96" s="378" t="s">
        <v>10</v>
      </c>
      <c r="G96" s="383">
        <v>64</v>
      </c>
      <c r="H96" s="120"/>
      <c r="I96" s="17"/>
    </row>
    <row r="97" spans="1:9" ht="15.75">
      <c r="A97" s="23"/>
      <c r="B97" s="131"/>
      <c r="C97" s="53"/>
      <c r="D97" s="24"/>
      <c r="E97" s="25"/>
      <c r="F97" s="25"/>
      <c r="G97" s="14"/>
      <c r="H97" s="84"/>
      <c r="I97" s="332"/>
    </row>
    <row r="98" spans="1:9" ht="15.75">
      <c r="A98" s="506" t="s">
        <v>355</v>
      </c>
      <c r="B98" s="507"/>
      <c r="C98" s="507"/>
      <c r="D98" s="507"/>
      <c r="E98" s="507"/>
      <c r="F98" s="507"/>
      <c r="G98" s="507"/>
      <c r="H98" s="508"/>
      <c r="I98" s="250"/>
    </row>
    <row r="99" spans="1:9">
      <c r="A99" s="23"/>
      <c r="B99" s="131"/>
      <c r="C99" s="53"/>
      <c r="D99" s="24"/>
      <c r="E99" s="25"/>
      <c r="F99" s="25"/>
      <c r="G99" s="14"/>
      <c r="H99" s="84"/>
      <c r="I99" s="26"/>
    </row>
    <row r="100" spans="1:9" ht="28.5" customHeight="1" thickBot="1">
      <c r="A100" s="500" t="s">
        <v>66</v>
      </c>
      <c r="B100" s="501"/>
      <c r="C100" s="501"/>
      <c r="D100" s="501"/>
      <c r="E100" s="501"/>
      <c r="F100" s="501"/>
      <c r="G100" s="501"/>
      <c r="H100" s="502"/>
      <c r="I100" s="249"/>
    </row>
    <row r="102" spans="1:9" ht="20.100000000000001" customHeight="1">
      <c r="A102" s="372" t="s">
        <v>424</v>
      </c>
      <c r="B102" s="373"/>
      <c r="C102" s="373"/>
      <c r="D102" s="374"/>
      <c r="H102" s="90"/>
      <c r="I102" s="90"/>
    </row>
    <row r="103" spans="1:9" ht="15.75">
      <c r="A103" s="372" t="s">
        <v>425</v>
      </c>
      <c r="B103" s="373"/>
      <c r="C103" s="373"/>
      <c r="D103" s="374"/>
      <c r="I103" s="90"/>
    </row>
    <row r="104" spans="1:9">
      <c r="I104" s="90"/>
    </row>
    <row r="105" spans="1:9">
      <c r="I105" s="90"/>
    </row>
    <row r="106" spans="1:9">
      <c r="I106" s="90"/>
    </row>
    <row r="107" spans="1:9">
      <c r="I107" s="90"/>
    </row>
    <row r="108" spans="1:9">
      <c r="I108" s="90"/>
    </row>
    <row r="109" spans="1:9">
      <c r="I109" s="90"/>
    </row>
    <row r="487" spans="2:9">
      <c r="C487" s="51" t="s">
        <v>297</v>
      </c>
      <c r="D487" s="4" t="s">
        <v>300</v>
      </c>
    </row>
    <row r="488" spans="2:9">
      <c r="B488" s="51">
        <v>2921</v>
      </c>
      <c r="C488" s="51" t="s">
        <v>176</v>
      </c>
      <c r="G488" s="4">
        <v>0.2</v>
      </c>
      <c r="H488" s="5">
        <v>29.45</v>
      </c>
      <c r="I488" s="5">
        <f>H488*G488</f>
        <v>5.8900000000000006</v>
      </c>
    </row>
    <row r="489" spans="2:9">
      <c r="B489" s="51">
        <v>2922</v>
      </c>
      <c r="C489" s="51" t="s">
        <v>176</v>
      </c>
      <c r="G489" s="4">
        <v>0.01</v>
      </c>
      <c r="H489" s="5">
        <v>16.29</v>
      </c>
      <c r="I489" s="5">
        <f t="shared" ref="I489:I492" si="0">H489*G489</f>
        <v>0.16289999999999999</v>
      </c>
    </row>
    <row r="490" spans="2:9">
      <c r="B490" s="51">
        <v>3767</v>
      </c>
      <c r="C490" s="51" t="s">
        <v>101</v>
      </c>
      <c r="G490" s="4">
        <v>0.3</v>
      </c>
      <c r="H490" s="5">
        <v>0.36</v>
      </c>
      <c r="I490" s="5">
        <f t="shared" si="0"/>
        <v>0.108</v>
      </c>
    </row>
    <row r="491" spans="2:9">
      <c r="B491" s="51">
        <v>88310</v>
      </c>
      <c r="C491" s="51" t="s">
        <v>101</v>
      </c>
      <c r="D491" s="4" t="s">
        <v>298</v>
      </c>
      <c r="G491" s="4">
        <v>0.8</v>
      </c>
      <c r="H491" s="5">
        <v>20.11</v>
      </c>
      <c r="I491" s="5">
        <f t="shared" si="0"/>
        <v>16.088000000000001</v>
      </c>
    </row>
    <row r="492" spans="2:9">
      <c r="B492" s="51">
        <v>88316</v>
      </c>
      <c r="C492" s="51" t="s">
        <v>101</v>
      </c>
      <c r="D492" s="4" t="s">
        <v>299</v>
      </c>
      <c r="G492" s="4">
        <v>0.4</v>
      </c>
      <c r="H492" s="5">
        <v>14.32</v>
      </c>
      <c r="I492" s="5">
        <f t="shared" si="0"/>
        <v>5.7280000000000006</v>
      </c>
    </row>
    <row r="493" spans="2:9">
      <c r="G493" s="4"/>
    </row>
    <row r="494" spans="2:9">
      <c r="G494" s="227"/>
      <c r="I494" s="5">
        <f>(I491+I492)/1.8752</f>
        <v>11.633959044368602</v>
      </c>
    </row>
    <row r="495" spans="2:9">
      <c r="G495" s="227"/>
      <c r="I495" s="5">
        <f>I488+I489+I490</f>
        <v>6.1608999999999998</v>
      </c>
    </row>
    <row r="496" spans="2:9">
      <c r="G496" s="227"/>
    </row>
    <row r="497" spans="7:9">
      <c r="G497" s="227"/>
      <c r="I497" s="5">
        <f>I494*0.8752</f>
        <v>10.1820409556314</v>
      </c>
    </row>
    <row r="498" spans="7:9">
      <c r="G498" s="227"/>
    </row>
    <row r="499" spans="7:9">
      <c r="G499" s="227"/>
    </row>
    <row r="500" spans="7:9">
      <c r="G500" s="227"/>
    </row>
    <row r="501" spans="7:9">
      <c r="G501" s="227"/>
    </row>
    <row r="502" spans="7:9">
      <c r="I502" s="127" t="e">
        <f>'PLAN MARQUISE'!#REF!</f>
        <v>#REF!</v>
      </c>
    </row>
    <row r="503" spans="7:9" ht="15.75">
      <c r="I503" s="128" t="e">
        <f>I502*I501</f>
        <v>#REF!</v>
      </c>
    </row>
    <row r="1466" spans="1:9" s="4" customFormat="1">
      <c r="A1466" s="486"/>
      <c r="B1466" s="51"/>
      <c r="C1466" s="51" t="s">
        <v>297</v>
      </c>
      <c r="D1466" s="4" t="s">
        <v>300</v>
      </c>
      <c r="G1466" s="27"/>
      <c r="H1466" s="5"/>
      <c r="I1466" s="5"/>
    </row>
    <row r="1467" spans="1:9">
      <c r="B1467" s="51">
        <v>2921</v>
      </c>
      <c r="C1467" s="51" t="s">
        <v>176</v>
      </c>
      <c r="G1467" s="4">
        <v>0.2</v>
      </c>
      <c r="H1467" s="5">
        <v>29.45</v>
      </c>
      <c r="I1467" s="5">
        <f>H1467*G1467</f>
        <v>5.8900000000000006</v>
      </c>
    </row>
    <row r="1468" spans="1:9">
      <c r="B1468" s="51">
        <v>2922</v>
      </c>
      <c r="C1468" s="51" t="s">
        <v>176</v>
      </c>
      <c r="G1468" s="4">
        <v>0.01</v>
      </c>
      <c r="H1468" s="5">
        <v>16.29</v>
      </c>
      <c r="I1468" s="5">
        <f t="shared" ref="I1468:I1471" si="1">H1468*G1468</f>
        <v>0.16289999999999999</v>
      </c>
    </row>
    <row r="1469" spans="1:9">
      <c r="B1469" s="51">
        <v>3767</v>
      </c>
      <c r="C1469" s="51" t="s">
        <v>101</v>
      </c>
      <c r="G1469" s="4">
        <v>0.3</v>
      </c>
      <c r="H1469" s="5">
        <v>0.36</v>
      </c>
      <c r="I1469" s="5">
        <f t="shared" si="1"/>
        <v>0.108</v>
      </c>
    </row>
    <row r="1470" spans="1:9">
      <c r="B1470" s="51">
        <v>88310</v>
      </c>
      <c r="C1470" s="51" t="s">
        <v>101</v>
      </c>
      <c r="D1470" s="4" t="s">
        <v>298</v>
      </c>
      <c r="G1470" s="4">
        <v>0.8</v>
      </c>
      <c r="H1470" s="5">
        <v>20.11</v>
      </c>
      <c r="I1470" s="5">
        <f t="shared" si="1"/>
        <v>16.088000000000001</v>
      </c>
    </row>
    <row r="1471" spans="1:9">
      <c r="B1471" s="51">
        <v>88316</v>
      </c>
      <c r="C1471" s="51" t="s">
        <v>101</v>
      </c>
      <c r="D1471" s="4" t="s">
        <v>299</v>
      </c>
      <c r="G1471" s="4">
        <v>0.4</v>
      </c>
      <c r="H1471" s="5">
        <v>14.32</v>
      </c>
      <c r="I1471" s="5">
        <f t="shared" si="1"/>
        <v>5.7280000000000006</v>
      </c>
    </row>
    <row r="1472" spans="1:9">
      <c r="G1472" s="4"/>
    </row>
    <row r="1473" spans="7:9">
      <c r="G1473" s="227"/>
      <c r="I1473" s="5">
        <f>(I1470+I1471)/1.8752</f>
        <v>11.633959044368602</v>
      </c>
    </row>
    <row r="1474" spans="7:9">
      <c r="G1474" s="227"/>
      <c r="I1474" s="5">
        <f>I1467+I1468+I1469</f>
        <v>6.1608999999999998</v>
      </c>
    </row>
    <row r="1475" spans="7:9">
      <c r="G1475" s="227"/>
    </row>
    <row r="1476" spans="7:9">
      <c r="G1476" s="227"/>
      <c r="I1476" s="5">
        <f>I1473*0.8752</f>
        <v>10.1820409556314</v>
      </c>
    </row>
    <row r="1477" spans="7:9">
      <c r="G1477" s="227"/>
    </row>
    <row r="1478" spans="7:9">
      <c r="G1478" s="227"/>
    </row>
    <row r="1479" spans="7:9">
      <c r="G1479" s="227"/>
    </row>
    <row r="1480" spans="7:9">
      <c r="G1480" s="227"/>
    </row>
    <row r="1481" spans="7:9">
      <c r="I1481" s="5" t="e">
        <f>'PLAN MARQUISE'!#REF!</f>
        <v>#REF!</v>
      </c>
    </row>
    <row r="2486" spans="2:9">
      <c r="C2486" s="51" t="s">
        <v>297</v>
      </c>
      <c r="D2486" s="4" t="s">
        <v>300</v>
      </c>
    </row>
    <row r="2487" spans="2:9">
      <c r="B2487" s="51">
        <v>2921</v>
      </c>
      <c r="C2487" s="51" t="s">
        <v>176</v>
      </c>
      <c r="G2487" s="4">
        <v>0.2</v>
      </c>
      <c r="H2487" s="5">
        <v>29.45</v>
      </c>
      <c r="I2487" s="5">
        <f>H2487*G2487</f>
        <v>5.8900000000000006</v>
      </c>
    </row>
    <row r="2488" spans="2:9">
      <c r="B2488" s="51">
        <v>2922</v>
      </c>
      <c r="C2488" s="51" t="s">
        <v>176</v>
      </c>
      <c r="G2488" s="4">
        <v>0.01</v>
      </c>
      <c r="H2488" s="5">
        <v>16.29</v>
      </c>
      <c r="I2488" s="5">
        <f t="shared" ref="I2488:I2491" si="2">H2488*G2488</f>
        <v>0.16289999999999999</v>
      </c>
    </row>
    <row r="2489" spans="2:9">
      <c r="B2489" s="51">
        <v>3767</v>
      </c>
      <c r="C2489" s="51" t="s">
        <v>101</v>
      </c>
      <c r="G2489" s="4">
        <v>0.3</v>
      </c>
      <c r="H2489" s="5">
        <v>0.36</v>
      </c>
      <c r="I2489" s="5">
        <f t="shared" si="2"/>
        <v>0.108</v>
      </c>
    </row>
    <row r="2490" spans="2:9">
      <c r="B2490" s="51">
        <v>88310</v>
      </c>
      <c r="C2490" s="51" t="s">
        <v>101</v>
      </c>
      <c r="D2490" s="4" t="s">
        <v>298</v>
      </c>
      <c r="G2490" s="4">
        <v>0.8</v>
      </c>
      <c r="H2490" s="5">
        <v>20.11</v>
      </c>
      <c r="I2490" s="5">
        <f t="shared" si="2"/>
        <v>16.088000000000001</v>
      </c>
    </row>
    <row r="2491" spans="2:9">
      <c r="B2491" s="51">
        <v>88316</v>
      </c>
      <c r="C2491" s="51" t="s">
        <v>101</v>
      </c>
      <c r="D2491" s="4" t="s">
        <v>299</v>
      </c>
      <c r="G2491" s="4">
        <v>0.4</v>
      </c>
      <c r="H2491" s="5">
        <v>14.32</v>
      </c>
      <c r="I2491" s="5">
        <f t="shared" si="2"/>
        <v>5.7280000000000006</v>
      </c>
    </row>
    <row r="2492" spans="2:9">
      <c r="G2492" s="4"/>
    </row>
    <row r="2493" spans="2:9">
      <c r="G2493" s="227"/>
      <c r="I2493" s="5">
        <f>(I2490+I2491)/1.8752</f>
        <v>11.633959044368602</v>
      </c>
    </row>
    <row r="2494" spans="2:9">
      <c r="G2494" s="227"/>
      <c r="I2494" s="5">
        <f>I2487+I2488+I2489</f>
        <v>6.1608999999999998</v>
      </c>
    </row>
    <row r="2495" spans="2:9">
      <c r="G2495" s="227"/>
    </row>
    <row r="2496" spans="2:9">
      <c r="G2496" s="227"/>
      <c r="I2496" s="5">
        <f>I2493*0.8752</f>
        <v>10.1820409556314</v>
      </c>
    </row>
    <row r="2497" spans="7:9">
      <c r="G2497" s="227"/>
    </row>
    <row r="2498" spans="7:9">
      <c r="G2498" s="227"/>
    </row>
    <row r="2499" spans="7:9">
      <c r="G2499" s="227"/>
    </row>
    <row r="2500" spans="7:9">
      <c r="G2500" s="227"/>
    </row>
    <row r="2501" spans="7:9">
      <c r="I2501" s="5" t="e">
        <f>'PLAN MARQUISE'!#REF!</f>
        <v>#REF!</v>
      </c>
    </row>
    <row r="3482" spans="1:9" s="4" customFormat="1">
      <c r="A3482" s="486"/>
      <c r="B3482" s="51"/>
      <c r="C3482" s="51" t="s">
        <v>297</v>
      </c>
      <c r="D3482" s="4" t="s">
        <v>300</v>
      </c>
      <c r="G3482" s="27"/>
      <c r="H3482" s="5"/>
      <c r="I3482" s="5"/>
    </row>
    <row r="3483" spans="1:9">
      <c r="B3483" s="51">
        <v>2921</v>
      </c>
      <c r="C3483" s="51" t="s">
        <v>176</v>
      </c>
      <c r="G3483" s="4">
        <v>0.2</v>
      </c>
      <c r="H3483" s="5">
        <v>29.45</v>
      </c>
      <c r="I3483" s="5">
        <f>H3483*G3483</f>
        <v>5.8900000000000006</v>
      </c>
    </row>
    <row r="3484" spans="1:9">
      <c r="B3484" s="51">
        <v>2922</v>
      </c>
      <c r="C3484" s="51" t="s">
        <v>176</v>
      </c>
      <c r="G3484" s="4">
        <v>0.01</v>
      </c>
      <c r="H3484" s="5">
        <v>16.29</v>
      </c>
      <c r="I3484" s="5">
        <f t="shared" ref="I3484:I3487" si="3">H3484*G3484</f>
        <v>0.16289999999999999</v>
      </c>
    </row>
    <row r="3485" spans="1:9">
      <c r="B3485" s="51">
        <v>3767</v>
      </c>
      <c r="C3485" s="51" t="s">
        <v>101</v>
      </c>
      <c r="G3485" s="4">
        <v>0.3</v>
      </c>
      <c r="H3485" s="5">
        <v>0.36</v>
      </c>
      <c r="I3485" s="5">
        <f t="shared" si="3"/>
        <v>0.108</v>
      </c>
    </row>
    <row r="3486" spans="1:9">
      <c r="B3486" s="51">
        <v>88310</v>
      </c>
      <c r="C3486" s="51" t="s">
        <v>101</v>
      </c>
      <c r="D3486" s="4" t="s">
        <v>298</v>
      </c>
      <c r="G3486" s="4">
        <v>0.8</v>
      </c>
      <c r="H3486" s="5">
        <v>20.11</v>
      </c>
      <c r="I3486" s="5">
        <f t="shared" si="3"/>
        <v>16.088000000000001</v>
      </c>
    </row>
    <row r="3487" spans="1:9">
      <c r="B3487" s="51">
        <v>88316</v>
      </c>
      <c r="C3487" s="51" t="s">
        <v>101</v>
      </c>
      <c r="D3487" s="4" t="s">
        <v>299</v>
      </c>
      <c r="G3487" s="4">
        <v>0.4</v>
      </c>
      <c r="H3487" s="5">
        <v>14.32</v>
      </c>
      <c r="I3487" s="5">
        <f t="shared" si="3"/>
        <v>5.7280000000000006</v>
      </c>
    </row>
    <row r="3488" spans="1:9">
      <c r="G3488" s="4"/>
    </row>
    <row r="3489" spans="7:9">
      <c r="G3489" s="227"/>
      <c r="I3489" s="5">
        <f>(I3486+I3487)/1.8752</f>
        <v>11.633959044368602</v>
      </c>
    </row>
    <row r="3490" spans="7:9">
      <c r="G3490" s="227"/>
      <c r="I3490" s="5">
        <f>I3483+I3484+I3485</f>
        <v>6.1608999999999998</v>
      </c>
    </row>
    <row r="3491" spans="7:9">
      <c r="G3491" s="227"/>
    </row>
    <row r="3492" spans="7:9">
      <c r="G3492" s="227"/>
      <c r="I3492" s="5">
        <f>I3489*0.8752</f>
        <v>10.1820409556314</v>
      </c>
    </row>
    <row r="3493" spans="7:9">
      <c r="G3493" s="227"/>
    </row>
    <row r="3494" spans="7:9">
      <c r="G3494" s="227"/>
    </row>
    <row r="3495" spans="7:9">
      <c r="G3495" s="227"/>
    </row>
    <row r="3496" spans="7:9">
      <c r="G3496" s="227"/>
    </row>
    <row r="3497" spans="7:9">
      <c r="I3497" s="5" t="e">
        <f>'PLAN MARQUISE'!#REF!</f>
        <v>#REF!</v>
      </c>
    </row>
    <row r="4535" spans="2:9">
      <c r="C4535" s="51" t="s">
        <v>297</v>
      </c>
      <c r="D4535" s="4" t="s">
        <v>300</v>
      </c>
    </row>
    <row r="4536" spans="2:9">
      <c r="B4536" s="51">
        <v>2921</v>
      </c>
      <c r="C4536" s="51" t="s">
        <v>176</v>
      </c>
      <c r="G4536" s="4">
        <v>0.2</v>
      </c>
      <c r="H4536" s="5">
        <v>29.45</v>
      </c>
      <c r="I4536" s="5">
        <f>H4536*G4536</f>
        <v>5.8900000000000006</v>
      </c>
    </row>
    <row r="4537" spans="2:9">
      <c r="B4537" s="51">
        <v>2922</v>
      </c>
      <c r="C4537" s="51" t="s">
        <v>176</v>
      </c>
      <c r="G4537" s="4">
        <v>0.01</v>
      </c>
      <c r="H4537" s="5">
        <v>16.29</v>
      </c>
      <c r="I4537" s="5">
        <f t="shared" ref="I4537:I4540" si="4">H4537*G4537</f>
        <v>0.16289999999999999</v>
      </c>
    </row>
    <row r="4538" spans="2:9">
      <c r="B4538" s="51">
        <v>3767</v>
      </c>
      <c r="C4538" s="51" t="s">
        <v>101</v>
      </c>
      <c r="G4538" s="4">
        <v>0.3</v>
      </c>
      <c r="H4538" s="5">
        <v>0.36</v>
      </c>
      <c r="I4538" s="5">
        <f t="shared" si="4"/>
        <v>0.108</v>
      </c>
    </row>
    <row r="4539" spans="2:9">
      <c r="B4539" s="51">
        <v>88310</v>
      </c>
      <c r="C4539" s="51" t="s">
        <v>101</v>
      </c>
      <c r="D4539" s="4" t="s">
        <v>298</v>
      </c>
      <c r="G4539" s="4">
        <v>0.8</v>
      </c>
      <c r="H4539" s="5">
        <v>20.11</v>
      </c>
      <c r="I4539" s="5">
        <f t="shared" si="4"/>
        <v>16.088000000000001</v>
      </c>
    </row>
    <row r="4540" spans="2:9">
      <c r="B4540" s="51">
        <v>88316</v>
      </c>
      <c r="C4540" s="51" t="s">
        <v>101</v>
      </c>
      <c r="D4540" s="4" t="s">
        <v>299</v>
      </c>
      <c r="G4540" s="4">
        <v>0.4</v>
      </c>
      <c r="H4540" s="5">
        <v>14.32</v>
      </c>
      <c r="I4540" s="5">
        <f t="shared" si="4"/>
        <v>5.7280000000000006</v>
      </c>
    </row>
    <row r="4541" spans="2:9">
      <c r="G4541" s="4"/>
    </row>
    <row r="4542" spans="2:9">
      <c r="G4542" s="227"/>
      <c r="I4542" s="5">
        <f>(I4539+I4540)/1.8752</f>
        <v>11.633959044368602</v>
      </c>
    </row>
    <row r="4543" spans="2:9">
      <c r="G4543" s="227"/>
      <c r="I4543" s="5">
        <f>I4536+I4537+I4538</f>
        <v>6.1608999999999998</v>
      </c>
    </row>
    <row r="4544" spans="2:9">
      <c r="G4544" s="227"/>
    </row>
    <row r="4545" spans="1:9">
      <c r="G4545" s="227"/>
      <c r="I4545" s="5">
        <f>I4542*0.8752</f>
        <v>10.1820409556314</v>
      </c>
    </row>
    <row r="4546" spans="1:9">
      <c r="G4546" s="227"/>
    </row>
    <row r="4547" spans="1:9">
      <c r="G4547" s="227"/>
    </row>
    <row r="4548" spans="1:9">
      <c r="G4548" s="227"/>
    </row>
    <row r="4549" spans="1:9">
      <c r="G4549" s="227"/>
    </row>
    <row r="4550" spans="1:9">
      <c r="I4550" s="5" t="e">
        <f>'PLAN MARQUISE'!#REF!</f>
        <v>#REF!</v>
      </c>
    </row>
    <row r="4552" spans="1:9">
      <c r="A4552" s="503"/>
      <c r="B4552" s="503"/>
      <c r="C4552" s="503"/>
      <c r="D4552" s="503"/>
      <c r="E4552" s="503"/>
      <c r="F4552" s="503"/>
      <c r="G4552" s="503"/>
      <c r="H4552" s="503"/>
      <c r="I4552" s="503"/>
    </row>
    <row r="5760" spans="3:4">
      <c r="C5760" s="51" t="s">
        <v>297</v>
      </c>
      <c r="D5760" s="4" t="s">
        <v>300</v>
      </c>
    </row>
    <row r="5761" spans="2:9">
      <c r="B5761" s="51">
        <v>2921</v>
      </c>
      <c r="C5761" s="51" t="s">
        <v>176</v>
      </c>
      <c r="G5761" s="4">
        <v>0.2</v>
      </c>
      <c r="H5761" s="5">
        <v>29.45</v>
      </c>
      <c r="I5761" s="5">
        <f>H5761*G5761</f>
        <v>5.8900000000000006</v>
      </c>
    </row>
    <row r="5762" spans="2:9">
      <c r="B5762" s="51">
        <v>2922</v>
      </c>
      <c r="C5762" s="51" t="s">
        <v>176</v>
      </c>
      <c r="G5762" s="4">
        <v>0.01</v>
      </c>
      <c r="H5762" s="5">
        <v>16.29</v>
      </c>
      <c r="I5762" s="5">
        <f t="shared" ref="I5762:I5765" si="5">H5762*G5762</f>
        <v>0.16289999999999999</v>
      </c>
    </row>
    <row r="5763" spans="2:9">
      <c r="B5763" s="51">
        <v>3767</v>
      </c>
      <c r="C5763" s="51" t="s">
        <v>101</v>
      </c>
      <c r="D5763" s="4" t="s">
        <v>245</v>
      </c>
      <c r="G5763" s="4">
        <v>0.3</v>
      </c>
      <c r="H5763" s="5">
        <v>0.36</v>
      </c>
      <c r="I5763" s="5">
        <f t="shared" si="5"/>
        <v>0.108</v>
      </c>
    </row>
    <row r="5764" spans="2:9">
      <c r="B5764" s="51">
        <v>88310</v>
      </c>
      <c r="C5764" s="51" t="s">
        <v>101</v>
      </c>
      <c r="D5764" s="4" t="s">
        <v>298</v>
      </c>
      <c r="G5764" s="4">
        <v>0.8</v>
      </c>
      <c r="H5764" s="5">
        <v>20.11</v>
      </c>
      <c r="I5764" s="5">
        <f t="shared" si="5"/>
        <v>16.088000000000001</v>
      </c>
    </row>
    <row r="5765" spans="2:9">
      <c r="B5765" s="51">
        <v>88316</v>
      </c>
      <c r="C5765" s="51" t="s">
        <v>101</v>
      </c>
      <c r="D5765" s="4" t="s">
        <v>299</v>
      </c>
      <c r="G5765" s="4">
        <v>0.4</v>
      </c>
      <c r="H5765" s="5">
        <v>14.32</v>
      </c>
      <c r="I5765" s="5">
        <f t="shared" si="5"/>
        <v>5.7280000000000006</v>
      </c>
    </row>
    <row r="5766" spans="2:9">
      <c r="G5766" s="4"/>
    </row>
    <row r="5767" spans="2:9">
      <c r="G5767" s="227"/>
      <c r="I5767" s="5">
        <f>(I5764+I5765)/1.8752</f>
        <v>11.633959044368602</v>
      </c>
    </row>
    <row r="5768" spans="2:9">
      <c r="G5768" s="227"/>
      <c r="I5768" s="5">
        <f>I5761+I5762+I5763</f>
        <v>6.1608999999999998</v>
      </c>
    </row>
    <row r="5769" spans="2:9">
      <c r="G5769" s="227"/>
    </row>
    <row r="5770" spans="2:9">
      <c r="G5770" s="227"/>
      <c r="I5770" s="5">
        <f>I5767*0.8752</f>
        <v>10.1820409556314</v>
      </c>
    </row>
    <row r="5771" spans="2:9">
      <c r="G5771" s="227"/>
    </row>
    <row r="5772" spans="2:9">
      <c r="G5772" s="227"/>
    </row>
    <row r="5773" spans="2:9">
      <c r="G5773" s="227"/>
    </row>
    <row r="5774" spans="2:9">
      <c r="G5774" s="227"/>
    </row>
    <row r="5775" spans="2:9">
      <c r="I5775" s="5" t="e">
        <f>'PLAN MARQUISE'!#REF!</f>
        <v>#REF!</v>
      </c>
    </row>
    <row r="5777" spans="1:9">
      <c r="A5777" s="503"/>
      <c r="B5777" s="503"/>
      <c r="C5777" s="503"/>
      <c r="D5777" s="503"/>
      <c r="E5777" s="503"/>
      <c r="F5777" s="503"/>
      <c r="G5777" s="503"/>
      <c r="H5777" s="503"/>
      <c r="I5777" s="503"/>
    </row>
    <row r="5778" spans="1:9">
      <c r="C5778" s="486"/>
      <c r="D5778" s="486"/>
      <c r="E5778" s="486"/>
      <c r="F5778" s="486"/>
      <c r="G5778" s="486"/>
      <c r="H5778" s="114"/>
      <c r="I5778" s="114"/>
    </row>
    <row r="5779" spans="1:9">
      <c r="C5779" s="486"/>
      <c r="D5779" s="486"/>
      <c r="E5779" s="486"/>
      <c r="F5779" s="486"/>
      <c r="G5779" s="486"/>
      <c r="H5779" s="114"/>
      <c r="I5779" s="114"/>
    </row>
    <row r="5780" spans="1:9">
      <c r="C5780" s="486"/>
      <c r="D5780" s="486"/>
      <c r="E5780" s="486"/>
      <c r="F5780" s="486"/>
      <c r="G5780" s="486"/>
      <c r="H5780" s="114"/>
      <c r="I5780" s="114"/>
    </row>
    <row r="5781" spans="1:9">
      <c r="C5781" s="486"/>
      <c r="D5781" s="486"/>
      <c r="E5781" s="486"/>
      <c r="F5781" s="486"/>
      <c r="G5781" s="486"/>
      <c r="H5781" s="114"/>
      <c r="I5781" s="114"/>
    </row>
    <row r="5782" spans="1:9">
      <c r="C5782" s="486"/>
      <c r="D5782" s="486"/>
      <c r="E5782" s="486"/>
      <c r="F5782" s="486"/>
      <c r="G5782" s="486"/>
      <c r="H5782" s="114"/>
      <c r="I5782" s="114"/>
    </row>
    <row r="5783" spans="1:9">
      <c r="C5783" s="486"/>
      <c r="D5783" s="486"/>
      <c r="E5783" s="486"/>
      <c r="F5783" s="486"/>
      <c r="G5783" s="486"/>
      <c r="H5783" s="114"/>
      <c r="I5783" s="114"/>
    </row>
    <row r="5784" spans="1:9">
      <c r="C5784" s="486"/>
      <c r="D5784" s="486"/>
      <c r="E5784" s="486"/>
      <c r="F5784" s="486"/>
      <c r="G5784" s="486"/>
      <c r="H5784" s="114"/>
      <c r="I5784" s="114"/>
    </row>
    <row r="5785" spans="1:9">
      <c r="C5785" s="486"/>
      <c r="D5785" s="486"/>
      <c r="E5785" s="486"/>
      <c r="F5785" s="486"/>
      <c r="G5785" s="486"/>
      <c r="H5785" s="114"/>
      <c r="I5785" s="114"/>
    </row>
    <row r="5786" spans="1:9">
      <c r="C5786" s="486"/>
      <c r="D5786" s="486"/>
      <c r="E5786" s="486"/>
      <c r="F5786" s="486"/>
      <c r="G5786" s="486"/>
      <c r="H5786" s="114"/>
      <c r="I5786" s="114"/>
    </row>
    <row r="5787" spans="1:9">
      <c r="C5787" s="486"/>
      <c r="D5787" s="486"/>
      <c r="E5787" s="486"/>
      <c r="F5787" s="486"/>
      <c r="G5787" s="486"/>
      <c r="H5787" s="114"/>
      <c r="I5787" s="114"/>
    </row>
    <row r="5788" spans="1:9">
      <c r="C5788" s="486"/>
      <c r="D5788" s="486"/>
      <c r="E5788" s="486"/>
      <c r="F5788" s="486"/>
      <c r="G5788" s="486"/>
      <c r="H5788" s="114"/>
      <c r="I5788" s="114"/>
    </row>
    <row r="5789" spans="1:9">
      <c r="C5789" s="486"/>
      <c r="D5789" s="486"/>
      <c r="E5789" s="486"/>
      <c r="F5789" s="486"/>
      <c r="G5789" s="486"/>
      <c r="H5789" s="114"/>
      <c r="I5789" s="114"/>
    </row>
    <row r="5790" spans="1:9">
      <c r="C5790" s="486"/>
      <c r="D5790" s="486"/>
      <c r="E5790" s="486"/>
      <c r="F5790" s="486"/>
      <c r="G5790" s="486"/>
      <c r="H5790" s="114"/>
      <c r="I5790" s="114"/>
    </row>
    <row r="5791" spans="1:9">
      <c r="C5791" s="486"/>
      <c r="D5791" s="486"/>
      <c r="E5791" s="486"/>
      <c r="F5791" s="486"/>
      <c r="G5791" s="486"/>
      <c r="H5791" s="114"/>
      <c r="I5791" s="114"/>
    </row>
    <row r="5792" spans="1:9">
      <c r="C5792" s="486"/>
      <c r="D5792" s="486"/>
      <c r="E5792" s="486"/>
      <c r="F5792" s="486"/>
      <c r="G5792" s="486"/>
      <c r="H5792" s="114"/>
      <c r="I5792" s="114"/>
    </row>
    <row r="5793" spans="3:9">
      <c r="C5793" s="486"/>
      <c r="D5793" s="486"/>
      <c r="E5793" s="486"/>
      <c r="F5793" s="486"/>
      <c r="G5793" s="486"/>
      <c r="H5793" s="114"/>
      <c r="I5793" s="114"/>
    </row>
    <row r="5794" spans="3:9">
      <c r="C5794" s="486"/>
      <c r="D5794" s="486"/>
      <c r="E5794" s="486"/>
      <c r="F5794" s="486"/>
      <c r="G5794" s="486"/>
      <c r="H5794" s="114"/>
      <c r="I5794" s="114"/>
    </row>
    <row r="5795" spans="3:9">
      <c r="C5795" s="486"/>
      <c r="D5795" s="486"/>
      <c r="E5795" s="486"/>
      <c r="F5795" s="486"/>
      <c r="G5795" s="486"/>
      <c r="H5795" s="114"/>
      <c r="I5795" s="114"/>
    </row>
    <row r="5796" spans="3:9">
      <c r="C5796" s="486"/>
      <c r="D5796" s="486"/>
      <c r="E5796" s="486"/>
      <c r="F5796" s="486"/>
      <c r="G5796" s="486"/>
      <c r="H5796" s="114"/>
      <c r="I5796" s="114"/>
    </row>
    <row r="5797" spans="3:9">
      <c r="C5797" s="486"/>
      <c r="D5797" s="486"/>
      <c r="E5797" s="486"/>
      <c r="F5797" s="486"/>
      <c r="G5797" s="486"/>
      <c r="H5797" s="114"/>
      <c r="I5797" s="114"/>
    </row>
    <row r="5798" spans="3:9">
      <c r="C5798" s="486"/>
      <c r="D5798" s="486"/>
      <c r="E5798" s="486"/>
      <c r="F5798" s="486"/>
      <c r="G5798" s="486"/>
      <c r="H5798" s="114"/>
      <c r="I5798" s="114"/>
    </row>
    <row r="5799" spans="3:9">
      <c r="C5799" s="486"/>
      <c r="D5799" s="486"/>
      <c r="E5799" s="486"/>
      <c r="F5799" s="486"/>
      <c r="G5799" s="486"/>
      <c r="H5799" s="114"/>
      <c r="I5799" s="114"/>
    </row>
    <row r="5800" spans="3:9">
      <c r="C5800" s="486"/>
      <c r="D5800" s="486"/>
      <c r="E5800" s="486"/>
      <c r="F5800" s="486"/>
      <c r="G5800" s="486"/>
      <c r="H5800" s="114"/>
      <c r="I5800" s="114"/>
    </row>
    <row r="5801" spans="3:9">
      <c r="C5801" s="486"/>
      <c r="D5801" s="486"/>
      <c r="E5801" s="486"/>
      <c r="F5801" s="486"/>
      <c r="G5801" s="486"/>
      <c r="H5801" s="114"/>
      <c r="I5801" s="114"/>
    </row>
    <row r="5802" spans="3:9">
      <c r="C5802" s="486"/>
      <c r="D5802" s="486"/>
      <c r="E5802" s="486"/>
      <c r="F5802" s="486"/>
      <c r="G5802" s="486"/>
      <c r="H5802" s="114"/>
      <c r="I5802" s="114"/>
    </row>
    <row r="5803" spans="3:9">
      <c r="C5803" s="486"/>
      <c r="D5803" s="486"/>
      <c r="E5803" s="486"/>
      <c r="F5803" s="486"/>
      <c r="G5803" s="486"/>
      <c r="H5803" s="114"/>
      <c r="I5803" s="114"/>
    </row>
    <row r="5804" spans="3:9">
      <c r="C5804" s="486"/>
      <c r="D5804" s="486"/>
      <c r="E5804" s="486"/>
      <c r="F5804" s="486"/>
      <c r="G5804" s="486"/>
      <c r="H5804" s="114"/>
      <c r="I5804" s="114"/>
    </row>
    <row r="5805" spans="3:9">
      <c r="C5805" s="486"/>
      <c r="D5805" s="486"/>
      <c r="E5805" s="486"/>
      <c r="F5805" s="486"/>
      <c r="G5805" s="486"/>
      <c r="H5805" s="114"/>
      <c r="I5805" s="114"/>
    </row>
    <row r="5806" spans="3:9">
      <c r="C5806" s="486"/>
      <c r="D5806" s="486"/>
      <c r="E5806" s="486"/>
      <c r="F5806" s="486"/>
      <c r="G5806" s="486"/>
      <c r="H5806" s="114"/>
      <c r="I5806" s="114"/>
    </row>
    <row r="5807" spans="3:9">
      <c r="C5807" s="486"/>
      <c r="D5807" s="486"/>
      <c r="E5807" s="486"/>
      <c r="F5807" s="486"/>
      <c r="G5807" s="486"/>
      <c r="H5807" s="114"/>
      <c r="I5807" s="114"/>
    </row>
    <row r="5808" spans="3:9">
      <c r="C5808" s="486"/>
      <c r="D5808" s="486"/>
      <c r="E5808" s="486"/>
      <c r="F5808" s="486"/>
      <c r="G5808" s="486"/>
      <c r="H5808" s="114"/>
      <c r="I5808" s="114"/>
    </row>
    <row r="5809" spans="3:9">
      <c r="C5809" s="486"/>
      <c r="D5809" s="486"/>
      <c r="E5809" s="486"/>
      <c r="F5809" s="486"/>
      <c r="G5809" s="486"/>
      <c r="H5809" s="114"/>
      <c r="I5809" s="114"/>
    </row>
    <row r="5810" spans="3:9">
      <c r="C5810" s="486"/>
      <c r="D5810" s="486"/>
      <c r="E5810" s="486"/>
      <c r="F5810" s="486"/>
      <c r="G5810" s="486"/>
      <c r="H5810" s="114"/>
      <c r="I5810" s="114"/>
    </row>
    <row r="5811" spans="3:9">
      <c r="C5811" s="486"/>
      <c r="D5811" s="486"/>
      <c r="E5811" s="486"/>
      <c r="F5811" s="486"/>
      <c r="G5811" s="486"/>
      <c r="H5811" s="114"/>
      <c r="I5811" s="114"/>
    </row>
    <row r="5812" spans="3:9">
      <c r="C5812" s="486"/>
      <c r="D5812" s="486"/>
      <c r="E5812" s="486"/>
      <c r="F5812" s="486"/>
      <c r="G5812" s="486"/>
      <c r="H5812" s="114"/>
      <c r="I5812" s="114"/>
    </row>
    <row r="5813" spans="3:9">
      <c r="C5813" s="486"/>
      <c r="D5813" s="486"/>
      <c r="E5813" s="486"/>
      <c r="F5813" s="486"/>
      <c r="G5813" s="486"/>
      <c r="H5813" s="114"/>
      <c r="I5813" s="114"/>
    </row>
    <row r="5814" spans="3:9">
      <c r="C5814" s="486"/>
      <c r="D5814" s="486"/>
      <c r="E5814" s="486"/>
      <c r="F5814" s="486"/>
      <c r="G5814" s="486"/>
      <c r="H5814" s="114"/>
      <c r="I5814" s="114"/>
    </row>
    <row r="5815" spans="3:9">
      <c r="C5815" s="486"/>
      <c r="D5815" s="486"/>
      <c r="E5815" s="486"/>
      <c r="F5815" s="486"/>
      <c r="G5815" s="486"/>
      <c r="H5815" s="114"/>
      <c r="I5815" s="114"/>
    </row>
    <row r="5816" spans="3:9">
      <c r="C5816" s="486"/>
      <c r="D5816" s="486"/>
      <c r="E5816" s="486"/>
      <c r="F5816" s="486"/>
      <c r="G5816" s="486"/>
      <c r="H5816" s="114"/>
      <c r="I5816" s="114"/>
    </row>
    <row r="5817" spans="3:9">
      <c r="C5817" s="486"/>
      <c r="D5817" s="486"/>
      <c r="E5817" s="486"/>
      <c r="F5817" s="486"/>
      <c r="G5817" s="486"/>
      <c r="H5817" s="114"/>
      <c r="I5817" s="114"/>
    </row>
    <row r="5818" spans="3:9">
      <c r="C5818" s="486"/>
      <c r="D5818" s="486"/>
      <c r="E5818" s="486"/>
      <c r="F5818" s="486"/>
      <c r="G5818" s="486"/>
      <c r="H5818" s="114"/>
      <c r="I5818" s="114"/>
    </row>
    <row r="5819" spans="3:9">
      <c r="C5819" s="486"/>
      <c r="D5819" s="486"/>
      <c r="E5819" s="486"/>
      <c r="F5819" s="486"/>
      <c r="G5819" s="486"/>
      <c r="H5819" s="114"/>
      <c r="I5819" s="114"/>
    </row>
    <row r="5820" spans="3:9">
      <c r="C5820" s="486"/>
      <c r="D5820" s="486"/>
      <c r="E5820" s="486"/>
      <c r="F5820" s="486"/>
      <c r="G5820" s="486"/>
      <c r="H5820" s="114"/>
      <c r="I5820" s="114"/>
    </row>
    <row r="5821" spans="3:9">
      <c r="C5821" s="486"/>
      <c r="D5821" s="486"/>
      <c r="E5821" s="486"/>
      <c r="F5821" s="486"/>
      <c r="G5821" s="486"/>
      <c r="H5821" s="114"/>
      <c r="I5821" s="114"/>
    </row>
    <row r="5822" spans="3:9">
      <c r="C5822" s="486"/>
      <c r="D5822" s="486"/>
      <c r="E5822" s="486"/>
      <c r="F5822" s="486"/>
      <c r="G5822" s="486"/>
      <c r="H5822" s="114"/>
      <c r="I5822" s="114"/>
    </row>
    <row r="5823" spans="3:9">
      <c r="C5823" s="486"/>
      <c r="D5823" s="486"/>
      <c r="E5823" s="486"/>
      <c r="F5823" s="486"/>
      <c r="G5823" s="486"/>
      <c r="H5823" s="114"/>
      <c r="I5823" s="114"/>
    </row>
    <row r="5824" spans="3:9">
      <c r="C5824" s="486"/>
      <c r="D5824" s="486"/>
      <c r="E5824" s="486"/>
      <c r="F5824" s="486"/>
      <c r="G5824" s="486"/>
      <c r="H5824" s="114"/>
      <c r="I5824" s="114"/>
    </row>
    <row r="5825" spans="3:9">
      <c r="C5825" s="486"/>
      <c r="D5825" s="486"/>
      <c r="E5825" s="486"/>
      <c r="F5825" s="486"/>
      <c r="G5825" s="486"/>
      <c r="H5825" s="114"/>
      <c r="I5825" s="114"/>
    </row>
    <row r="5826" spans="3:9">
      <c r="C5826" s="486"/>
      <c r="D5826" s="486"/>
      <c r="E5826" s="486"/>
      <c r="F5826" s="486"/>
      <c r="G5826" s="486"/>
      <c r="H5826" s="114"/>
      <c r="I5826" s="114"/>
    </row>
    <row r="5827" spans="3:9">
      <c r="C5827" s="486"/>
      <c r="D5827" s="486"/>
      <c r="E5827" s="486"/>
      <c r="F5827" s="486"/>
      <c r="G5827" s="486"/>
      <c r="H5827" s="114"/>
      <c r="I5827" s="114"/>
    </row>
  </sheetData>
  <mergeCells count="27">
    <mergeCell ref="A11:G13"/>
    <mergeCell ref="A5:I5"/>
    <mergeCell ref="A6:I6"/>
    <mergeCell ref="A7:I7"/>
    <mergeCell ref="A8:I8"/>
    <mergeCell ref="A9:I9"/>
    <mergeCell ref="D52:I52"/>
    <mergeCell ref="A15:G15"/>
    <mergeCell ref="A16:G16"/>
    <mergeCell ref="A17:G17"/>
    <mergeCell ref="D22:I22"/>
    <mergeCell ref="D23:I23"/>
    <mergeCell ref="D26:I26"/>
    <mergeCell ref="D29:I29"/>
    <mergeCell ref="D33:I33"/>
    <mergeCell ref="D37:I37"/>
    <mergeCell ref="A40:H40"/>
    <mergeCell ref="D45:I45"/>
    <mergeCell ref="A100:H100"/>
    <mergeCell ref="A4552:I4552"/>
    <mergeCell ref="A5777:I5777"/>
    <mergeCell ref="D57:I57"/>
    <mergeCell ref="D70:I70"/>
    <mergeCell ref="A74:H74"/>
    <mergeCell ref="D77:I77"/>
    <mergeCell ref="D88:I88"/>
    <mergeCell ref="A98:H98"/>
  </mergeCells>
  <printOptions horizontalCentered="1"/>
  <pageMargins left="0.23622047244094491" right="3.937007874015748E-2" top="0.35433070866141736" bottom="1.1811023622047245" header="0.11811023622047245" footer="0.11811023622047245"/>
  <pageSetup paperSize="9" scale="50" fitToHeight="5" orientation="landscape" r:id="rId1"/>
  <headerFooter>
    <oddFooter>&amp;R&amp;"Verdana,Negrito itálico"&amp;10Página &amp;P de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4:S443"/>
  <sheetViews>
    <sheetView view="pageBreakPreview" topLeftCell="A245" zoomScale="75" zoomScaleNormal="75" zoomScaleSheetLayoutView="75" workbookViewId="0">
      <selection activeCell="I400" sqref="I400:I407"/>
    </sheetView>
  </sheetViews>
  <sheetFormatPr defaultRowHeight="15.75"/>
  <cols>
    <col min="1" max="1" width="25.28515625" style="274" customWidth="1"/>
    <col min="2" max="2" width="13.7109375" style="274" customWidth="1"/>
    <col min="3" max="3" width="22.7109375" style="278" customWidth="1"/>
    <col min="4" max="4" width="70.7109375" style="274" customWidth="1"/>
    <col min="5" max="5" width="15.5703125" style="274" customWidth="1"/>
    <col min="6" max="6" width="12.140625" style="274" customWidth="1"/>
    <col min="7" max="7" width="17" style="283" customWidth="1"/>
    <col min="8" max="8" width="23.28515625" style="277" customWidth="1"/>
    <col min="9" max="9" width="19.42578125" style="277" customWidth="1"/>
    <col min="10" max="10" width="16.28515625" style="277" hidden="1" customWidth="1"/>
    <col min="11" max="11" width="18.140625" style="277" hidden="1" customWidth="1"/>
    <col min="12" max="12" width="14.5703125" style="277" hidden="1" customWidth="1"/>
    <col min="13" max="13" width="16.28515625" style="277" hidden="1" customWidth="1"/>
    <col min="14" max="14" width="24" style="272" hidden="1" customWidth="1"/>
    <col min="15" max="15" width="19.85546875" style="272" hidden="1" customWidth="1"/>
    <col min="16" max="16" width="21.42578125" style="272" hidden="1" customWidth="1"/>
    <col min="17" max="17" width="18.28515625" style="272" hidden="1" customWidth="1"/>
    <col min="18" max="18" width="15.140625" style="272" bestFit="1" customWidth="1"/>
    <col min="19" max="16384" width="9.140625" style="272"/>
  </cols>
  <sheetData>
    <row r="4" spans="1:15">
      <c r="A4" s="532" t="s">
        <v>419</v>
      </c>
      <c r="B4" s="532"/>
      <c r="C4" s="532"/>
      <c r="D4" s="532"/>
      <c r="E4" s="532"/>
      <c r="F4" s="532"/>
      <c r="G4" s="532"/>
      <c r="H4" s="532"/>
      <c r="I4" s="532"/>
    </row>
    <row r="5" spans="1:15">
      <c r="A5" s="532" t="s">
        <v>420</v>
      </c>
      <c r="B5" s="532"/>
      <c r="C5" s="532"/>
      <c r="D5" s="532"/>
      <c r="E5" s="532"/>
      <c r="F5" s="532"/>
      <c r="G5" s="532"/>
      <c r="H5" s="532"/>
      <c r="I5" s="532"/>
    </row>
    <row r="6" spans="1:15">
      <c r="A6" s="532" t="s">
        <v>421</v>
      </c>
      <c r="B6" s="532"/>
      <c r="C6" s="532"/>
      <c r="D6" s="532"/>
      <c r="E6" s="532"/>
      <c r="F6" s="532"/>
      <c r="G6" s="532"/>
      <c r="H6" s="532"/>
      <c r="I6" s="532"/>
    </row>
    <row r="7" spans="1:15">
      <c r="A7" s="532" t="s">
        <v>422</v>
      </c>
      <c r="B7" s="532"/>
      <c r="C7" s="532"/>
      <c r="D7" s="532"/>
      <c r="E7" s="532"/>
      <c r="F7" s="532"/>
      <c r="G7" s="532"/>
      <c r="H7" s="532"/>
      <c r="I7" s="532"/>
    </row>
    <row r="8" spans="1:15">
      <c r="A8" s="532" t="s">
        <v>423</v>
      </c>
      <c r="B8" s="532"/>
      <c r="C8" s="532"/>
      <c r="D8" s="532"/>
      <c r="E8" s="532"/>
      <c r="F8" s="532"/>
      <c r="G8" s="532"/>
      <c r="H8" s="532"/>
      <c r="I8" s="532"/>
    </row>
    <row r="9" spans="1:15">
      <c r="A9" s="273"/>
      <c r="B9" s="273"/>
      <c r="D9" s="273"/>
      <c r="E9" s="276"/>
      <c r="H9" s="274"/>
    </row>
    <row r="10" spans="1:15">
      <c r="A10" s="566" t="s">
        <v>381</v>
      </c>
      <c r="B10" s="567"/>
      <c r="C10" s="567"/>
      <c r="D10" s="567"/>
      <c r="E10" s="567"/>
      <c r="F10" s="567"/>
      <c r="G10" s="568"/>
      <c r="H10" s="303" t="s">
        <v>91</v>
      </c>
      <c r="I10" s="304"/>
      <c r="J10" s="202"/>
      <c r="K10" s="202"/>
      <c r="L10" s="202"/>
      <c r="M10" s="202"/>
    </row>
    <row r="11" spans="1:15">
      <c r="A11" s="569"/>
      <c r="B11" s="570"/>
      <c r="C11" s="570"/>
      <c r="D11" s="570"/>
      <c r="E11" s="570"/>
      <c r="F11" s="570"/>
      <c r="G11" s="571"/>
      <c r="H11" s="297" t="s">
        <v>92</v>
      </c>
      <c r="I11" s="305">
        <v>43699</v>
      </c>
      <c r="J11" s="203"/>
      <c r="K11" s="203"/>
      <c r="L11" s="203"/>
      <c r="M11" s="203"/>
    </row>
    <row r="12" spans="1:15" thickBot="1">
      <c r="A12" s="572"/>
      <c r="B12" s="573"/>
      <c r="C12" s="573"/>
      <c r="D12" s="573"/>
      <c r="E12" s="573"/>
      <c r="F12" s="573"/>
      <c r="G12" s="574"/>
      <c r="H12" s="298" t="s">
        <v>93</v>
      </c>
      <c r="I12" s="306">
        <v>4</v>
      </c>
      <c r="J12" s="284"/>
      <c r="K12" s="284"/>
      <c r="L12" s="284"/>
      <c r="M12" s="284"/>
    </row>
    <row r="13" spans="1:15" ht="16.5" thickBot="1">
      <c r="A13" s="554"/>
      <c r="B13" s="555"/>
      <c r="C13" s="555"/>
      <c r="D13" s="555"/>
      <c r="E13" s="555"/>
      <c r="F13" s="555"/>
      <c r="G13" s="555"/>
      <c r="H13" s="555"/>
      <c r="I13" s="556"/>
      <c r="J13" s="204"/>
      <c r="K13" s="204"/>
      <c r="L13" s="204"/>
      <c r="M13" s="204"/>
    </row>
    <row r="14" spans="1:15" ht="20.25">
      <c r="A14" s="557" t="s">
        <v>110</v>
      </c>
      <c r="B14" s="558"/>
      <c r="C14" s="558"/>
      <c r="D14" s="558"/>
      <c r="E14" s="558"/>
      <c r="F14" s="558"/>
      <c r="G14" s="559"/>
      <c r="H14" s="296" t="s">
        <v>95</v>
      </c>
      <c r="I14" s="307">
        <v>0.2288</v>
      </c>
      <c r="J14" s="205"/>
      <c r="K14" s="205"/>
      <c r="L14" s="205"/>
      <c r="M14" s="205"/>
      <c r="O14" s="272">
        <v>1.2287999999999999</v>
      </c>
    </row>
    <row r="15" spans="1:15">
      <c r="A15" s="560"/>
      <c r="B15" s="561"/>
      <c r="C15" s="561"/>
      <c r="D15" s="561"/>
      <c r="E15" s="561"/>
      <c r="F15" s="561"/>
      <c r="G15" s="562"/>
      <c r="H15" s="299" t="s">
        <v>96</v>
      </c>
      <c r="I15" s="308">
        <v>1.1685000000000001</v>
      </c>
      <c r="J15" s="206"/>
      <c r="K15" s="206"/>
      <c r="L15" s="206"/>
      <c r="M15" s="206"/>
    </row>
    <row r="16" spans="1:15" thickBot="1">
      <c r="A16" s="563" t="s">
        <v>417</v>
      </c>
      <c r="B16" s="564"/>
      <c r="C16" s="564"/>
      <c r="D16" s="564"/>
      <c r="E16" s="564"/>
      <c r="F16" s="564"/>
      <c r="G16" s="565"/>
      <c r="H16" s="300" t="s">
        <v>97</v>
      </c>
      <c r="I16" s="309">
        <v>0.72819999999999996</v>
      </c>
      <c r="J16" s="206"/>
      <c r="K16" s="206"/>
      <c r="L16" s="206"/>
      <c r="M16" s="206"/>
    </row>
    <row r="17" spans="1:17">
      <c r="A17" s="310"/>
      <c r="B17" s="311"/>
      <c r="C17" s="312"/>
      <c r="D17" s="311"/>
      <c r="E17" s="311"/>
      <c r="F17" s="311"/>
      <c r="G17" s="313"/>
      <c r="H17" s="311"/>
      <c r="I17" s="314"/>
      <c r="J17" s="31"/>
      <c r="K17" s="31"/>
      <c r="L17" s="31"/>
      <c r="M17" s="31"/>
    </row>
    <row r="18" spans="1:17">
      <c r="A18" s="194" t="s">
        <v>67</v>
      </c>
      <c r="B18" s="195" t="s">
        <v>99</v>
      </c>
      <c r="C18" s="196" t="s">
        <v>228</v>
      </c>
      <c r="D18" s="197" t="s">
        <v>0</v>
      </c>
      <c r="E18" s="198" t="s">
        <v>1</v>
      </c>
      <c r="F18" s="198" t="s">
        <v>2</v>
      </c>
      <c r="G18" s="199" t="s">
        <v>111</v>
      </c>
      <c r="H18" s="200" t="s">
        <v>4</v>
      </c>
      <c r="I18" s="201" t="s">
        <v>5</v>
      </c>
      <c r="J18" s="207"/>
      <c r="K18" s="207"/>
      <c r="L18" s="207"/>
      <c r="M18" s="207"/>
    </row>
    <row r="19" spans="1:17" s="275" customFormat="1">
      <c r="A19" s="469" t="s">
        <v>106</v>
      </c>
      <c r="B19" s="469"/>
      <c r="C19" s="470"/>
      <c r="D19" s="469" t="s">
        <v>235</v>
      </c>
      <c r="E19" s="471"/>
      <c r="F19" s="471"/>
      <c r="G19" s="472"/>
      <c r="H19" s="473"/>
      <c r="I19" s="473"/>
      <c r="J19" s="208"/>
      <c r="K19" s="208"/>
      <c r="L19" s="208"/>
      <c r="M19" s="208"/>
    </row>
    <row r="20" spans="1:17" s="275" customFormat="1">
      <c r="A20" s="443" t="s">
        <v>6</v>
      </c>
      <c r="B20" s="443"/>
      <c r="C20" s="444"/>
      <c r="D20" s="443" t="s">
        <v>7</v>
      </c>
      <c r="E20" s="474"/>
      <c r="F20" s="474"/>
      <c r="G20" s="475"/>
      <c r="H20" s="476"/>
      <c r="I20" s="476"/>
      <c r="J20" s="208"/>
      <c r="K20" s="208"/>
      <c r="L20" s="208"/>
      <c r="M20" s="208"/>
    </row>
    <row r="21" spans="1:17" s="279" customFormat="1" ht="15">
      <c r="A21" s="537"/>
      <c r="B21" s="537"/>
      <c r="C21" s="537"/>
      <c r="D21" s="537"/>
      <c r="E21" s="537"/>
      <c r="F21" s="537"/>
      <c r="G21" s="537"/>
      <c r="H21" s="537"/>
      <c r="I21" s="537"/>
      <c r="J21" s="285"/>
      <c r="K21" s="285"/>
      <c r="L21" s="285"/>
      <c r="M21" s="285"/>
    </row>
    <row r="22" spans="1:17" s="275" customFormat="1" ht="31.5">
      <c r="A22" s="410" t="s">
        <v>227</v>
      </c>
      <c r="B22" s="410" t="s">
        <v>101</v>
      </c>
      <c r="C22" s="411" t="s">
        <v>68</v>
      </c>
      <c r="D22" s="410" t="s">
        <v>103</v>
      </c>
      <c r="E22" s="412" t="s">
        <v>8</v>
      </c>
      <c r="F22" s="412" t="s">
        <v>9</v>
      </c>
      <c r="G22" s="413"/>
      <c r="H22" s="414"/>
      <c r="I22" s="414"/>
      <c r="J22" s="209"/>
      <c r="K22" s="209"/>
      <c r="L22" s="209"/>
      <c r="M22" s="209"/>
      <c r="N22" s="315" t="e">
        <f>#REF!</f>
        <v>#REF!</v>
      </c>
      <c r="O22" s="286"/>
    </row>
    <row r="23" spans="1:17" s="275" customFormat="1" ht="15">
      <c r="A23" s="415">
        <v>40818</v>
      </c>
      <c r="B23" s="415"/>
      <c r="C23" s="416"/>
      <c r="D23" s="417" t="s">
        <v>125</v>
      </c>
      <c r="E23" s="418" t="s">
        <v>112</v>
      </c>
      <c r="F23" s="418" t="s">
        <v>9</v>
      </c>
      <c r="G23" s="419">
        <v>1</v>
      </c>
      <c r="H23" s="420"/>
      <c r="I23" s="420"/>
      <c r="J23" s="29">
        <v>15</v>
      </c>
      <c r="K23" s="29">
        <f>J23*I23</f>
        <v>0</v>
      </c>
      <c r="L23" s="29">
        <f>K23*1.2907</f>
        <v>0</v>
      </c>
      <c r="M23" s="29">
        <f>L23+L24+L25+L26+L27+L28+L29</f>
        <v>0</v>
      </c>
      <c r="N23" s="315"/>
      <c r="O23" s="289">
        <f>I23*O$14</f>
        <v>0</v>
      </c>
      <c r="P23" s="289">
        <f t="shared" ref="P23:P29" si="0">O23*15</f>
        <v>0</v>
      </c>
    </row>
    <row r="24" spans="1:17" s="275" customFormat="1" ht="30">
      <c r="A24" s="415">
        <v>40861</v>
      </c>
      <c r="B24" s="415"/>
      <c r="C24" s="416"/>
      <c r="D24" s="417" t="s">
        <v>126</v>
      </c>
      <c r="E24" s="418" t="s">
        <v>114</v>
      </c>
      <c r="F24" s="418" t="s">
        <v>9</v>
      </c>
      <c r="G24" s="419">
        <v>1</v>
      </c>
      <c r="H24" s="420"/>
      <c r="I24" s="420"/>
      <c r="J24" s="29">
        <v>15</v>
      </c>
      <c r="K24" s="29">
        <f t="shared" ref="K24:K29" si="1">J24*I24</f>
        <v>0</v>
      </c>
      <c r="L24" s="29">
        <f t="shared" ref="L24:L29" si="2">K24*1.2907</f>
        <v>0</v>
      </c>
      <c r="M24" s="29"/>
      <c r="O24" s="289">
        <f t="shared" ref="O24:O29" si="3">I24*O$14</f>
        <v>0</v>
      </c>
      <c r="P24" s="289">
        <f t="shared" si="0"/>
        <v>0</v>
      </c>
    </row>
    <row r="25" spans="1:17" s="275" customFormat="1" ht="30">
      <c r="A25" s="415">
        <v>40862</v>
      </c>
      <c r="B25" s="415"/>
      <c r="C25" s="416"/>
      <c r="D25" s="417" t="s">
        <v>127</v>
      </c>
      <c r="E25" s="418" t="s">
        <v>114</v>
      </c>
      <c r="F25" s="418" t="s">
        <v>9</v>
      </c>
      <c r="G25" s="419">
        <v>1</v>
      </c>
      <c r="H25" s="420"/>
      <c r="I25" s="420"/>
      <c r="J25" s="29">
        <v>15</v>
      </c>
      <c r="K25" s="29">
        <f t="shared" si="1"/>
        <v>0</v>
      </c>
      <c r="L25" s="29">
        <f t="shared" si="2"/>
        <v>0</v>
      </c>
      <c r="M25" s="29"/>
      <c r="O25" s="289">
        <f t="shared" si="3"/>
        <v>0</v>
      </c>
      <c r="P25" s="289">
        <f t="shared" si="0"/>
        <v>0</v>
      </c>
    </row>
    <row r="26" spans="1:17" s="275" customFormat="1" ht="30">
      <c r="A26" s="415">
        <v>40863</v>
      </c>
      <c r="B26" s="415"/>
      <c r="C26" s="416"/>
      <c r="D26" s="417" t="s">
        <v>113</v>
      </c>
      <c r="E26" s="418" t="s">
        <v>114</v>
      </c>
      <c r="F26" s="418" t="s">
        <v>9</v>
      </c>
      <c r="G26" s="419">
        <v>1</v>
      </c>
      <c r="H26" s="420"/>
      <c r="I26" s="420"/>
      <c r="J26" s="29">
        <v>15</v>
      </c>
      <c r="K26" s="29">
        <f t="shared" si="1"/>
        <v>0</v>
      </c>
      <c r="L26" s="29">
        <f t="shared" si="2"/>
        <v>0</v>
      </c>
      <c r="M26" s="29"/>
      <c r="O26" s="289">
        <f t="shared" si="3"/>
        <v>0</v>
      </c>
      <c r="P26" s="289">
        <f t="shared" si="0"/>
        <v>0</v>
      </c>
    </row>
    <row r="27" spans="1:17" s="275" customFormat="1" ht="30">
      <c r="A27" s="415">
        <v>40864</v>
      </c>
      <c r="B27" s="415"/>
      <c r="C27" s="416"/>
      <c r="D27" s="417" t="s">
        <v>115</v>
      </c>
      <c r="E27" s="418" t="s">
        <v>114</v>
      </c>
      <c r="F27" s="418" t="s">
        <v>9</v>
      </c>
      <c r="G27" s="419">
        <v>1</v>
      </c>
      <c r="H27" s="420"/>
      <c r="I27" s="420"/>
      <c r="J27" s="29">
        <v>15</v>
      </c>
      <c r="K27" s="29">
        <f t="shared" si="1"/>
        <v>0</v>
      </c>
      <c r="L27" s="29">
        <f t="shared" si="2"/>
        <v>0</v>
      </c>
      <c r="M27" s="29"/>
      <c r="O27" s="289">
        <f t="shared" si="3"/>
        <v>0</v>
      </c>
      <c r="P27" s="289">
        <f t="shared" si="0"/>
        <v>0</v>
      </c>
      <c r="Q27" s="289"/>
    </row>
    <row r="28" spans="1:17" s="275" customFormat="1" ht="15">
      <c r="A28" s="415" t="s">
        <v>116</v>
      </c>
      <c r="B28" s="415"/>
      <c r="C28" s="416"/>
      <c r="D28" s="417" t="s">
        <v>117</v>
      </c>
      <c r="E28" s="418" t="s">
        <v>8</v>
      </c>
      <c r="F28" s="418" t="s">
        <v>9</v>
      </c>
      <c r="G28" s="419">
        <v>0.05</v>
      </c>
      <c r="H28" s="420"/>
      <c r="I28" s="420"/>
      <c r="J28" s="29">
        <v>15</v>
      </c>
      <c r="K28" s="29">
        <f t="shared" si="1"/>
        <v>0</v>
      </c>
      <c r="L28" s="29">
        <f t="shared" si="2"/>
        <v>0</v>
      </c>
      <c r="M28" s="29"/>
      <c r="O28" s="289">
        <f t="shared" si="3"/>
        <v>0</v>
      </c>
      <c r="P28" s="289">
        <f t="shared" si="0"/>
        <v>0</v>
      </c>
      <c r="Q28" s="289"/>
    </row>
    <row r="29" spans="1:17" s="275" customFormat="1" ht="36" customHeight="1">
      <c r="A29" s="415" t="s">
        <v>128</v>
      </c>
      <c r="B29" s="415"/>
      <c r="C29" s="416"/>
      <c r="D29" s="417" t="s">
        <v>129</v>
      </c>
      <c r="E29" s="418" t="s">
        <v>8</v>
      </c>
      <c r="F29" s="418" t="s">
        <v>9</v>
      </c>
      <c r="G29" s="419">
        <v>1</v>
      </c>
      <c r="H29" s="420"/>
      <c r="I29" s="420"/>
      <c r="J29" s="29">
        <v>15</v>
      </c>
      <c r="K29" s="29">
        <f t="shared" si="1"/>
        <v>0</v>
      </c>
      <c r="L29" s="29">
        <f t="shared" si="2"/>
        <v>0</v>
      </c>
      <c r="M29" s="29"/>
      <c r="O29" s="289">
        <f t="shared" si="3"/>
        <v>0</v>
      </c>
      <c r="P29" s="289">
        <f t="shared" si="0"/>
        <v>0</v>
      </c>
      <c r="Q29" s="289">
        <f>SUM(P23:P29)</f>
        <v>0</v>
      </c>
    </row>
    <row r="30" spans="1:17" s="275" customFormat="1" ht="15">
      <c r="A30" s="533" t="s">
        <v>118</v>
      </c>
      <c r="B30" s="533"/>
      <c r="C30" s="533"/>
      <c r="D30" s="533"/>
      <c r="E30" s="533"/>
      <c r="F30" s="533"/>
      <c r="G30" s="533"/>
      <c r="H30" s="533"/>
      <c r="I30" s="421"/>
      <c r="J30" s="210"/>
      <c r="K30" s="210"/>
      <c r="L30" s="210"/>
      <c r="M30" s="210"/>
      <c r="O30" s="28"/>
    </row>
    <row r="31" spans="1:17" s="275" customFormat="1" ht="15">
      <c r="A31" s="533" t="s">
        <v>119</v>
      </c>
      <c r="B31" s="533"/>
      <c r="C31" s="533"/>
      <c r="D31" s="533"/>
      <c r="E31" s="533"/>
      <c r="F31" s="533"/>
      <c r="G31" s="533"/>
      <c r="H31" s="533"/>
      <c r="I31" s="421"/>
      <c r="J31" s="210"/>
      <c r="K31" s="210"/>
      <c r="L31" s="210"/>
      <c r="M31" s="210"/>
      <c r="O31" s="28"/>
    </row>
    <row r="32" spans="1:17" s="275" customFormat="1">
      <c r="A32" s="533" t="s">
        <v>120</v>
      </c>
      <c r="B32" s="533"/>
      <c r="C32" s="533"/>
      <c r="D32" s="533"/>
      <c r="E32" s="533"/>
      <c r="F32" s="533"/>
      <c r="G32" s="533"/>
      <c r="H32" s="533"/>
      <c r="I32" s="422"/>
      <c r="J32" s="211"/>
      <c r="K32" s="211"/>
      <c r="L32" s="211"/>
      <c r="M32" s="211"/>
      <c r="O32" s="28"/>
    </row>
    <row r="33" spans="1:17" s="275" customFormat="1" ht="15">
      <c r="A33" s="533" t="s">
        <v>329</v>
      </c>
      <c r="B33" s="533"/>
      <c r="C33" s="533"/>
      <c r="D33" s="533"/>
      <c r="E33" s="533"/>
      <c r="F33" s="533"/>
      <c r="G33" s="533"/>
      <c r="H33" s="533"/>
      <c r="I33" s="421"/>
      <c r="J33" s="210"/>
      <c r="K33" s="210"/>
      <c r="L33" s="210"/>
      <c r="M33" s="210"/>
      <c r="O33" s="28"/>
    </row>
    <row r="34" spans="1:17" s="275" customFormat="1" ht="15">
      <c r="A34" s="533" t="s">
        <v>325</v>
      </c>
      <c r="B34" s="533"/>
      <c r="C34" s="533"/>
      <c r="D34" s="533"/>
      <c r="E34" s="533"/>
      <c r="F34" s="533"/>
      <c r="G34" s="533"/>
      <c r="H34" s="533"/>
      <c r="I34" s="423"/>
      <c r="J34" s="212"/>
      <c r="K34" s="212"/>
      <c r="L34" s="212"/>
      <c r="M34" s="212"/>
      <c r="O34" s="28"/>
    </row>
    <row r="35" spans="1:17" s="275" customFormat="1" ht="15" customHeight="1">
      <c r="A35" s="533" t="s">
        <v>121</v>
      </c>
      <c r="B35" s="533"/>
      <c r="C35" s="533"/>
      <c r="D35" s="533"/>
      <c r="E35" s="533"/>
      <c r="F35" s="533"/>
      <c r="G35" s="533"/>
      <c r="H35" s="533"/>
      <c r="I35" s="423"/>
      <c r="J35" s="212"/>
      <c r="K35" s="212"/>
      <c r="L35" s="212"/>
      <c r="M35" s="212"/>
      <c r="O35" s="28"/>
    </row>
    <row r="36" spans="1:17" s="275" customFormat="1" ht="15">
      <c r="A36" s="533" t="s">
        <v>122</v>
      </c>
      <c r="B36" s="533"/>
      <c r="C36" s="533"/>
      <c r="D36" s="533"/>
      <c r="E36" s="533"/>
      <c r="F36" s="533"/>
      <c r="G36" s="533"/>
      <c r="H36" s="533"/>
      <c r="I36" s="423"/>
      <c r="J36" s="212"/>
      <c r="K36" s="212"/>
      <c r="L36" s="212"/>
      <c r="M36" s="212"/>
      <c r="O36" s="28"/>
    </row>
    <row r="37" spans="1:17" s="275" customFormat="1">
      <c r="A37" s="533" t="s">
        <v>123</v>
      </c>
      <c r="B37" s="533"/>
      <c r="C37" s="533"/>
      <c r="D37" s="533"/>
      <c r="E37" s="533"/>
      <c r="F37" s="533"/>
      <c r="G37" s="533"/>
      <c r="H37" s="533"/>
      <c r="I37" s="422"/>
      <c r="J37" s="211"/>
      <c r="K37" s="211"/>
      <c r="L37" s="211"/>
      <c r="M37" s="211"/>
      <c r="O37" s="28"/>
    </row>
    <row r="38" spans="1:17" s="279" customFormat="1" ht="15">
      <c r="A38" s="537"/>
      <c r="B38" s="537"/>
      <c r="C38" s="537"/>
      <c r="D38" s="537"/>
      <c r="E38" s="537"/>
      <c r="F38" s="537"/>
      <c r="G38" s="537"/>
      <c r="H38" s="537"/>
      <c r="I38" s="537"/>
      <c r="J38" s="285"/>
      <c r="K38" s="285"/>
      <c r="L38" s="285"/>
      <c r="M38" s="285"/>
      <c r="O38" s="99"/>
    </row>
    <row r="39" spans="1:17" s="275" customFormat="1">
      <c r="A39" s="443" t="s">
        <v>11</v>
      </c>
      <c r="B39" s="443"/>
      <c r="C39" s="444"/>
      <c r="D39" s="443" t="s">
        <v>202</v>
      </c>
      <c r="E39" s="474"/>
      <c r="F39" s="474"/>
      <c r="G39" s="475"/>
      <c r="H39" s="476"/>
      <c r="I39" s="476"/>
      <c r="J39" s="219"/>
      <c r="K39" s="219"/>
      <c r="L39" s="219"/>
      <c r="M39" s="219"/>
      <c r="N39" s="315" t="e">
        <f>#REF!</f>
        <v>#REF!</v>
      </c>
    </row>
    <row r="40" spans="1:17" s="275" customFormat="1">
      <c r="A40" s="410" t="s">
        <v>12</v>
      </c>
      <c r="B40" s="410" t="s">
        <v>102</v>
      </c>
      <c r="C40" s="411" t="s">
        <v>249</v>
      </c>
      <c r="D40" s="410" t="s">
        <v>356</v>
      </c>
      <c r="E40" s="412" t="s">
        <v>8</v>
      </c>
      <c r="F40" s="412" t="s">
        <v>14</v>
      </c>
      <c r="G40" s="413"/>
      <c r="H40" s="414"/>
      <c r="I40" s="414"/>
      <c r="J40" s="29"/>
      <c r="K40" s="29"/>
      <c r="L40" s="29"/>
      <c r="M40" s="29"/>
    </row>
    <row r="41" spans="1:17" s="275" customFormat="1" ht="15">
      <c r="A41" s="415" t="s">
        <v>146</v>
      </c>
      <c r="B41" s="415"/>
      <c r="C41" s="416"/>
      <c r="D41" s="417" t="s">
        <v>356</v>
      </c>
      <c r="E41" s="418" t="s">
        <v>145</v>
      </c>
      <c r="F41" s="418" t="s">
        <v>14</v>
      </c>
      <c r="G41" s="419">
        <v>1</v>
      </c>
      <c r="H41" s="420"/>
      <c r="I41" s="420"/>
      <c r="J41" s="29">
        <v>1</v>
      </c>
      <c r="K41" s="29">
        <f t="shared" ref="K41" si="4">J41*I41</f>
        <v>0</v>
      </c>
      <c r="L41" s="29">
        <f t="shared" ref="L41" si="5">K41*1.2907</f>
        <v>0</v>
      </c>
      <c r="M41" s="29">
        <v>645.35</v>
      </c>
      <c r="O41" s="289">
        <f t="shared" ref="O41" si="6">I41*O$14</f>
        <v>0</v>
      </c>
      <c r="P41" s="289">
        <f>O41*1</f>
        <v>0</v>
      </c>
      <c r="Q41" s="289">
        <f>SUM(P39:P41)</f>
        <v>0</v>
      </c>
    </row>
    <row r="42" spans="1:17" s="275" customFormat="1" ht="15">
      <c r="A42" s="533" t="s">
        <v>118</v>
      </c>
      <c r="B42" s="533"/>
      <c r="C42" s="533"/>
      <c r="D42" s="533"/>
      <c r="E42" s="533"/>
      <c r="F42" s="533"/>
      <c r="G42" s="533"/>
      <c r="H42" s="533"/>
      <c r="I42" s="421"/>
      <c r="J42" s="210"/>
      <c r="K42" s="210"/>
      <c r="L42" s="210"/>
      <c r="M42" s="210"/>
    </row>
    <row r="43" spans="1:17" s="275" customFormat="1" ht="15">
      <c r="A43" s="533" t="s">
        <v>119</v>
      </c>
      <c r="B43" s="533"/>
      <c r="C43" s="533"/>
      <c r="D43" s="533"/>
      <c r="E43" s="533"/>
      <c r="F43" s="533"/>
      <c r="G43" s="533"/>
      <c r="H43" s="533"/>
      <c r="I43" s="421"/>
      <c r="J43" s="210"/>
      <c r="K43" s="210"/>
      <c r="L43" s="210"/>
      <c r="M43" s="210"/>
    </row>
    <row r="44" spans="1:17" s="275" customFormat="1">
      <c r="A44" s="533" t="s">
        <v>120</v>
      </c>
      <c r="B44" s="533"/>
      <c r="C44" s="533"/>
      <c r="D44" s="533"/>
      <c r="E44" s="533"/>
      <c r="F44" s="533"/>
      <c r="G44" s="533"/>
      <c r="H44" s="533"/>
      <c r="I44" s="422"/>
      <c r="J44" s="211"/>
      <c r="K44" s="211"/>
      <c r="L44" s="211"/>
      <c r="M44" s="211"/>
    </row>
    <row r="45" spans="1:17" s="275" customFormat="1" ht="15">
      <c r="A45" s="533"/>
      <c r="B45" s="533"/>
      <c r="C45" s="533"/>
      <c r="D45" s="533"/>
      <c r="E45" s="533"/>
      <c r="F45" s="533"/>
      <c r="G45" s="533"/>
      <c r="H45" s="533"/>
      <c r="I45" s="421"/>
      <c r="J45" s="210"/>
      <c r="K45" s="210"/>
      <c r="L45" s="210"/>
      <c r="M45" s="210"/>
    </row>
    <row r="46" spans="1:17" s="275" customFormat="1" ht="15">
      <c r="A46" s="533" t="s">
        <v>325</v>
      </c>
      <c r="B46" s="533"/>
      <c r="C46" s="533"/>
      <c r="D46" s="533"/>
      <c r="E46" s="533"/>
      <c r="F46" s="533"/>
      <c r="G46" s="533"/>
      <c r="H46" s="533"/>
      <c r="I46" s="423"/>
      <c r="J46" s="212"/>
      <c r="K46" s="212"/>
      <c r="L46" s="212"/>
      <c r="M46" s="212"/>
    </row>
    <row r="47" spans="1:17" s="275" customFormat="1" ht="15">
      <c r="A47" s="533" t="s">
        <v>121</v>
      </c>
      <c r="B47" s="533"/>
      <c r="C47" s="533"/>
      <c r="D47" s="533"/>
      <c r="E47" s="533"/>
      <c r="F47" s="533"/>
      <c r="G47" s="533"/>
      <c r="H47" s="533"/>
      <c r="I47" s="423"/>
      <c r="J47" s="212"/>
      <c r="K47" s="212"/>
      <c r="L47" s="212"/>
      <c r="M47" s="212"/>
    </row>
    <row r="48" spans="1:17" s="275" customFormat="1" ht="15">
      <c r="A48" s="533" t="s">
        <v>122</v>
      </c>
      <c r="B48" s="533"/>
      <c r="C48" s="533"/>
      <c r="D48" s="533"/>
      <c r="E48" s="533"/>
      <c r="F48" s="533"/>
      <c r="G48" s="533"/>
      <c r="H48" s="533"/>
      <c r="I48" s="423"/>
      <c r="J48" s="212"/>
      <c r="K48" s="212"/>
      <c r="L48" s="212"/>
      <c r="M48" s="212"/>
    </row>
    <row r="49" spans="1:17" s="275" customFormat="1">
      <c r="A49" s="533" t="s">
        <v>123</v>
      </c>
      <c r="B49" s="533"/>
      <c r="C49" s="533"/>
      <c r="D49" s="533"/>
      <c r="E49" s="533"/>
      <c r="F49" s="533"/>
      <c r="G49" s="533"/>
      <c r="H49" s="533"/>
      <c r="I49" s="425"/>
      <c r="J49" s="213"/>
      <c r="K49" s="213"/>
      <c r="L49" s="213"/>
      <c r="M49" s="213"/>
    </row>
    <row r="50" spans="1:17" s="279" customFormat="1" ht="15">
      <c r="A50" s="537"/>
      <c r="B50" s="537"/>
      <c r="C50" s="537"/>
      <c r="D50" s="537"/>
      <c r="E50" s="537"/>
      <c r="F50" s="537"/>
      <c r="G50" s="537"/>
      <c r="H50" s="537"/>
      <c r="I50" s="537"/>
      <c r="J50" s="285"/>
      <c r="K50" s="285"/>
      <c r="L50" s="285"/>
      <c r="M50" s="285"/>
    </row>
    <row r="51" spans="1:17" s="275" customFormat="1">
      <c r="A51" s="443" t="s">
        <v>15</v>
      </c>
      <c r="B51" s="443"/>
      <c r="C51" s="444"/>
      <c r="D51" s="443" t="s">
        <v>395</v>
      </c>
      <c r="E51" s="474"/>
      <c r="F51" s="474"/>
      <c r="G51" s="475"/>
      <c r="H51" s="476"/>
      <c r="I51" s="476"/>
      <c r="J51" s="220"/>
      <c r="K51" s="220"/>
      <c r="L51" s="220"/>
      <c r="M51" s="220"/>
      <c r="N51" s="315" t="e">
        <f>#REF!</f>
        <v>#REF!</v>
      </c>
    </row>
    <row r="52" spans="1:17" s="279" customFormat="1" ht="15">
      <c r="A52" s="537"/>
      <c r="B52" s="537"/>
      <c r="C52" s="537"/>
      <c r="D52" s="537"/>
      <c r="E52" s="537"/>
      <c r="F52" s="537"/>
      <c r="G52" s="537"/>
      <c r="H52" s="537"/>
      <c r="I52" s="537"/>
      <c r="J52" s="285"/>
      <c r="K52" s="285"/>
      <c r="L52" s="285"/>
      <c r="M52" s="285"/>
    </row>
    <row r="53" spans="1:17" s="275" customFormat="1" ht="47.25">
      <c r="A53" s="410" t="s">
        <v>16</v>
      </c>
      <c r="B53" s="410" t="s">
        <v>229</v>
      </c>
      <c r="C53" s="411">
        <v>1200011</v>
      </c>
      <c r="D53" s="410" t="s">
        <v>224</v>
      </c>
      <c r="E53" s="412" t="s">
        <v>8</v>
      </c>
      <c r="F53" s="412" t="s">
        <v>9</v>
      </c>
      <c r="G53" s="413"/>
      <c r="H53" s="414"/>
      <c r="I53" s="414"/>
      <c r="J53" s="214"/>
      <c r="K53" s="214"/>
      <c r="L53" s="214"/>
      <c r="M53" s="214"/>
      <c r="N53" s="315" t="e">
        <f>#REF!</f>
        <v>#REF!</v>
      </c>
    </row>
    <row r="54" spans="1:17" s="275" customFormat="1" ht="45">
      <c r="A54" s="415">
        <v>10775</v>
      </c>
      <c r="B54" s="415"/>
      <c r="C54" s="416"/>
      <c r="D54" s="417" t="s">
        <v>214</v>
      </c>
      <c r="E54" s="418" t="s">
        <v>114</v>
      </c>
      <c r="F54" s="418" t="s">
        <v>9</v>
      </c>
      <c r="G54" s="419">
        <v>1</v>
      </c>
      <c r="H54" s="420"/>
      <c r="I54" s="420"/>
      <c r="J54" s="29">
        <v>15</v>
      </c>
      <c r="K54" s="29">
        <f>J54*I54</f>
        <v>0</v>
      </c>
      <c r="L54" s="29">
        <f>K54*1.2907</f>
        <v>0</v>
      </c>
      <c r="M54" s="29">
        <f>L54+L55+L56+L57+L58+L59+L60+L61</f>
        <v>0</v>
      </c>
      <c r="O54" s="289">
        <f t="shared" ref="O54" si="7">I54*O$14</f>
        <v>0</v>
      </c>
      <c r="P54" s="289">
        <f>O54*15</f>
        <v>0</v>
      </c>
      <c r="Q54" s="289">
        <f>SUM(P52:P54)</f>
        <v>0</v>
      </c>
    </row>
    <row r="55" spans="1:17" s="275" customFormat="1" ht="15">
      <c r="A55" s="533" t="s">
        <v>118</v>
      </c>
      <c r="B55" s="533"/>
      <c r="C55" s="533"/>
      <c r="D55" s="533"/>
      <c r="E55" s="533"/>
      <c r="F55" s="533"/>
      <c r="G55" s="533"/>
      <c r="H55" s="533"/>
      <c r="I55" s="421"/>
      <c r="J55" s="210"/>
      <c r="K55" s="210"/>
      <c r="L55" s="210"/>
      <c r="M55" s="210"/>
    </row>
    <row r="56" spans="1:17" s="275" customFormat="1" ht="15">
      <c r="A56" s="533" t="s">
        <v>119</v>
      </c>
      <c r="B56" s="533"/>
      <c r="C56" s="533"/>
      <c r="D56" s="533"/>
      <c r="E56" s="533"/>
      <c r="F56" s="533"/>
      <c r="G56" s="533"/>
      <c r="H56" s="533"/>
      <c r="I56" s="421"/>
      <c r="J56" s="210"/>
      <c r="K56" s="210"/>
      <c r="L56" s="210"/>
      <c r="M56" s="210"/>
    </row>
    <row r="57" spans="1:17" s="275" customFormat="1">
      <c r="A57" s="533" t="s">
        <v>120</v>
      </c>
      <c r="B57" s="533"/>
      <c r="C57" s="533"/>
      <c r="D57" s="533"/>
      <c r="E57" s="533"/>
      <c r="F57" s="533"/>
      <c r="G57" s="533"/>
      <c r="H57" s="533"/>
      <c r="I57" s="422"/>
      <c r="J57" s="211"/>
      <c r="K57" s="211"/>
      <c r="L57" s="211"/>
      <c r="M57" s="211"/>
    </row>
    <row r="58" spans="1:17" s="275" customFormat="1" ht="15">
      <c r="A58" s="533"/>
      <c r="B58" s="533"/>
      <c r="C58" s="533"/>
      <c r="D58" s="533"/>
      <c r="E58" s="533"/>
      <c r="F58" s="533"/>
      <c r="G58" s="533"/>
      <c r="H58" s="533"/>
      <c r="I58" s="421"/>
      <c r="J58" s="210"/>
      <c r="K58" s="210"/>
      <c r="L58" s="210"/>
      <c r="M58" s="210"/>
    </row>
    <row r="59" spans="1:17" s="275" customFormat="1" ht="15">
      <c r="A59" s="533" t="s">
        <v>325</v>
      </c>
      <c r="B59" s="533"/>
      <c r="C59" s="533"/>
      <c r="D59" s="533"/>
      <c r="E59" s="533"/>
      <c r="F59" s="533"/>
      <c r="G59" s="533"/>
      <c r="H59" s="533"/>
      <c r="I59" s="423"/>
      <c r="J59" s="212"/>
      <c r="K59" s="212"/>
      <c r="L59" s="212"/>
      <c r="M59" s="212"/>
    </row>
    <row r="60" spans="1:17" s="275" customFormat="1" ht="15">
      <c r="A60" s="533" t="s">
        <v>121</v>
      </c>
      <c r="B60" s="533"/>
      <c r="C60" s="533"/>
      <c r="D60" s="533"/>
      <c r="E60" s="533"/>
      <c r="F60" s="533"/>
      <c r="G60" s="533"/>
      <c r="H60" s="533"/>
      <c r="I60" s="423"/>
      <c r="J60" s="212"/>
      <c r="K60" s="212"/>
      <c r="L60" s="212"/>
      <c r="M60" s="212"/>
    </row>
    <row r="61" spans="1:17" s="275" customFormat="1" ht="15">
      <c r="A61" s="533" t="s">
        <v>122</v>
      </c>
      <c r="B61" s="533"/>
      <c r="C61" s="533"/>
      <c r="D61" s="533"/>
      <c r="E61" s="533"/>
      <c r="F61" s="533"/>
      <c r="G61" s="533"/>
      <c r="H61" s="533"/>
      <c r="I61" s="423"/>
      <c r="J61" s="212"/>
      <c r="K61" s="212"/>
      <c r="L61" s="212"/>
      <c r="M61" s="212"/>
    </row>
    <row r="62" spans="1:17" s="275" customFormat="1">
      <c r="A62" s="533" t="s">
        <v>123</v>
      </c>
      <c r="B62" s="533"/>
      <c r="C62" s="533"/>
      <c r="D62" s="533"/>
      <c r="E62" s="533"/>
      <c r="F62" s="533"/>
      <c r="G62" s="533"/>
      <c r="H62" s="533"/>
      <c r="I62" s="425"/>
      <c r="J62" s="213"/>
      <c r="K62" s="213"/>
      <c r="L62" s="213"/>
      <c r="M62" s="213"/>
    </row>
    <row r="63" spans="1:17" s="138" customFormat="1" ht="15">
      <c r="A63" s="537"/>
      <c r="B63" s="537"/>
      <c r="C63" s="537"/>
      <c r="D63" s="537"/>
      <c r="E63" s="537"/>
      <c r="F63" s="537"/>
      <c r="G63" s="537"/>
      <c r="H63" s="537"/>
      <c r="I63" s="537"/>
      <c r="J63" s="285"/>
      <c r="K63" s="285"/>
      <c r="L63" s="285"/>
      <c r="M63" s="285"/>
    </row>
    <row r="64" spans="1:17" s="275" customFormat="1" ht="31.5">
      <c r="A64" s="410" t="s">
        <v>233</v>
      </c>
      <c r="B64" s="410" t="s">
        <v>101</v>
      </c>
      <c r="C64" s="411" t="s">
        <v>230</v>
      </c>
      <c r="D64" s="410" t="s">
        <v>104</v>
      </c>
      <c r="E64" s="412" t="s">
        <v>8</v>
      </c>
      <c r="F64" s="412" t="s">
        <v>13</v>
      </c>
      <c r="G64" s="413"/>
      <c r="H64" s="414"/>
      <c r="I64" s="414"/>
      <c r="J64" s="214"/>
      <c r="K64" s="214"/>
      <c r="L64" s="214"/>
      <c r="M64" s="214"/>
      <c r="N64" s="315" t="e">
        <f>#REF!</f>
        <v>#REF!</v>
      </c>
    </row>
    <row r="65" spans="1:19" s="275" customFormat="1" ht="15">
      <c r="A65" s="415">
        <v>1106</v>
      </c>
      <c r="B65" s="415"/>
      <c r="C65" s="416"/>
      <c r="D65" s="417" t="s">
        <v>136</v>
      </c>
      <c r="E65" s="418" t="s">
        <v>114</v>
      </c>
      <c r="F65" s="418" t="s">
        <v>131</v>
      </c>
      <c r="G65" s="419">
        <v>0.6</v>
      </c>
      <c r="H65" s="420"/>
      <c r="I65" s="420"/>
      <c r="J65" s="29">
        <v>400</v>
      </c>
      <c r="K65" s="29">
        <f t="shared" ref="K65:K72" si="8">J65*I65</f>
        <v>0</v>
      </c>
      <c r="L65" s="29">
        <f t="shared" ref="L65:L72" si="9">K65*1.2907</f>
        <v>0</v>
      </c>
      <c r="M65" s="29">
        <f>L65+L66+L67+L68+L69+L70+L71+L72+L73</f>
        <v>0</v>
      </c>
      <c r="O65" s="289">
        <f>I65*O$14</f>
        <v>0</v>
      </c>
      <c r="P65" s="289">
        <f t="shared" ref="P65:P72" si="10">O65*400</f>
        <v>0</v>
      </c>
      <c r="R65" s="286"/>
      <c r="S65" s="286"/>
    </row>
    <row r="66" spans="1:19" s="275" customFormat="1" ht="30">
      <c r="A66" s="415">
        <v>1351</v>
      </c>
      <c r="B66" s="415"/>
      <c r="C66" s="416"/>
      <c r="D66" s="417" t="s">
        <v>137</v>
      </c>
      <c r="E66" s="418" t="s">
        <v>114</v>
      </c>
      <c r="F66" s="418" t="s">
        <v>14</v>
      </c>
      <c r="G66" s="419">
        <v>0.22727269999999999</v>
      </c>
      <c r="H66" s="420"/>
      <c r="I66" s="420"/>
      <c r="J66" s="29">
        <v>400</v>
      </c>
      <c r="K66" s="29">
        <f t="shared" si="8"/>
        <v>0</v>
      </c>
      <c r="L66" s="29">
        <f t="shared" si="9"/>
        <v>0</v>
      </c>
      <c r="M66" s="29"/>
      <c r="O66" s="289">
        <f t="shared" ref="O66:O72" si="11">I66*O$14</f>
        <v>0</v>
      </c>
      <c r="P66" s="289">
        <f t="shared" si="10"/>
        <v>0</v>
      </c>
      <c r="R66" s="286"/>
      <c r="S66" s="286"/>
    </row>
    <row r="67" spans="1:19" s="275" customFormat="1" ht="30">
      <c r="A67" s="415">
        <v>4491</v>
      </c>
      <c r="B67" s="415"/>
      <c r="C67" s="416"/>
      <c r="D67" s="417" t="s">
        <v>130</v>
      </c>
      <c r="E67" s="418" t="s">
        <v>114</v>
      </c>
      <c r="F67" s="418" t="s">
        <v>31</v>
      </c>
      <c r="G67" s="419">
        <v>1.58</v>
      </c>
      <c r="H67" s="420"/>
      <c r="I67" s="420"/>
      <c r="J67" s="29">
        <v>400</v>
      </c>
      <c r="K67" s="29">
        <f t="shared" si="8"/>
        <v>0</v>
      </c>
      <c r="L67" s="29">
        <f t="shared" si="9"/>
        <v>0</v>
      </c>
      <c r="M67" s="29"/>
      <c r="O67" s="289">
        <f t="shared" si="11"/>
        <v>0</v>
      </c>
      <c r="P67" s="289">
        <f t="shared" si="10"/>
        <v>0</v>
      </c>
      <c r="R67" s="286"/>
      <c r="S67" s="286"/>
    </row>
    <row r="68" spans="1:19" s="275" customFormat="1" ht="21" customHeight="1">
      <c r="A68" s="415">
        <v>5061</v>
      </c>
      <c r="B68" s="415"/>
      <c r="C68" s="416"/>
      <c r="D68" s="417" t="s">
        <v>138</v>
      </c>
      <c r="E68" s="418" t="s">
        <v>114</v>
      </c>
      <c r="F68" s="418" t="s">
        <v>131</v>
      </c>
      <c r="G68" s="419">
        <v>0.15</v>
      </c>
      <c r="H68" s="420"/>
      <c r="I68" s="420"/>
      <c r="J68" s="29">
        <v>400</v>
      </c>
      <c r="K68" s="29">
        <f t="shared" si="8"/>
        <v>0</v>
      </c>
      <c r="L68" s="29">
        <f t="shared" si="9"/>
        <v>0</v>
      </c>
      <c r="M68" s="29"/>
      <c r="O68" s="289">
        <f t="shared" si="11"/>
        <v>0</v>
      </c>
      <c r="P68" s="289">
        <f t="shared" si="10"/>
        <v>0</v>
      </c>
      <c r="R68" s="286"/>
      <c r="S68" s="286"/>
    </row>
    <row r="69" spans="1:19" s="275" customFormat="1" ht="15">
      <c r="A69" s="415">
        <v>5333</v>
      </c>
      <c r="B69" s="415"/>
      <c r="C69" s="416"/>
      <c r="D69" s="417" t="s">
        <v>139</v>
      </c>
      <c r="E69" s="418" t="s">
        <v>114</v>
      </c>
      <c r="F69" s="418" t="s">
        <v>140</v>
      </c>
      <c r="G69" s="419">
        <v>2.1999999999999999E-2</v>
      </c>
      <c r="H69" s="420"/>
      <c r="I69" s="420"/>
      <c r="J69" s="29">
        <v>400</v>
      </c>
      <c r="K69" s="29">
        <f t="shared" si="8"/>
        <v>0</v>
      </c>
      <c r="L69" s="29">
        <f t="shared" si="9"/>
        <v>0</v>
      </c>
      <c r="M69" s="29"/>
      <c r="O69" s="289">
        <f t="shared" si="11"/>
        <v>0</v>
      </c>
      <c r="P69" s="289">
        <f t="shared" si="10"/>
        <v>0</v>
      </c>
      <c r="Q69" s="289"/>
      <c r="R69" s="286"/>
      <c r="S69" s="286"/>
    </row>
    <row r="70" spans="1:19" s="275" customFormat="1" ht="30">
      <c r="A70" s="415" t="s">
        <v>132</v>
      </c>
      <c r="B70" s="415"/>
      <c r="C70" s="416"/>
      <c r="D70" s="417" t="s">
        <v>133</v>
      </c>
      <c r="E70" s="418" t="s">
        <v>8</v>
      </c>
      <c r="F70" s="418" t="s">
        <v>10</v>
      </c>
      <c r="G70" s="419">
        <v>0.8</v>
      </c>
      <c r="H70" s="420"/>
      <c r="I70" s="420"/>
      <c r="J70" s="29">
        <v>400</v>
      </c>
      <c r="K70" s="29">
        <f t="shared" si="8"/>
        <v>0</v>
      </c>
      <c r="L70" s="29">
        <f t="shared" si="9"/>
        <v>0</v>
      </c>
      <c r="M70" s="29"/>
      <c r="O70" s="289">
        <f t="shared" si="11"/>
        <v>0</v>
      </c>
      <c r="P70" s="289">
        <f t="shared" si="10"/>
        <v>0</v>
      </c>
      <c r="Q70" s="289"/>
      <c r="R70" s="286"/>
      <c r="S70" s="286"/>
    </row>
    <row r="71" spans="1:19" s="275" customFormat="1" ht="15">
      <c r="A71" s="415" t="s">
        <v>141</v>
      </c>
      <c r="B71" s="415"/>
      <c r="C71" s="416"/>
      <c r="D71" s="417" t="s">
        <v>142</v>
      </c>
      <c r="E71" s="418" t="s">
        <v>8</v>
      </c>
      <c r="F71" s="418" t="s">
        <v>10</v>
      </c>
      <c r="G71" s="419">
        <v>0.3</v>
      </c>
      <c r="H71" s="420"/>
      <c r="I71" s="420"/>
      <c r="J71" s="29">
        <v>400</v>
      </c>
      <c r="K71" s="29">
        <f t="shared" si="8"/>
        <v>0</v>
      </c>
      <c r="L71" s="29">
        <f t="shared" si="9"/>
        <v>0</v>
      </c>
      <c r="M71" s="29"/>
      <c r="O71" s="289">
        <f t="shared" si="11"/>
        <v>0</v>
      </c>
      <c r="P71" s="289">
        <f t="shared" si="10"/>
        <v>0</v>
      </c>
      <c r="Q71" s="289"/>
      <c r="R71" s="286"/>
      <c r="S71" s="286"/>
    </row>
    <row r="72" spans="1:19" s="275" customFormat="1" ht="15">
      <c r="A72" s="415" t="s">
        <v>134</v>
      </c>
      <c r="B72" s="415"/>
      <c r="C72" s="416"/>
      <c r="D72" s="417" t="s">
        <v>135</v>
      </c>
      <c r="E72" s="418" t="s">
        <v>8</v>
      </c>
      <c r="F72" s="418" t="s">
        <v>10</v>
      </c>
      <c r="G72" s="419">
        <v>0.95</v>
      </c>
      <c r="H72" s="420"/>
      <c r="I72" s="420"/>
      <c r="J72" s="29">
        <v>400</v>
      </c>
      <c r="K72" s="29">
        <f t="shared" si="8"/>
        <v>0</v>
      </c>
      <c r="L72" s="29">
        <f t="shared" si="9"/>
        <v>0</v>
      </c>
      <c r="M72" s="29"/>
      <c r="O72" s="289">
        <f t="shared" si="11"/>
        <v>0</v>
      </c>
      <c r="P72" s="289">
        <f t="shared" si="10"/>
        <v>0</v>
      </c>
      <c r="Q72" s="289"/>
      <c r="R72" s="286"/>
      <c r="S72" s="286"/>
    </row>
    <row r="73" spans="1:19" s="275" customFormat="1" ht="15">
      <c r="A73" s="533" t="s">
        <v>118</v>
      </c>
      <c r="B73" s="533"/>
      <c r="C73" s="533"/>
      <c r="D73" s="533"/>
      <c r="E73" s="533"/>
      <c r="F73" s="533"/>
      <c r="G73" s="533"/>
      <c r="H73" s="533"/>
      <c r="I73" s="421"/>
      <c r="J73" s="210"/>
      <c r="K73" s="210"/>
      <c r="L73" s="210"/>
      <c r="M73" s="210"/>
      <c r="O73" s="289"/>
      <c r="P73" s="289"/>
      <c r="Q73" s="289">
        <f>SUM(P65:P73)</f>
        <v>0</v>
      </c>
      <c r="R73" s="286"/>
      <c r="S73" s="286"/>
    </row>
    <row r="74" spans="1:19" s="275" customFormat="1" ht="15">
      <c r="A74" s="533" t="s">
        <v>119</v>
      </c>
      <c r="B74" s="533"/>
      <c r="C74" s="533"/>
      <c r="D74" s="533"/>
      <c r="E74" s="533"/>
      <c r="F74" s="533"/>
      <c r="G74" s="533"/>
      <c r="H74" s="533"/>
      <c r="I74" s="421"/>
      <c r="J74" s="210"/>
      <c r="K74" s="210"/>
      <c r="L74" s="210"/>
      <c r="M74" s="210"/>
      <c r="R74" s="286"/>
      <c r="S74" s="286"/>
    </row>
    <row r="75" spans="1:19" s="275" customFormat="1">
      <c r="A75" s="533" t="s">
        <v>120</v>
      </c>
      <c r="B75" s="533"/>
      <c r="C75" s="533"/>
      <c r="D75" s="533"/>
      <c r="E75" s="533"/>
      <c r="F75" s="533"/>
      <c r="G75" s="533"/>
      <c r="H75" s="533"/>
      <c r="I75" s="422"/>
      <c r="J75" s="211"/>
      <c r="K75" s="211"/>
      <c r="L75" s="211"/>
      <c r="M75" s="211"/>
    </row>
    <row r="76" spans="1:19" s="275" customFormat="1" ht="15">
      <c r="A76" s="533" t="s">
        <v>326</v>
      </c>
      <c r="B76" s="533"/>
      <c r="C76" s="533"/>
      <c r="D76" s="533"/>
      <c r="E76" s="533"/>
      <c r="F76" s="533"/>
      <c r="G76" s="533"/>
      <c r="H76" s="533"/>
      <c r="I76" s="421"/>
      <c r="J76" s="210"/>
      <c r="K76" s="210"/>
      <c r="L76" s="210"/>
      <c r="M76" s="210"/>
      <c r="O76" s="315"/>
      <c r="P76" s="315"/>
    </row>
    <row r="77" spans="1:19" s="275" customFormat="1" ht="15">
      <c r="A77" s="533" t="s">
        <v>325</v>
      </c>
      <c r="B77" s="533"/>
      <c r="C77" s="533"/>
      <c r="D77" s="533"/>
      <c r="E77" s="533"/>
      <c r="F77" s="533"/>
      <c r="G77" s="533"/>
      <c r="H77" s="533"/>
      <c r="I77" s="423"/>
      <c r="J77" s="212"/>
      <c r="K77" s="212"/>
      <c r="L77" s="212"/>
      <c r="M77" s="212"/>
    </row>
    <row r="78" spans="1:19" s="275" customFormat="1" ht="15">
      <c r="A78" s="533" t="s">
        <v>121</v>
      </c>
      <c r="B78" s="533"/>
      <c r="C78" s="533"/>
      <c r="D78" s="533"/>
      <c r="E78" s="533"/>
      <c r="F78" s="533"/>
      <c r="G78" s="533"/>
      <c r="H78" s="533"/>
      <c r="I78" s="423"/>
      <c r="J78" s="212"/>
      <c r="K78" s="212"/>
      <c r="L78" s="212"/>
      <c r="M78" s="212"/>
    </row>
    <row r="79" spans="1:19" s="275" customFormat="1" ht="15">
      <c r="A79" s="533" t="s">
        <v>122</v>
      </c>
      <c r="B79" s="533"/>
      <c r="C79" s="533"/>
      <c r="D79" s="533"/>
      <c r="E79" s="533"/>
      <c r="F79" s="533"/>
      <c r="G79" s="533"/>
      <c r="H79" s="533"/>
      <c r="I79" s="423"/>
      <c r="J79" s="212"/>
      <c r="K79" s="212"/>
      <c r="L79" s="212"/>
      <c r="M79" s="212"/>
    </row>
    <row r="80" spans="1:19" s="275" customFormat="1">
      <c r="A80" s="533" t="s">
        <v>123</v>
      </c>
      <c r="B80" s="533"/>
      <c r="C80" s="533"/>
      <c r="D80" s="533"/>
      <c r="E80" s="533"/>
      <c r="F80" s="533"/>
      <c r="G80" s="533"/>
      <c r="H80" s="533"/>
      <c r="I80" s="425"/>
      <c r="J80" s="213"/>
      <c r="K80" s="213"/>
      <c r="L80" s="213"/>
      <c r="M80" s="213"/>
    </row>
    <row r="81" spans="1:13" s="275" customFormat="1" ht="15">
      <c r="A81" s="537"/>
      <c r="B81" s="537"/>
      <c r="C81" s="537"/>
      <c r="D81" s="537"/>
      <c r="E81" s="537"/>
      <c r="F81" s="537"/>
      <c r="G81" s="537"/>
      <c r="H81" s="537"/>
      <c r="I81" s="537"/>
      <c r="J81" s="285"/>
      <c r="K81" s="285"/>
      <c r="L81" s="285"/>
      <c r="M81" s="285"/>
    </row>
    <row r="82" spans="1:13" s="275" customFormat="1">
      <c r="A82" s="443" t="s">
        <v>17</v>
      </c>
      <c r="B82" s="443"/>
      <c r="C82" s="444"/>
      <c r="D82" s="443" t="s">
        <v>215</v>
      </c>
      <c r="E82" s="474"/>
      <c r="F82" s="474"/>
      <c r="G82" s="475"/>
      <c r="H82" s="476"/>
      <c r="I82" s="476"/>
      <c r="J82" s="219"/>
      <c r="K82" s="219"/>
      <c r="L82" s="219"/>
      <c r="M82" s="219"/>
    </row>
    <row r="83" spans="1:13" s="275" customFormat="1" ht="31.5">
      <c r="A83" s="424" t="s">
        <v>18</v>
      </c>
      <c r="B83" s="424" t="s">
        <v>102</v>
      </c>
      <c r="C83" s="430" t="s">
        <v>365</v>
      </c>
      <c r="D83" s="424" t="s">
        <v>358</v>
      </c>
      <c r="E83" s="427" t="s">
        <v>8</v>
      </c>
      <c r="F83" s="427" t="s">
        <v>363</v>
      </c>
      <c r="G83" s="431"/>
      <c r="H83" s="428"/>
      <c r="I83" s="431"/>
      <c r="J83" s="219"/>
      <c r="K83" s="219"/>
      <c r="L83" s="219"/>
      <c r="M83" s="219"/>
    </row>
    <row r="84" spans="1:13" s="275" customFormat="1" ht="45">
      <c r="A84" s="415">
        <v>10527</v>
      </c>
      <c r="B84" s="415" t="s">
        <v>101</v>
      </c>
      <c r="C84" s="416"/>
      <c r="D84" s="323" t="s">
        <v>357</v>
      </c>
      <c r="E84" s="418" t="s">
        <v>114</v>
      </c>
      <c r="F84" s="418" t="s">
        <v>363</v>
      </c>
      <c r="G84" s="415">
        <v>1</v>
      </c>
      <c r="H84" s="420"/>
      <c r="I84" s="432"/>
      <c r="J84" s="219"/>
      <c r="K84" s="219"/>
      <c r="L84" s="219"/>
      <c r="M84" s="219"/>
    </row>
    <row r="85" spans="1:13" s="275" customFormat="1" ht="60">
      <c r="A85" s="415">
        <v>91120</v>
      </c>
      <c r="B85" s="415" t="s">
        <v>101</v>
      </c>
      <c r="C85" s="551" t="s">
        <v>362</v>
      </c>
      <c r="D85" s="323" t="s">
        <v>361</v>
      </c>
      <c r="E85" s="418" t="s">
        <v>114</v>
      </c>
      <c r="F85" s="418" t="s">
        <v>31</v>
      </c>
      <c r="G85" s="415">
        <v>13.4</v>
      </c>
      <c r="H85" s="420"/>
      <c r="I85" s="432"/>
      <c r="J85" s="219"/>
      <c r="K85" s="219"/>
      <c r="L85" s="219"/>
      <c r="M85" s="219"/>
    </row>
    <row r="86" spans="1:13" s="275" customFormat="1" ht="30">
      <c r="A86" s="415" t="s">
        <v>359</v>
      </c>
      <c r="B86" s="415" t="s">
        <v>101</v>
      </c>
      <c r="C86" s="552"/>
      <c r="D86" s="417" t="s">
        <v>360</v>
      </c>
      <c r="E86" s="418" t="s">
        <v>8</v>
      </c>
      <c r="F86" s="418" t="s">
        <v>10</v>
      </c>
      <c r="G86" s="432">
        <v>0.5</v>
      </c>
      <c r="H86" s="420"/>
      <c r="I86" s="433"/>
      <c r="J86" s="219"/>
      <c r="K86" s="219"/>
      <c r="L86" s="219"/>
      <c r="M86" s="219"/>
    </row>
    <row r="87" spans="1:13" s="275" customFormat="1" ht="15">
      <c r="A87" s="415" t="s">
        <v>134</v>
      </c>
      <c r="B87" s="415" t="s">
        <v>101</v>
      </c>
      <c r="C87" s="553"/>
      <c r="D87" s="417" t="s">
        <v>135</v>
      </c>
      <c r="E87" s="418" t="s">
        <v>8</v>
      </c>
      <c r="F87" s="418" t="s">
        <v>10</v>
      </c>
      <c r="G87" s="432">
        <v>0.1</v>
      </c>
      <c r="H87" s="420"/>
      <c r="I87" s="433"/>
      <c r="J87" s="219"/>
      <c r="K87" s="219"/>
      <c r="L87" s="219"/>
      <c r="M87" s="219"/>
    </row>
    <row r="88" spans="1:13" s="275" customFormat="1" ht="15">
      <c r="A88" s="533" t="s">
        <v>118</v>
      </c>
      <c r="B88" s="533"/>
      <c r="C88" s="533"/>
      <c r="D88" s="533"/>
      <c r="E88" s="533"/>
      <c r="F88" s="533"/>
      <c r="G88" s="533"/>
      <c r="H88" s="533"/>
      <c r="I88" s="434"/>
      <c r="J88" s="219"/>
      <c r="K88" s="219"/>
      <c r="L88" s="219"/>
      <c r="M88" s="219"/>
    </row>
    <row r="89" spans="1:13" s="275" customFormat="1" ht="15">
      <c r="A89" s="533" t="s">
        <v>119</v>
      </c>
      <c r="B89" s="533"/>
      <c r="C89" s="533"/>
      <c r="D89" s="533"/>
      <c r="E89" s="533"/>
      <c r="F89" s="533"/>
      <c r="G89" s="533"/>
      <c r="H89" s="533"/>
      <c r="I89" s="434"/>
      <c r="J89" s="219"/>
      <c r="K89" s="219"/>
      <c r="L89" s="219"/>
      <c r="M89" s="219"/>
    </row>
    <row r="90" spans="1:13" s="275" customFormat="1">
      <c r="A90" s="533" t="s">
        <v>120</v>
      </c>
      <c r="B90" s="533"/>
      <c r="C90" s="533"/>
      <c r="D90" s="533"/>
      <c r="E90" s="533"/>
      <c r="F90" s="533"/>
      <c r="G90" s="533"/>
      <c r="H90" s="533"/>
      <c r="I90" s="435"/>
      <c r="J90" s="219"/>
      <c r="K90" s="219"/>
      <c r="L90" s="219"/>
      <c r="M90" s="219"/>
    </row>
    <row r="91" spans="1:13" s="275" customFormat="1" ht="15">
      <c r="A91" s="533" t="s">
        <v>326</v>
      </c>
      <c r="B91" s="533"/>
      <c r="C91" s="533"/>
      <c r="D91" s="533"/>
      <c r="E91" s="533"/>
      <c r="F91" s="533"/>
      <c r="G91" s="533"/>
      <c r="H91" s="533"/>
      <c r="I91" s="434"/>
      <c r="J91" s="219"/>
      <c r="K91" s="219"/>
      <c r="L91" s="219"/>
      <c r="M91" s="219"/>
    </row>
    <row r="92" spans="1:13" s="275" customFormat="1" ht="15">
      <c r="A92" s="533" t="s">
        <v>325</v>
      </c>
      <c r="B92" s="533"/>
      <c r="C92" s="533"/>
      <c r="D92" s="533"/>
      <c r="E92" s="533"/>
      <c r="F92" s="533"/>
      <c r="G92" s="533"/>
      <c r="H92" s="533"/>
      <c r="I92" s="436"/>
      <c r="J92" s="219"/>
      <c r="K92" s="219"/>
      <c r="L92" s="219"/>
      <c r="M92" s="219"/>
    </row>
    <row r="93" spans="1:13" s="275" customFormat="1" ht="15">
      <c r="A93" s="533" t="s">
        <v>121</v>
      </c>
      <c r="B93" s="533"/>
      <c r="C93" s="533"/>
      <c r="D93" s="533"/>
      <c r="E93" s="533"/>
      <c r="F93" s="533"/>
      <c r="G93" s="533"/>
      <c r="H93" s="533"/>
      <c r="I93" s="436"/>
      <c r="J93" s="219"/>
      <c r="K93" s="219"/>
      <c r="L93" s="219"/>
      <c r="M93" s="219"/>
    </row>
    <row r="94" spans="1:13" s="275" customFormat="1" ht="15">
      <c r="A94" s="533" t="s">
        <v>122</v>
      </c>
      <c r="B94" s="533"/>
      <c r="C94" s="533"/>
      <c r="D94" s="533"/>
      <c r="E94" s="533"/>
      <c r="F94" s="533"/>
      <c r="G94" s="533"/>
      <c r="H94" s="533"/>
      <c r="I94" s="436"/>
      <c r="J94" s="219"/>
      <c r="K94" s="219"/>
      <c r="L94" s="219"/>
      <c r="M94" s="219"/>
    </row>
    <row r="95" spans="1:13" s="275" customFormat="1">
      <c r="A95" s="533" t="s">
        <v>123</v>
      </c>
      <c r="B95" s="533"/>
      <c r="C95" s="533"/>
      <c r="D95" s="533"/>
      <c r="E95" s="533"/>
      <c r="F95" s="533"/>
      <c r="G95" s="533"/>
      <c r="H95" s="533"/>
      <c r="I95" s="437"/>
      <c r="J95" s="219"/>
      <c r="K95" s="219"/>
      <c r="L95" s="219"/>
      <c r="M95" s="219"/>
    </row>
    <row r="96" spans="1:13" s="275" customFormat="1" hidden="1">
      <c r="A96" s="545" t="s">
        <v>318</v>
      </c>
      <c r="B96" s="546"/>
      <c r="C96" s="546"/>
      <c r="D96" s="546"/>
      <c r="E96" s="546"/>
      <c r="F96" s="546"/>
      <c r="G96" s="546"/>
      <c r="H96" s="547"/>
      <c r="I96" s="434">
        <v>3</v>
      </c>
      <c r="J96" s="215"/>
      <c r="K96" s="215"/>
      <c r="L96" s="215"/>
      <c r="M96" s="215"/>
    </row>
    <row r="97" spans="1:17" s="275" customFormat="1" hidden="1">
      <c r="A97" s="541" t="s">
        <v>124</v>
      </c>
      <c r="B97" s="542"/>
      <c r="C97" s="542"/>
      <c r="D97" s="542"/>
      <c r="E97" s="542"/>
      <c r="F97" s="542"/>
      <c r="G97" s="542"/>
      <c r="H97" s="543"/>
      <c r="I97" s="435" t="e">
        <v>#REF!</v>
      </c>
      <c r="J97" s="216"/>
      <c r="K97" s="216"/>
      <c r="L97" s="216"/>
      <c r="M97" s="216"/>
    </row>
    <row r="98" spans="1:17" s="275" customFormat="1" ht="15">
      <c r="A98" s="548"/>
      <c r="B98" s="549"/>
      <c r="C98" s="549"/>
      <c r="D98" s="549"/>
      <c r="E98" s="549"/>
      <c r="F98" s="549"/>
      <c r="G98" s="549"/>
      <c r="H98" s="549"/>
      <c r="I98" s="550"/>
      <c r="J98" s="290"/>
      <c r="K98" s="290"/>
      <c r="L98" s="290"/>
      <c r="M98" s="290"/>
    </row>
    <row r="99" spans="1:17" s="275" customFormat="1" ht="31.5">
      <c r="A99" s="424" t="s">
        <v>19</v>
      </c>
      <c r="B99" s="424" t="s">
        <v>101</v>
      </c>
      <c r="C99" s="430" t="s">
        <v>71</v>
      </c>
      <c r="D99" s="424" t="s">
        <v>105</v>
      </c>
      <c r="E99" s="427" t="s">
        <v>8</v>
      </c>
      <c r="F99" s="427" t="s">
        <v>13</v>
      </c>
      <c r="G99" s="431"/>
      <c r="H99" s="428"/>
      <c r="I99" s="431"/>
      <c r="J99" s="214"/>
      <c r="K99" s="214"/>
      <c r="L99" s="214"/>
      <c r="M99" s="214"/>
      <c r="N99" s="315" t="e">
        <f>#REF!</f>
        <v>#REF!</v>
      </c>
    </row>
    <row r="100" spans="1:17" s="275" customFormat="1" ht="30">
      <c r="A100" s="415">
        <v>6189</v>
      </c>
      <c r="B100" s="415"/>
      <c r="C100" s="416"/>
      <c r="D100" s="417" t="s">
        <v>147</v>
      </c>
      <c r="E100" s="418" t="s">
        <v>114</v>
      </c>
      <c r="F100" s="418" t="s">
        <v>31</v>
      </c>
      <c r="G100" s="419">
        <v>1</v>
      </c>
      <c r="H100" s="420"/>
      <c r="I100" s="420"/>
      <c r="J100" s="29">
        <v>350</v>
      </c>
      <c r="K100" s="29">
        <f t="shared" ref="K100:K101" si="12">J100*I100</f>
        <v>0</v>
      </c>
      <c r="L100" s="29">
        <f t="shared" ref="L100:L101" si="13">K100*1.2907</f>
        <v>0</v>
      </c>
      <c r="M100" s="226">
        <f>L100+L101+L102+L103+L104+L105</f>
        <v>0</v>
      </c>
      <c r="O100" s="289">
        <f t="shared" ref="O100:O101" si="14">I100*O$14</f>
        <v>0</v>
      </c>
      <c r="P100" s="289">
        <f>O100*350</f>
        <v>0</v>
      </c>
    </row>
    <row r="101" spans="1:17" s="275" customFormat="1" ht="15">
      <c r="A101" s="415" t="s">
        <v>134</v>
      </c>
      <c r="B101" s="415"/>
      <c r="C101" s="416"/>
      <c r="D101" s="417" t="s">
        <v>135</v>
      </c>
      <c r="E101" s="418" t="s">
        <v>8</v>
      </c>
      <c r="F101" s="418" t="s">
        <v>10</v>
      </c>
      <c r="G101" s="419">
        <v>0.15</v>
      </c>
      <c r="H101" s="420"/>
      <c r="I101" s="420"/>
      <c r="J101" s="29">
        <v>350</v>
      </c>
      <c r="K101" s="29">
        <f t="shared" si="12"/>
        <v>0</v>
      </c>
      <c r="L101" s="29">
        <f t="shared" si="13"/>
        <v>0</v>
      </c>
      <c r="M101" s="222"/>
      <c r="O101" s="289">
        <f t="shared" si="14"/>
        <v>0</v>
      </c>
      <c r="P101" s="289">
        <f>O101*350</f>
        <v>0</v>
      </c>
      <c r="Q101" s="289"/>
    </row>
    <row r="102" spans="1:17" s="275" customFormat="1" ht="15">
      <c r="A102" s="533" t="s">
        <v>118</v>
      </c>
      <c r="B102" s="533"/>
      <c r="C102" s="533"/>
      <c r="D102" s="533"/>
      <c r="E102" s="533"/>
      <c r="F102" s="533"/>
      <c r="G102" s="533"/>
      <c r="H102" s="533"/>
      <c r="I102" s="421"/>
      <c r="J102" s="210"/>
      <c r="K102" s="210"/>
      <c r="L102" s="210"/>
      <c r="M102" s="210"/>
      <c r="O102" s="289"/>
      <c r="P102" s="289"/>
      <c r="Q102" s="289"/>
    </row>
    <row r="103" spans="1:17" s="275" customFormat="1" ht="15">
      <c r="A103" s="533" t="s">
        <v>119</v>
      </c>
      <c r="B103" s="533"/>
      <c r="C103" s="533"/>
      <c r="D103" s="533"/>
      <c r="E103" s="533"/>
      <c r="F103" s="533"/>
      <c r="G103" s="533"/>
      <c r="H103" s="533"/>
      <c r="I103" s="421"/>
      <c r="J103" s="210"/>
      <c r="K103" s="210"/>
      <c r="L103" s="210"/>
      <c r="M103" s="210"/>
      <c r="O103" s="289"/>
      <c r="P103" s="289"/>
      <c r="Q103" s="289"/>
    </row>
    <row r="104" spans="1:17" s="275" customFormat="1">
      <c r="A104" s="533" t="s">
        <v>120</v>
      </c>
      <c r="B104" s="533"/>
      <c r="C104" s="533"/>
      <c r="D104" s="533"/>
      <c r="E104" s="533"/>
      <c r="F104" s="533"/>
      <c r="G104" s="533"/>
      <c r="H104" s="533"/>
      <c r="I104" s="422"/>
      <c r="J104" s="211"/>
      <c r="K104" s="211"/>
      <c r="L104" s="211"/>
      <c r="M104" s="211"/>
      <c r="O104" s="289"/>
      <c r="P104" s="289"/>
      <c r="Q104" s="289"/>
    </row>
    <row r="105" spans="1:17" s="275" customFormat="1" ht="15">
      <c r="A105" s="533" t="s">
        <v>326</v>
      </c>
      <c r="B105" s="533"/>
      <c r="C105" s="533"/>
      <c r="D105" s="533"/>
      <c r="E105" s="533"/>
      <c r="F105" s="533"/>
      <c r="G105" s="533"/>
      <c r="H105" s="533"/>
      <c r="I105" s="421"/>
      <c r="J105" s="210"/>
      <c r="K105" s="210"/>
      <c r="L105" s="210"/>
      <c r="M105" s="210"/>
      <c r="O105" s="289"/>
      <c r="P105" s="289"/>
      <c r="Q105" s="289">
        <f>SUM(P100:P103)</f>
        <v>0</v>
      </c>
    </row>
    <row r="106" spans="1:17" s="275" customFormat="1" ht="15">
      <c r="A106" s="533" t="s">
        <v>325</v>
      </c>
      <c r="B106" s="533"/>
      <c r="C106" s="533"/>
      <c r="D106" s="533"/>
      <c r="E106" s="533"/>
      <c r="F106" s="533"/>
      <c r="G106" s="533"/>
      <c r="H106" s="533"/>
      <c r="I106" s="423"/>
      <c r="J106" s="212"/>
      <c r="K106" s="212"/>
      <c r="L106" s="212"/>
      <c r="M106" s="212"/>
    </row>
    <row r="107" spans="1:17" s="275" customFormat="1" ht="15">
      <c r="A107" s="533" t="s">
        <v>121</v>
      </c>
      <c r="B107" s="533"/>
      <c r="C107" s="533"/>
      <c r="D107" s="533"/>
      <c r="E107" s="533"/>
      <c r="F107" s="533"/>
      <c r="G107" s="533"/>
      <c r="H107" s="533"/>
      <c r="I107" s="423"/>
      <c r="J107" s="212"/>
      <c r="K107" s="212"/>
      <c r="L107" s="212"/>
      <c r="M107" s="212"/>
    </row>
    <row r="108" spans="1:17" s="275" customFormat="1" ht="15">
      <c r="A108" s="533" t="s">
        <v>122</v>
      </c>
      <c r="B108" s="533"/>
      <c r="C108" s="533"/>
      <c r="D108" s="533"/>
      <c r="E108" s="533"/>
      <c r="F108" s="533"/>
      <c r="G108" s="533"/>
      <c r="H108" s="533"/>
      <c r="I108" s="423"/>
      <c r="J108" s="212"/>
      <c r="K108" s="212"/>
      <c r="L108" s="212"/>
      <c r="M108" s="212"/>
    </row>
    <row r="109" spans="1:17" s="275" customFormat="1">
      <c r="A109" s="533" t="s">
        <v>123</v>
      </c>
      <c r="B109" s="533"/>
      <c r="C109" s="533"/>
      <c r="D109" s="533"/>
      <c r="E109" s="533"/>
      <c r="F109" s="533"/>
      <c r="G109" s="533"/>
      <c r="H109" s="533"/>
      <c r="I109" s="425"/>
      <c r="J109" s="213"/>
      <c r="K109" s="213"/>
      <c r="L109" s="213"/>
      <c r="M109" s="213"/>
    </row>
    <row r="110" spans="1:17" s="275" customFormat="1" ht="15">
      <c r="A110" s="537"/>
      <c r="B110" s="537"/>
      <c r="C110" s="537"/>
      <c r="D110" s="537"/>
      <c r="E110" s="537"/>
      <c r="F110" s="537"/>
      <c r="G110" s="537"/>
      <c r="H110" s="537"/>
      <c r="I110" s="537"/>
      <c r="J110" s="285"/>
      <c r="K110" s="285"/>
      <c r="L110" s="285"/>
      <c r="M110" s="285"/>
    </row>
    <row r="111" spans="1:17" s="275" customFormat="1">
      <c r="A111" s="443" t="s">
        <v>20</v>
      </c>
      <c r="B111" s="443"/>
      <c r="C111" s="444"/>
      <c r="D111" s="443" t="s">
        <v>250</v>
      </c>
      <c r="E111" s="474"/>
      <c r="F111" s="474"/>
      <c r="G111" s="475"/>
      <c r="H111" s="476"/>
      <c r="I111" s="476"/>
      <c r="J111" s="220"/>
      <c r="K111" s="220"/>
      <c r="L111" s="220"/>
      <c r="M111" s="220"/>
      <c r="N111" s="315" t="e">
        <f>#REF!</f>
        <v>#REF!</v>
      </c>
      <c r="O111" s="315"/>
    </row>
    <row r="112" spans="1:17" s="275" customFormat="1">
      <c r="A112" s="410" t="s">
        <v>22</v>
      </c>
      <c r="B112" s="410" t="s">
        <v>229</v>
      </c>
      <c r="C112" s="438">
        <v>1200110</v>
      </c>
      <c r="D112" s="410" t="s">
        <v>201</v>
      </c>
      <c r="E112" s="412" t="s">
        <v>8</v>
      </c>
      <c r="F112" s="412" t="s">
        <v>9</v>
      </c>
      <c r="G112" s="413"/>
      <c r="H112" s="414"/>
      <c r="I112" s="414"/>
      <c r="J112" s="209"/>
      <c r="K112" s="209"/>
      <c r="L112" s="209"/>
      <c r="M112" s="209"/>
    </row>
    <row r="113" spans="1:19" s="275" customFormat="1" ht="15">
      <c r="A113" s="488" t="s">
        <v>134</v>
      </c>
      <c r="B113" s="488"/>
      <c r="C113" s="439"/>
      <c r="D113" s="230" t="s">
        <v>135</v>
      </c>
      <c r="E113" s="440" t="s">
        <v>8</v>
      </c>
      <c r="F113" s="440" t="s">
        <v>10</v>
      </c>
      <c r="G113" s="441">
        <v>7</v>
      </c>
      <c r="H113" s="442"/>
      <c r="I113" s="433"/>
      <c r="J113" s="29">
        <v>15</v>
      </c>
      <c r="K113" s="29">
        <f>4855.43</f>
        <v>4855.43</v>
      </c>
      <c r="L113" s="29"/>
      <c r="M113" s="226">
        <f>K113*J113</f>
        <v>72831.450000000012</v>
      </c>
      <c r="O113" s="289">
        <f>5061.53</f>
        <v>5061.53</v>
      </c>
      <c r="P113" s="289">
        <f>O113*15</f>
        <v>75922.95</v>
      </c>
      <c r="Q113" s="289"/>
    </row>
    <row r="114" spans="1:19" s="275" customFormat="1" ht="15">
      <c r="A114" s="544" t="s">
        <v>118</v>
      </c>
      <c r="B114" s="544"/>
      <c r="C114" s="544"/>
      <c r="D114" s="544"/>
      <c r="E114" s="544"/>
      <c r="F114" s="544"/>
      <c r="G114" s="544"/>
      <c r="H114" s="544"/>
      <c r="I114" s="421"/>
      <c r="J114" s="210"/>
      <c r="K114" s="210"/>
      <c r="L114" s="210"/>
      <c r="M114" s="210"/>
      <c r="O114" s="289"/>
      <c r="P114" s="289"/>
      <c r="Q114" s="289"/>
    </row>
    <row r="115" spans="1:19" s="275" customFormat="1" ht="15">
      <c r="A115" s="533" t="s">
        <v>119</v>
      </c>
      <c r="B115" s="533"/>
      <c r="C115" s="533"/>
      <c r="D115" s="533"/>
      <c r="E115" s="533"/>
      <c r="F115" s="533"/>
      <c r="G115" s="533"/>
      <c r="H115" s="533"/>
      <c r="I115" s="421"/>
      <c r="J115" s="210"/>
      <c r="K115" s="210"/>
      <c r="L115" s="210"/>
      <c r="M115" s="210"/>
      <c r="O115" s="289"/>
      <c r="P115" s="289"/>
      <c r="Q115" s="289"/>
    </row>
    <row r="116" spans="1:19" s="275" customFormat="1">
      <c r="A116" s="533" t="s">
        <v>120</v>
      </c>
      <c r="B116" s="533"/>
      <c r="C116" s="533"/>
      <c r="D116" s="533"/>
      <c r="E116" s="533"/>
      <c r="F116" s="533"/>
      <c r="G116" s="533"/>
      <c r="H116" s="533"/>
      <c r="I116" s="422"/>
      <c r="J116" s="211"/>
      <c r="K116" s="211"/>
      <c r="L116" s="211"/>
      <c r="M116" s="211"/>
      <c r="O116" s="289"/>
      <c r="P116" s="289"/>
      <c r="Q116" s="289"/>
    </row>
    <row r="117" spans="1:19" s="275" customFormat="1" ht="15">
      <c r="A117" s="533" t="s">
        <v>326</v>
      </c>
      <c r="B117" s="533"/>
      <c r="C117" s="533"/>
      <c r="D117" s="533"/>
      <c r="E117" s="533"/>
      <c r="F117" s="533"/>
      <c r="G117" s="533"/>
      <c r="H117" s="533"/>
      <c r="I117" s="421"/>
      <c r="J117" s="210"/>
      <c r="K117" s="210"/>
      <c r="L117" s="210"/>
      <c r="M117" s="210"/>
      <c r="O117" s="289"/>
      <c r="P117" s="289"/>
      <c r="Q117" s="289">
        <f>SUM(P112:P115)</f>
        <v>75922.95</v>
      </c>
      <c r="R117" s="289" t="e">
        <f>#REF!-Q117</f>
        <v>#REF!</v>
      </c>
    </row>
    <row r="118" spans="1:19" s="275" customFormat="1" ht="15">
      <c r="A118" s="533" t="s">
        <v>325</v>
      </c>
      <c r="B118" s="533"/>
      <c r="C118" s="533"/>
      <c r="D118" s="533"/>
      <c r="E118" s="533"/>
      <c r="F118" s="533"/>
      <c r="G118" s="533"/>
      <c r="H118" s="533"/>
      <c r="I118" s="423"/>
      <c r="J118" s="212"/>
      <c r="K118" s="212"/>
      <c r="L118" s="212"/>
      <c r="M118" s="212"/>
    </row>
    <row r="119" spans="1:19" s="275" customFormat="1" ht="15">
      <c r="A119" s="533" t="s">
        <v>121</v>
      </c>
      <c r="B119" s="533"/>
      <c r="C119" s="533"/>
      <c r="D119" s="533"/>
      <c r="E119" s="533"/>
      <c r="F119" s="533"/>
      <c r="G119" s="533"/>
      <c r="H119" s="533"/>
      <c r="I119" s="423"/>
      <c r="J119" s="212"/>
      <c r="K119" s="212"/>
      <c r="L119" s="212"/>
      <c r="M119" s="212"/>
    </row>
    <row r="120" spans="1:19" s="275" customFormat="1" ht="15">
      <c r="A120" s="533" t="s">
        <v>122</v>
      </c>
      <c r="B120" s="533"/>
      <c r="C120" s="533"/>
      <c r="D120" s="533"/>
      <c r="E120" s="533"/>
      <c r="F120" s="533"/>
      <c r="G120" s="533"/>
      <c r="H120" s="533"/>
      <c r="I120" s="423"/>
      <c r="J120" s="212"/>
      <c r="K120" s="212"/>
      <c r="L120" s="212"/>
      <c r="M120" s="212"/>
    </row>
    <row r="121" spans="1:19" s="275" customFormat="1">
      <c r="A121" s="533" t="s">
        <v>123</v>
      </c>
      <c r="B121" s="533"/>
      <c r="C121" s="533"/>
      <c r="D121" s="533"/>
      <c r="E121" s="533"/>
      <c r="F121" s="533"/>
      <c r="G121" s="533"/>
      <c r="H121" s="533"/>
      <c r="I121" s="425"/>
      <c r="J121" s="213"/>
      <c r="K121" s="213"/>
      <c r="L121" s="213"/>
      <c r="M121" s="213"/>
    </row>
    <row r="122" spans="1:19" s="275" customFormat="1" ht="15">
      <c r="A122" s="537"/>
      <c r="B122" s="537"/>
      <c r="C122" s="537"/>
      <c r="D122" s="537"/>
      <c r="E122" s="537"/>
      <c r="F122" s="537"/>
      <c r="G122" s="537"/>
      <c r="H122" s="537"/>
      <c r="I122" s="537"/>
      <c r="J122" s="285"/>
      <c r="K122" s="285"/>
      <c r="L122" s="285"/>
      <c r="M122" s="285"/>
    </row>
    <row r="123" spans="1:19">
      <c r="A123" s="469">
        <v>2</v>
      </c>
      <c r="B123" s="469"/>
      <c r="C123" s="470"/>
      <c r="D123" s="469" t="s">
        <v>372</v>
      </c>
      <c r="E123" s="471"/>
      <c r="F123" s="471"/>
      <c r="G123" s="472"/>
      <c r="H123" s="473"/>
      <c r="I123" s="473"/>
      <c r="J123" s="223"/>
      <c r="K123" s="223"/>
      <c r="L123" s="223"/>
      <c r="M123" s="223"/>
      <c r="O123" s="287"/>
      <c r="P123" s="287"/>
      <c r="Q123" s="287"/>
      <c r="R123" s="287"/>
      <c r="S123" s="287"/>
    </row>
    <row r="124" spans="1:19">
      <c r="A124" s="443" t="s">
        <v>25</v>
      </c>
      <c r="B124" s="443"/>
      <c r="C124" s="444"/>
      <c r="D124" s="443" t="s">
        <v>373</v>
      </c>
      <c r="E124" s="474"/>
      <c r="F124" s="474"/>
      <c r="G124" s="475"/>
      <c r="H124" s="476"/>
      <c r="I124" s="476"/>
      <c r="J124" s="285"/>
      <c r="K124" s="285"/>
      <c r="L124" s="285"/>
      <c r="M124" s="285"/>
    </row>
    <row r="125" spans="1:19">
      <c r="A125" s="410" t="s">
        <v>26</v>
      </c>
      <c r="B125" s="410" t="s">
        <v>251</v>
      </c>
      <c r="C125" s="438" t="s">
        <v>255</v>
      </c>
      <c r="D125" s="410" t="s">
        <v>36</v>
      </c>
      <c r="E125" s="412" t="s">
        <v>8</v>
      </c>
      <c r="F125" s="412" t="s">
        <v>13</v>
      </c>
      <c r="G125" s="413"/>
      <c r="H125" s="414"/>
      <c r="I125" s="414"/>
      <c r="J125" s="285"/>
      <c r="K125" s="285"/>
      <c r="L125" s="285"/>
      <c r="M125" s="285"/>
    </row>
    <row r="126" spans="1:19" ht="15">
      <c r="A126" s="488" t="s">
        <v>148</v>
      </c>
      <c r="B126" s="415"/>
      <c r="C126" s="416"/>
      <c r="D126" s="417" t="s">
        <v>149</v>
      </c>
      <c r="E126" s="418" t="s">
        <v>8</v>
      </c>
      <c r="F126" s="418" t="s">
        <v>10</v>
      </c>
      <c r="G126" s="419">
        <v>0.108</v>
      </c>
      <c r="H126" s="420"/>
      <c r="I126" s="433"/>
      <c r="J126" s="285"/>
      <c r="K126" s="285"/>
      <c r="L126" s="285"/>
      <c r="M126" s="285"/>
    </row>
    <row r="127" spans="1:19" ht="15">
      <c r="A127" s="488" t="s">
        <v>134</v>
      </c>
      <c r="B127" s="415"/>
      <c r="C127" s="416"/>
      <c r="D127" s="417" t="s">
        <v>135</v>
      </c>
      <c r="E127" s="418" t="s">
        <v>8</v>
      </c>
      <c r="F127" s="418" t="s">
        <v>10</v>
      </c>
      <c r="G127" s="419">
        <v>0.112</v>
      </c>
      <c r="H127" s="420"/>
      <c r="I127" s="433"/>
      <c r="J127" s="285"/>
      <c r="K127" s="285"/>
      <c r="L127" s="285"/>
      <c r="M127" s="285"/>
    </row>
    <row r="128" spans="1:19" ht="15">
      <c r="A128" s="488" t="s">
        <v>152</v>
      </c>
      <c r="B128" s="415"/>
      <c r="C128" s="416"/>
      <c r="D128" s="417" t="s">
        <v>153</v>
      </c>
      <c r="E128" s="418" t="s">
        <v>8</v>
      </c>
      <c r="F128" s="418" t="s">
        <v>10</v>
      </c>
      <c r="G128" s="419">
        <v>0.20699999999999999</v>
      </c>
      <c r="H128" s="420"/>
      <c r="I128" s="433"/>
      <c r="J128" s="285"/>
      <c r="K128" s="285"/>
      <c r="L128" s="285"/>
      <c r="M128" s="285"/>
    </row>
    <row r="129" spans="1:13" ht="45">
      <c r="A129" s="488" t="s">
        <v>154</v>
      </c>
      <c r="B129" s="415"/>
      <c r="C129" s="416"/>
      <c r="D129" s="417" t="s">
        <v>155</v>
      </c>
      <c r="E129" s="418" t="s">
        <v>8</v>
      </c>
      <c r="F129" s="418" t="s">
        <v>151</v>
      </c>
      <c r="G129" s="419">
        <v>6.0000000000000001E-3</v>
      </c>
      <c r="H129" s="420"/>
      <c r="I129" s="420"/>
      <c r="J129" s="285"/>
      <c r="K129" s="285"/>
      <c r="L129" s="285"/>
      <c r="M129" s="285"/>
    </row>
    <row r="130" spans="1:13" ht="45">
      <c r="A130" s="488" t="s">
        <v>156</v>
      </c>
      <c r="B130" s="415"/>
      <c r="C130" s="416"/>
      <c r="D130" s="417" t="s">
        <v>157</v>
      </c>
      <c r="E130" s="418" t="s">
        <v>8</v>
      </c>
      <c r="F130" s="418" t="s">
        <v>150</v>
      </c>
      <c r="G130" s="419">
        <v>1.2999999999999999E-3</v>
      </c>
      <c r="H130" s="420"/>
      <c r="I130" s="420"/>
      <c r="J130" s="285"/>
      <c r="K130" s="285"/>
      <c r="L130" s="285"/>
      <c r="M130" s="285"/>
    </row>
    <row r="131" spans="1:13" ht="15">
      <c r="A131" s="533" t="s">
        <v>118</v>
      </c>
      <c r="B131" s="533"/>
      <c r="C131" s="533"/>
      <c r="D131" s="533"/>
      <c r="E131" s="533"/>
      <c r="F131" s="533"/>
      <c r="G131" s="533"/>
      <c r="H131" s="533"/>
      <c r="I131" s="421"/>
      <c r="J131" s="285"/>
      <c r="K131" s="285"/>
      <c r="L131" s="285"/>
      <c r="M131" s="285"/>
    </row>
    <row r="132" spans="1:13" ht="15">
      <c r="A132" s="533" t="s">
        <v>119</v>
      </c>
      <c r="B132" s="533"/>
      <c r="C132" s="533"/>
      <c r="D132" s="533"/>
      <c r="E132" s="533"/>
      <c r="F132" s="533"/>
      <c r="G132" s="533"/>
      <c r="H132" s="533"/>
      <c r="I132" s="421"/>
      <c r="J132" s="285"/>
      <c r="K132" s="285"/>
      <c r="L132" s="285"/>
      <c r="M132" s="285"/>
    </row>
    <row r="133" spans="1:13">
      <c r="A133" s="533" t="s">
        <v>120</v>
      </c>
      <c r="B133" s="533"/>
      <c r="C133" s="533"/>
      <c r="D133" s="533"/>
      <c r="E133" s="533"/>
      <c r="F133" s="533"/>
      <c r="G133" s="533"/>
      <c r="H133" s="533"/>
      <c r="I133" s="422"/>
      <c r="J133" s="285"/>
      <c r="K133" s="285"/>
      <c r="L133" s="285"/>
      <c r="M133" s="285"/>
    </row>
    <row r="134" spans="1:13" ht="15">
      <c r="A134" s="533" t="s">
        <v>326</v>
      </c>
      <c r="B134" s="533"/>
      <c r="C134" s="533"/>
      <c r="D134" s="533"/>
      <c r="E134" s="533"/>
      <c r="F134" s="533"/>
      <c r="G134" s="533"/>
      <c r="H134" s="533"/>
      <c r="I134" s="421"/>
      <c r="J134" s="285"/>
      <c r="K134" s="285"/>
      <c r="L134" s="285"/>
      <c r="M134" s="285"/>
    </row>
    <row r="135" spans="1:13" ht="15">
      <c r="A135" s="533" t="s">
        <v>325</v>
      </c>
      <c r="B135" s="533"/>
      <c r="C135" s="533"/>
      <c r="D135" s="533"/>
      <c r="E135" s="533"/>
      <c r="F135" s="533"/>
      <c r="G135" s="533"/>
      <c r="H135" s="533"/>
      <c r="I135" s="423"/>
      <c r="J135" s="285"/>
      <c r="K135" s="285"/>
      <c r="L135" s="285"/>
      <c r="M135" s="285"/>
    </row>
    <row r="136" spans="1:13" ht="15">
      <c r="A136" s="533" t="s">
        <v>121</v>
      </c>
      <c r="B136" s="533"/>
      <c r="C136" s="533"/>
      <c r="D136" s="533"/>
      <c r="E136" s="533"/>
      <c r="F136" s="533"/>
      <c r="G136" s="533"/>
      <c r="H136" s="533"/>
      <c r="I136" s="423"/>
      <c r="J136" s="285"/>
      <c r="K136" s="285"/>
      <c r="L136" s="285"/>
      <c r="M136" s="285"/>
    </row>
    <row r="137" spans="1:13" ht="15">
      <c r="A137" s="533" t="s">
        <v>122</v>
      </c>
      <c r="B137" s="533"/>
      <c r="C137" s="533"/>
      <c r="D137" s="533"/>
      <c r="E137" s="533"/>
      <c r="F137" s="533"/>
      <c r="G137" s="533"/>
      <c r="H137" s="533"/>
      <c r="I137" s="423"/>
      <c r="J137" s="285"/>
      <c r="K137" s="285"/>
      <c r="L137" s="285"/>
      <c r="M137" s="285"/>
    </row>
    <row r="138" spans="1:13">
      <c r="A138" s="533" t="s">
        <v>123</v>
      </c>
      <c r="B138" s="533"/>
      <c r="C138" s="533"/>
      <c r="D138" s="533"/>
      <c r="E138" s="533"/>
      <c r="F138" s="533"/>
      <c r="G138" s="533"/>
      <c r="H138" s="533"/>
      <c r="I138" s="425"/>
      <c r="J138" s="285"/>
      <c r="K138" s="285"/>
      <c r="L138" s="285"/>
      <c r="M138" s="285"/>
    </row>
    <row r="139" spans="1:13" ht="15">
      <c r="A139" s="537"/>
      <c r="B139" s="537"/>
      <c r="C139" s="537"/>
      <c r="D139" s="537"/>
      <c r="E139" s="537"/>
      <c r="F139" s="537"/>
      <c r="G139" s="537"/>
      <c r="H139" s="537"/>
      <c r="I139" s="537"/>
      <c r="J139" s="285"/>
      <c r="K139" s="285"/>
      <c r="L139" s="285"/>
      <c r="M139" s="285"/>
    </row>
    <row r="140" spans="1:13">
      <c r="A140" s="424" t="s">
        <v>28</v>
      </c>
      <c r="B140" s="49" t="s">
        <v>102</v>
      </c>
      <c r="C140" s="50" t="s">
        <v>254</v>
      </c>
      <c r="D140" s="424" t="s">
        <v>27</v>
      </c>
      <c r="E140" s="427" t="s">
        <v>8</v>
      </c>
      <c r="F140" s="427" t="s">
        <v>13</v>
      </c>
      <c r="G140" s="426"/>
      <c r="H140" s="428"/>
      <c r="I140" s="428"/>
      <c r="J140" s="285"/>
      <c r="K140" s="285"/>
      <c r="L140" s="285"/>
      <c r="M140" s="285"/>
    </row>
    <row r="141" spans="1:13" ht="15">
      <c r="A141" s="415" t="s">
        <v>134</v>
      </c>
      <c r="B141" s="415"/>
      <c r="C141" s="416"/>
      <c r="D141" s="417" t="s">
        <v>135</v>
      </c>
      <c r="E141" s="418" t="s">
        <v>8</v>
      </c>
      <c r="F141" s="418" t="s">
        <v>10</v>
      </c>
      <c r="G141" s="419">
        <v>0.1028</v>
      </c>
      <c r="H141" s="420"/>
      <c r="I141" s="445"/>
      <c r="J141" s="285"/>
      <c r="K141" s="285"/>
      <c r="L141" s="285"/>
      <c r="M141" s="285"/>
    </row>
    <row r="142" spans="1:13" ht="15">
      <c r="A142" s="415" t="s">
        <v>152</v>
      </c>
      <c r="B142" s="415"/>
      <c r="C142" s="416"/>
      <c r="D142" s="417" t="s">
        <v>153</v>
      </c>
      <c r="E142" s="418" t="s">
        <v>8</v>
      </c>
      <c r="F142" s="418" t="s">
        <v>10</v>
      </c>
      <c r="G142" s="419">
        <v>5.2400000000000002E-2</v>
      </c>
      <c r="H142" s="420"/>
      <c r="I142" s="445"/>
      <c r="J142" s="285"/>
      <c r="K142" s="285"/>
      <c r="L142" s="285"/>
      <c r="M142" s="285"/>
    </row>
    <row r="143" spans="1:13" ht="45">
      <c r="A143" s="415" t="s">
        <v>154</v>
      </c>
      <c r="B143" s="415"/>
      <c r="C143" s="416"/>
      <c r="D143" s="417" t="s">
        <v>155</v>
      </c>
      <c r="E143" s="418" t="s">
        <v>8</v>
      </c>
      <c r="F143" s="418" t="s">
        <v>151</v>
      </c>
      <c r="G143" s="419">
        <v>6.0000000000000001E-3</v>
      </c>
      <c r="H143" s="420"/>
      <c r="I143" s="445"/>
      <c r="J143" s="285"/>
      <c r="K143" s="285"/>
      <c r="L143" s="285"/>
      <c r="M143" s="285"/>
    </row>
    <row r="144" spans="1:13" ht="45">
      <c r="A144" s="415" t="s">
        <v>156</v>
      </c>
      <c r="B144" s="415"/>
      <c r="C144" s="416"/>
      <c r="D144" s="417" t="s">
        <v>157</v>
      </c>
      <c r="E144" s="418" t="s">
        <v>8</v>
      </c>
      <c r="F144" s="418" t="s">
        <v>150</v>
      </c>
      <c r="G144" s="446">
        <v>3.0999999999999999E-3</v>
      </c>
      <c r="H144" s="420"/>
      <c r="I144" s="445"/>
      <c r="J144" s="285"/>
      <c r="K144" s="285"/>
      <c r="L144" s="285"/>
      <c r="M144" s="285"/>
    </row>
    <row r="145" spans="1:13" ht="15">
      <c r="A145" s="533" t="s">
        <v>118</v>
      </c>
      <c r="B145" s="533"/>
      <c r="C145" s="533"/>
      <c r="D145" s="533"/>
      <c r="E145" s="533"/>
      <c r="F145" s="533"/>
      <c r="G145" s="533"/>
      <c r="H145" s="533"/>
      <c r="I145" s="421"/>
      <c r="J145" s="285"/>
      <c r="K145" s="285"/>
      <c r="L145" s="285"/>
      <c r="M145" s="285"/>
    </row>
    <row r="146" spans="1:13" ht="15">
      <c r="A146" s="533" t="s">
        <v>119</v>
      </c>
      <c r="B146" s="533"/>
      <c r="C146" s="533"/>
      <c r="D146" s="533"/>
      <c r="E146" s="533"/>
      <c r="F146" s="533"/>
      <c r="G146" s="533"/>
      <c r="H146" s="533"/>
      <c r="I146" s="421"/>
      <c r="J146" s="285"/>
      <c r="K146" s="285"/>
      <c r="L146" s="285"/>
      <c r="M146" s="285"/>
    </row>
    <row r="147" spans="1:13">
      <c r="A147" s="533" t="s">
        <v>120</v>
      </c>
      <c r="B147" s="533"/>
      <c r="C147" s="533"/>
      <c r="D147" s="533"/>
      <c r="E147" s="533"/>
      <c r="F147" s="533"/>
      <c r="G147" s="533"/>
      <c r="H147" s="533"/>
      <c r="I147" s="422"/>
      <c r="J147" s="285"/>
      <c r="K147" s="285"/>
      <c r="L147" s="285"/>
      <c r="M147" s="285"/>
    </row>
    <row r="148" spans="1:13" ht="15">
      <c r="A148" s="533" t="s">
        <v>326</v>
      </c>
      <c r="B148" s="533"/>
      <c r="C148" s="533"/>
      <c r="D148" s="533"/>
      <c r="E148" s="533"/>
      <c r="F148" s="533"/>
      <c r="G148" s="533"/>
      <c r="H148" s="533"/>
      <c r="I148" s="421"/>
      <c r="J148" s="285"/>
      <c r="K148" s="285"/>
      <c r="L148" s="285"/>
      <c r="M148" s="285"/>
    </row>
    <row r="149" spans="1:13" ht="15">
      <c r="A149" s="533" t="s">
        <v>325</v>
      </c>
      <c r="B149" s="533"/>
      <c r="C149" s="533"/>
      <c r="D149" s="533"/>
      <c r="E149" s="533"/>
      <c r="F149" s="533"/>
      <c r="G149" s="533"/>
      <c r="H149" s="533"/>
      <c r="I149" s="423"/>
      <c r="J149" s="285"/>
      <c r="K149" s="285"/>
      <c r="L149" s="285"/>
      <c r="M149" s="285"/>
    </row>
    <row r="150" spans="1:13" ht="15">
      <c r="A150" s="533" t="s">
        <v>121</v>
      </c>
      <c r="B150" s="533"/>
      <c r="C150" s="533"/>
      <c r="D150" s="533"/>
      <c r="E150" s="533"/>
      <c r="F150" s="533"/>
      <c r="G150" s="533"/>
      <c r="H150" s="533"/>
      <c r="I150" s="423"/>
      <c r="J150" s="285"/>
      <c r="K150" s="285"/>
      <c r="L150" s="285"/>
      <c r="M150" s="285"/>
    </row>
    <row r="151" spans="1:13" ht="15">
      <c r="A151" s="533" t="s">
        <v>122</v>
      </c>
      <c r="B151" s="533"/>
      <c r="C151" s="533"/>
      <c r="D151" s="533"/>
      <c r="E151" s="533"/>
      <c r="F151" s="533"/>
      <c r="G151" s="533"/>
      <c r="H151" s="533"/>
      <c r="I151" s="423"/>
      <c r="J151" s="285"/>
      <c r="K151" s="285"/>
      <c r="L151" s="285"/>
      <c r="M151" s="285"/>
    </row>
    <row r="152" spans="1:13">
      <c r="A152" s="533" t="s">
        <v>123</v>
      </c>
      <c r="B152" s="533"/>
      <c r="C152" s="533"/>
      <c r="D152" s="533"/>
      <c r="E152" s="533"/>
      <c r="F152" s="533"/>
      <c r="G152" s="533"/>
      <c r="H152" s="533"/>
      <c r="I152" s="425"/>
      <c r="J152" s="285"/>
      <c r="K152" s="285"/>
      <c r="L152" s="285"/>
      <c r="M152" s="285"/>
    </row>
    <row r="153" spans="1:13" ht="15">
      <c r="A153" s="488"/>
      <c r="B153" s="488"/>
      <c r="C153" s="488"/>
      <c r="D153" s="488"/>
      <c r="E153" s="488"/>
      <c r="F153" s="488"/>
      <c r="G153" s="488"/>
      <c r="H153" s="488"/>
      <c r="I153" s="488"/>
      <c r="J153" s="285"/>
      <c r="K153" s="285"/>
      <c r="L153" s="285"/>
      <c r="M153" s="285"/>
    </row>
    <row r="154" spans="1:13" ht="15">
      <c r="A154" s="488"/>
      <c r="B154" s="488"/>
      <c r="C154" s="488"/>
      <c r="D154" s="488"/>
      <c r="E154" s="488"/>
      <c r="F154" s="488"/>
      <c r="G154" s="488"/>
      <c r="H154" s="488"/>
      <c r="I154" s="488"/>
      <c r="J154" s="285"/>
      <c r="K154" s="285"/>
      <c r="L154" s="285"/>
      <c r="M154" s="285"/>
    </row>
    <row r="155" spans="1:13">
      <c r="A155" s="424" t="s">
        <v>236</v>
      </c>
      <c r="B155" s="49" t="s">
        <v>102</v>
      </c>
      <c r="C155" s="50" t="s">
        <v>398</v>
      </c>
      <c r="D155" s="424" t="s">
        <v>369</v>
      </c>
      <c r="E155" s="427" t="s">
        <v>8</v>
      </c>
      <c r="F155" s="427" t="s">
        <v>13</v>
      </c>
      <c r="G155" s="426"/>
      <c r="H155" s="428"/>
      <c r="I155" s="428"/>
      <c r="J155" s="285"/>
      <c r="K155" s="285"/>
      <c r="L155" s="285"/>
      <c r="M155" s="285"/>
    </row>
    <row r="156" spans="1:13" ht="15">
      <c r="A156" s="415" t="s">
        <v>148</v>
      </c>
      <c r="B156" s="415"/>
      <c r="C156" s="416"/>
      <c r="D156" s="417" t="s">
        <v>149</v>
      </c>
      <c r="E156" s="418" t="s">
        <v>8</v>
      </c>
      <c r="F156" s="418" t="s">
        <v>10</v>
      </c>
      <c r="G156" s="419">
        <v>0.21</v>
      </c>
      <c r="H156" s="420"/>
      <c r="I156" s="445"/>
      <c r="J156" s="285"/>
      <c r="K156" s="285"/>
      <c r="L156" s="285"/>
      <c r="M156" s="285"/>
    </row>
    <row r="157" spans="1:13" ht="15">
      <c r="A157" s="415" t="s">
        <v>134</v>
      </c>
      <c r="B157" s="415"/>
      <c r="C157" s="416"/>
      <c r="D157" s="417" t="s">
        <v>135</v>
      </c>
      <c r="E157" s="418" t="s">
        <v>8</v>
      </c>
      <c r="F157" s="418" t="s">
        <v>10</v>
      </c>
      <c r="G157" s="419">
        <v>0.3</v>
      </c>
      <c r="H157" s="420"/>
      <c r="I157" s="445"/>
      <c r="J157" s="285"/>
      <c r="K157" s="285"/>
      <c r="L157" s="285"/>
      <c r="M157" s="285"/>
    </row>
    <row r="158" spans="1:13" ht="15">
      <c r="A158" s="533" t="s">
        <v>118</v>
      </c>
      <c r="B158" s="533"/>
      <c r="C158" s="533"/>
      <c r="D158" s="533"/>
      <c r="E158" s="533"/>
      <c r="F158" s="533"/>
      <c r="G158" s="533"/>
      <c r="H158" s="533"/>
      <c r="I158" s="421"/>
      <c r="J158" s="285"/>
      <c r="K158" s="285"/>
      <c r="L158" s="285"/>
      <c r="M158" s="285"/>
    </row>
    <row r="159" spans="1:13" ht="15">
      <c r="A159" s="533" t="s">
        <v>119</v>
      </c>
      <c r="B159" s="533"/>
      <c r="C159" s="533"/>
      <c r="D159" s="533"/>
      <c r="E159" s="533"/>
      <c r="F159" s="533"/>
      <c r="G159" s="533"/>
      <c r="H159" s="533"/>
      <c r="I159" s="421"/>
      <c r="J159" s="285"/>
      <c r="K159" s="285"/>
      <c r="L159" s="285"/>
      <c r="M159" s="285"/>
    </row>
    <row r="160" spans="1:13">
      <c r="A160" s="533" t="s">
        <v>120</v>
      </c>
      <c r="B160" s="533"/>
      <c r="C160" s="533"/>
      <c r="D160" s="533"/>
      <c r="E160" s="533"/>
      <c r="F160" s="533"/>
      <c r="G160" s="533"/>
      <c r="H160" s="533"/>
      <c r="I160" s="422"/>
      <c r="J160" s="285"/>
      <c r="K160" s="285"/>
      <c r="L160" s="285"/>
      <c r="M160" s="285"/>
    </row>
    <row r="161" spans="1:13" ht="15">
      <c r="A161" s="533" t="s">
        <v>326</v>
      </c>
      <c r="B161" s="533"/>
      <c r="C161" s="533"/>
      <c r="D161" s="533"/>
      <c r="E161" s="533"/>
      <c r="F161" s="533"/>
      <c r="G161" s="533"/>
      <c r="H161" s="533"/>
      <c r="I161" s="421"/>
      <c r="J161" s="285"/>
      <c r="K161" s="285"/>
      <c r="L161" s="285"/>
      <c r="M161" s="285"/>
    </row>
    <row r="162" spans="1:13" ht="15">
      <c r="A162" s="533" t="s">
        <v>325</v>
      </c>
      <c r="B162" s="533"/>
      <c r="C162" s="533"/>
      <c r="D162" s="533"/>
      <c r="E162" s="533"/>
      <c r="F162" s="533"/>
      <c r="G162" s="533"/>
      <c r="H162" s="533"/>
      <c r="I162" s="423"/>
      <c r="J162" s="285"/>
      <c r="K162" s="285"/>
      <c r="L162" s="285"/>
      <c r="M162" s="285"/>
    </row>
    <row r="163" spans="1:13" ht="15">
      <c r="A163" s="533" t="s">
        <v>121</v>
      </c>
      <c r="B163" s="533"/>
      <c r="C163" s="533"/>
      <c r="D163" s="533"/>
      <c r="E163" s="533"/>
      <c r="F163" s="533"/>
      <c r="G163" s="533"/>
      <c r="H163" s="533"/>
      <c r="I163" s="423"/>
      <c r="J163" s="285"/>
      <c r="K163" s="285"/>
      <c r="L163" s="285"/>
      <c r="M163" s="285"/>
    </row>
    <row r="164" spans="1:13" ht="15">
      <c r="A164" s="533" t="s">
        <v>122</v>
      </c>
      <c r="B164" s="533"/>
      <c r="C164" s="533"/>
      <c r="D164" s="533"/>
      <c r="E164" s="533"/>
      <c r="F164" s="533"/>
      <c r="G164" s="533"/>
      <c r="H164" s="533"/>
      <c r="I164" s="423"/>
      <c r="J164" s="285"/>
      <c r="K164" s="285"/>
      <c r="L164" s="285"/>
      <c r="M164" s="285"/>
    </row>
    <row r="165" spans="1:13">
      <c r="A165" s="533" t="s">
        <v>123</v>
      </c>
      <c r="B165" s="533"/>
      <c r="C165" s="533"/>
      <c r="D165" s="533"/>
      <c r="E165" s="533"/>
      <c r="F165" s="533"/>
      <c r="G165" s="533"/>
      <c r="H165" s="533"/>
      <c r="I165" s="425"/>
      <c r="J165" s="285"/>
      <c r="K165" s="285"/>
      <c r="L165" s="285"/>
      <c r="M165" s="285"/>
    </row>
    <row r="166" spans="1:13" ht="15">
      <c r="A166" s="537"/>
      <c r="B166" s="537"/>
      <c r="C166" s="537"/>
      <c r="D166" s="537"/>
      <c r="E166" s="537"/>
      <c r="F166" s="537"/>
      <c r="G166" s="537"/>
      <c r="H166" s="537"/>
      <c r="I166" s="537"/>
      <c r="J166" s="285"/>
      <c r="K166" s="285"/>
      <c r="L166" s="285"/>
      <c r="M166" s="285"/>
    </row>
    <row r="167" spans="1:13" ht="15">
      <c r="A167" s="488"/>
      <c r="B167" s="488"/>
      <c r="C167" s="488"/>
      <c r="D167" s="488"/>
      <c r="E167" s="488"/>
      <c r="F167" s="488"/>
      <c r="G167" s="488"/>
      <c r="H167" s="488"/>
      <c r="I167" s="488"/>
      <c r="J167" s="285"/>
      <c r="K167" s="285"/>
      <c r="L167" s="285"/>
      <c r="M167" s="285"/>
    </row>
    <row r="168" spans="1:13">
      <c r="A168" s="424" t="s">
        <v>29</v>
      </c>
      <c r="B168" s="49" t="s">
        <v>102</v>
      </c>
      <c r="C168" s="50" t="s">
        <v>252</v>
      </c>
      <c r="D168" s="424" t="s">
        <v>275</v>
      </c>
      <c r="E168" s="427" t="s">
        <v>8</v>
      </c>
      <c r="F168" s="427" t="s">
        <v>31</v>
      </c>
      <c r="G168" s="426"/>
      <c r="H168" s="428"/>
      <c r="I168" s="428"/>
      <c r="J168" s="285"/>
      <c r="K168" s="285"/>
      <c r="L168" s="285"/>
      <c r="M168" s="285"/>
    </row>
    <row r="169" spans="1:13" ht="15">
      <c r="A169" s="415" t="s">
        <v>148</v>
      </c>
      <c r="B169" s="415"/>
      <c r="C169" s="416"/>
      <c r="D169" s="417" t="s">
        <v>149</v>
      </c>
      <c r="E169" s="418" t="s">
        <v>8</v>
      </c>
      <c r="F169" s="418" t="s">
        <v>10</v>
      </c>
      <c r="G169" s="419">
        <v>0.35</v>
      </c>
      <c r="H169" s="420"/>
      <c r="I169" s="445"/>
      <c r="J169" s="285"/>
      <c r="K169" s="285"/>
      <c r="L169" s="285"/>
      <c r="M169" s="285"/>
    </row>
    <row r="170" spans="1:13" ht="15">
      <c r="A170" s="415" t="s">
        <v>134</v>
      </c>
      <c r="B170" s="415"/>
      <c r="C170" s="416"/>
      <c r="D170" s="417" t="s">
        <v>135</v>
      </c>
      <c r="E170" s="418" t="s">
        <v>8</v>
      </c>
      <c r="F170" s="418" t="s">
        <v>10</v>
      </c>
      <c r="G170" s="419">
        <v>0.5</v>
      </c>
      <c r="H170" s="420"/>
      <c r="I170" s="445"/>
      <c r="J170" s="285"/>
      <c r="K170" s="285"/>
      <c r="L170" s="285"/>
      <c r="M170" s="285"/>
    </row>
    <row r="171" spans="1:13" ht="15">
      <c r="A171" s="533" t="s">
        <v>118</v>
      </c>
      <c r="B171" s="533"/>
      <c r="C171" s="533"/>
      <c r="D171" s="533"/>
      <c r="E171" s="533"/>
      <c r="F171" s="533"/>
      <c r="G171" s="533"/>
      <c r="H171" s="533"/>
      <c r="I171" s="421"/>
      <c r="J171" s="285"/>
      <c r="K171" s="285"/>
      <c r="L171" s="285"/>
      <c r="M171" s="285"/>
    </row>
    <row r="172" spans="1:13" ht="15">
      <c r="A172" s="533" t="s">
        <v>119</v>
      </c>
      <c r="B172" s="533"/>
      <c r="C172" s="533"/>
      <c r="D172" s="533"/>
      <c r="E172" s="533"/>
      <c r="F172" s="533"/>
      <c r="G172" s="533"/>
      <c r="H172" s="533"/>
      <c r="I172" s="421"/>
      <c r="J172" s="285"/>
      <c r="K172" s="285"/>
      <c r="L172" s="285"/>
      <c r="M172" s="285"/>
    </row>
    <row r="173" spans="1:13">
      <c r="A173" s="533" t="s">
        <v>120</v>
      </c>
      <c r="B173" s="533"/>
      <c r="C173" s="533"/>
      <c r="D173" s="533"/>
      <c r="E173" s="533"/>
      <c r="F173" s="533"/>
      <c r="G173" s="533"/>
      <c r="H173" s="533"/>
      <c r="I173" s="422"/>
      <c r="J173" s="285"/>
      <c r="K173" s="285"/>
      <c r="L173" s="285"/>
      <c r="M173" s="285"/>
    </row>
    <row r="174" spans="1:13" ht="15">
      <c r="A174" s="533" t="s">
        <v>326</v>
      </c>
      <c r="B174" s="533"/>
      <c r="C174" s="533"/>
      <c r="D174" s="533"/>
      <c r="E174" s="533"/>
      <c r="F174" s="533"/>
      <c r="G174" s="533"/>
      <c r="H174" s="533"/>
      <c r="I174" s="421"/>
      <c r="J174" s="285"/>
      <c r="K174" s="285"/>
      <c r="L174" s="285"/>
      <c r="M174" s="285"/>
    </row>
    <row r="175" spans="1:13" ht="15">
      <c r="A175" s="533" t="s">
        <v>325</v>
      </c>
      <c r="B175" s="533"/>
      <c r="C175" s="533"/>
      <c r="D175" s="533"/>
      <c r="E175" s="533"/>
      <c r="F175" s="533"/>
      <c r="G175" s="533"/>
      <c r="H175" s="533"/>
      <c r="I175" s="423"/>
      <c r="J175" s="285"/>
      <c r="K175" s="285"/>
      <c r="L175" s="285"/>
      <c r="M175" s="285"/>
    </row>
    <row r="176" spans="1:13" ht="15">
      <c r="A176" s="533" t="s">
        <v>121</v>
      </c>
      <c r="B176" s="533"/>
      <c r="C176" s="533"/>
      <c r="D176" s="533"/>
      <c r="E176" s="533"/>
      <c r="F176" s="533"/>
      <c r="G176" s="533"/>
      <c r="H176" s="533"/>
      <c r="I176" s="423"/>
      <c r="J176" s="285"/>
      <c r="K176" s="285"/>
      <c r="L176" s="285"/>
      <c r="M176" s="285"/>
    </row>
    <row r="177" spans="1:13" ht="15">
      <c r="A177" s="533" t="s">
        <v>122</v>
      </c>
      <c r="B177" s="533"/>
      <c r="C177" s="533"/>
      <c r="D177" s="533"/>
      <c r="E177" s="533"/>
      <c r="F177" s="533"/>
      <c r="G177" s="533"/>
      <c r="H177" s="533"/>
      <c r="I177" s="423"/>
      <c r="J177" s="285"/>
      <c r="K177" s="285"/>
      <c r="L177" s="285"/>
      <c r="M177" s="285"/>
    </row>
    <row r="178" spans="1:13">
      <c r="A178" s="533" t="s">
        <v>123</v>
      </c>
      <c r="B178" s="533"/>
      <c r="C178" s="533"/>
      <c r="D178" s="533"/>
      <c r="E178" s="533"/>
      <c r="F178" s="533"/>
      <c r="G178" s="533"/>
      <c r="H178" s="533"/>
      <c r="I178" s="425"/>
      <c r="J178" s="285"/>
      <c r="K178" s="285"/>
      <c r="L178" s="285"/>
      <c r="M178" s="285"/>
    </row>
    <row r="179" spans="1:13" ht="15">
      <c r="A179" s="488"/>
      <c r="B179" s="488"/>
      <c r="C179" s="488"/>
      <c r="D179" s="488"/>
      <c r="E179" s="488"/>
      <c r="F179" s="488"/>
      <c r="G179" s="488"/>
      <c r="H179" s="488"/>
      <c r="I179" s="488"/>
      <c r="J179" s="285"/>
      <c r="K179" s="285"/>
      <c r="L179" s="285"/>
      <c r="M179" s="285"/>
    </row>
    <row r="180" spans="1:13">
      <c r="A180" s="424" t="s">
        <v>30</v>
      </c>
      <c r="B180" s="464" t="s">
        <v>102</v>
      </c>
      <c r="C180" s="465" t="s">
        <v>399</v>
      </c>
      <c r="D180" s="464" t="s">
        <v>400</v>
      </c>
      <c r="E180" s="466" t="s">
        <v>8</v>
      </c>
      <c r="F180" s="427" t="s">
        <v>13</v>
      </c>
      <c r="G180" s="467"/>
      <c r="H180" s="468"/>
      <c r="I180" s="468"/>
      <c r="J180" s="285"/>
      <c r="K180" s="285"/>
      <c r="L180" s="285"/>
      <c r="M180" s="285"/>
    </row>
    <row r="181" spans="1:13" ht="15">
      <c r="A181" s="415" t="s">
        <v>143</v>
      </c>
      <c r="B181" s="415"/>
      <c r="C181" s="416"/>
      <c r="D181" s="230" t="s">
        <v>144</v>
      </c>
      <c r="E181" s="440" t="s">
        <v>8</v>
      </c>
      <c r="F181" s="440" t="s">
        <v>10</v>
      </c>
      <c r="G181" s="441">
        <v>1</v>
      </c>
      <c r="H181" s="442"/>
      <c r="I181" s="420"/>
      <c r="J181" s="285"/>
      <c r="K181" s="285"/>
      <c r="L181" s="285"/>
      <c r="M181" s="285"/>
    </row>
    <row r="182" spans="1:13" ht="15">
      <c r="A182" s="415" t="s">
        <v>134</v>
      </c>
      <c r="B182" s="415"/>
      <c r="C182" s="416"/>
      <c r="D182" s="230" t="s">
        <v>135</v>
      </c>
      <c r="E182" s="440" t="s">
        <v>8</v>
      </c>
      <c r="F182" s="440" t="s">
        <v>10</v>
      </c>
      <c r="G182" s="441">
        <v>1</v>
      </c>
      <c r="H182" s="442"/>
      <c r="I182" s="420"/>
      <c r="J182" s="285"/>
      <c r="K182" s="285"/>
      <c r="L182" s="285"/>
      <c r="M182" s="285"/>
    </row>
    <row r="183" spans="1:13" ht="15">
      <c r="A183" s="541" t="s">
        <v>118</v>
      </c>
      <c r="B183" s="542"/>
      <c r="C183" s="542"/>
      <c r="D183" s="542"/>
      <c r="E183" s="542"/>
      <c r="F183" s="542"/>
      <c r="G183" s="542"/>
      <c r="H183" s="543"/>
      <c r="I183" s="421"/>
      <c r="J183" s="285"/>
      <c r="K183" s="285"/>
      <c r="L183" s="285"/>
      <c r="M183" s="285"/>
    </row>
    <row r="184" spans="1:13" ht="15">
      <c r="A184" s="541" t="s">
        <v>119</v>
      </c>
      <c r="B184" s="542"/>
      <c r="C184" s="542"/>
      <c r="D184" s="542"/>
      <c r="E184" s="542"/>
      <c r="F184" s="542"/>
      <c r="G184" s="542"/>
      <c r="H184" s="543"/>
      <c r="I184" s="421"/>
      <c r="J184" s="285"/>
      <c r="K184" s="285"/>
      <c r="L184" s="285"/>
      <c r="M184" s="285"/>
    </row>
    <row r="185" spans="1:13">
      <c r="A185" s="541" t="s">
        <v>120</v>
      </c>
      <c r="B185" s="542"/>
      <c r="C185" s="542"/>
      <c r="D185" s="542"/>
      <c r="E185" s="542"/>
      <c r="F185" s="542"/>
      <c r="G185" s="542"/>
      <c r="H185" s="543"/>
      <c r="I185" s="422"/>
      <c r="J185" s="285"/>
      <c r="K185" s="285"/>
      <c r="L185" s="285"/>
      <c r="M185" s="285"/>
    </row>
    <row r="186" spans="1:13" ht="15">
      <c r="A186" s="541" t="s">
        <v>326</v>
      </c>
      <c r="B186" s="542"/>
      <c r="C186" s="542"/>
      <c r="D186" s="542"/>
      <c r="E186" s="542"/>
      <c r="F186" s="542"/>
      <c r="G186" s="542"/>
      <c r="H186" s="543"/>
      <c r="I186" s="421"/>
      <c r="J186" s="285"/>
      <c r="K186" s="285"/>
      <c r="L186" s="285"/>
      <c r="M186" s="285"/>
    </row>
    <row r="187" spans="1:13" ht="15">
      <c r="A187" s="541" t="s">
        <v>325</v>
      </c>
      <c r="B187" s="542"/>
      <c r="C187" s="542"/>
      <c r="D187" s="542"/>
      <c r="E187" s="542"/>
      <c r="F187" s="542"/>
      <c r="G187" s="542"/>
      <c r="H187" s="543"/>
      <c r="I187" s="423"/>
      <c r="J187" s="285"/>
      <c r="K187" s="285"/>
      <c r="L187" s="285"/>
      <c r="M187" s="285"/>
    </row>
    <row r="188" spans="1:13" ht="15">
      <c r="A188" s="541" t="s">
        <v>121</v>
      </c>
      <c r="B188" s="542"/>
      <c r="C188" s="542"/>
      <c r="D188" s="542"/>
      <c r="E188" s="542"/>
      <c r="F188" s="542"/>
      <c r="G188" s="542"/>
      <c r="H188" s="543"/>
      <c r="I188" s="423"/>
      <c r="J188" s="285"/>
      <c r="K188" s="285"/>
      <c r="L188" s="285"/>
      <c r="M188" s="285"/>
    </row>
    <row r="189" spans="1:13" ht="15">
      <c r="A189" s="541" t="s">
        <v>122</v>
      </c>
      <c r="B189" s="542"/>
      <c r="C189" s="542"/>
      <c r="D189" s="542"/>
      <c r="E189" s="542"/>
      <c r="F189" s="542"/>
      <c r="G189" s="542"/>
      <c r="H189" s="543"/>
      <c r="I189" s="423"/>
      <c r="J189" s="285"/>
      <c r="K189" s="285"/>
      <c r="L189" s="285"/>
      <c r="M189" s="285"/>
    </row>
    <row r="190" spans="1:13">
      <c r="A190" s="541" t="s">
        <v>123</v>
      </c>
      <c r="B190" s="542"/>
      <c r="C190" s="542"/>
      <c r="D190" s="542"/>
      <c r="E190" s="542"/>
      <c r="F190" s="542"/>
      <c r="G190" s="542"/>
      <c r="H190" s="543"/>
      <c r="I190" s="425"/>
      <c r="J190" s="285"/>
      <c r="K190" s="285"/>
      <c r="L190" s="285"/>
      <c r="M190" s="285"/>
    </row>
    <row r="191" spans="1:13" ht="15">
      <c r="A191" s="488"/>
      <c r="B191" s="488"/>
      <c r="C191" s="488"/>
      <c r="D191" s="488"/>
      <c r="E191" s="488"/>
      <c r="F191" s="488"/>
      <c r="G191" s="488"/>
      <c r="H191" s="488"/>
      <c r="I191" s="488"/>
      <c r="J191" s="285"/>
      <c r="K191" s="285"/>
      <c r="L191" s="285"/>
      <c r="M191" s="285"/>
    </row>
    <row r="192" spans="1:13">
      <c r="A192" s="443" t="s">
        <v>34</v>
      </c>
      <c r="B192" s="443"/>
      <c r="C192" s="444"/>
      <c r="D192" s="443" t="s">
        <v>343</v>
      </c>
      <c r="E192" s="474"/>
      <c r="F192" s="474"/>
      <c r="G192" s="475"/>
      <c r="H192" s="476"/>
      <c r="I192" s="476"/>
      <c r="J192" s="285"/>
      <c r="K192" s="285"/>
      <c r="L192" s="285"/>
      <c r="M192" s="285"/>
    </row>
    <row r="193" spans="1:13" ht="15">
      <c r="A193" s="537"/>
      <c r="B193" s="537"/>
      <c r="C193" s="537"/>
      <c r="D193" s="537"/>
      <c r="E193" s="537"/>
      <c r="F193" s="537"/>
      <c r="G193" s="537"/>
      <c r="H193" s="537"/>
      <c r="I193" s="537"/>
      <c r="J193" s="285"/>
      <c r="K193" s="285"/>
      <c r="L193" s="285"/>
      <c r="M193" s="285"/>
    </row>
    <row r="194" spans="1:13" ht="31.5">
      <c r="A194" s="424" t="s">
        <v>35</v>
      </c>
      <c r="B194" s="424" t="s">
        <v>101</v>
      </c>
      <c r="C194" s="429" t="s">
        <v>342</v>
      </c>
      <c r="D194" s="424" t="s">
        <v>401</v>
      </c>
      <c r="E194" s="427" t="s">
        <v>8</v>
      </c>
      <c r="F194" s="427" t="s">
        <v>13</v>
      </c>
      <c r="G194" s="426"/>
      <c r="H194" s="428"/>
      <c r="I194" s="428"/>
      <c r="J194" s="285"/>
      <c r="K194" s="285"/>
      <c r="L194" s="285"/>
      <c r="M194" s="285"/>
    </row>
    <row r="195" spans="1:13">
      <c r="A195" s="477"/>
      <c r="B195" s="449"/>
      <c r="C195" s="449"/>
      <c r="D195" s="449"/>
      <c r="E195" s="449"/>
      <c r="F195" s="449"/>
      <c r="G195" s="449"/>
      <c r="H195" s="449"/>
      <c r="I195" s="450"/>
      <c r="J195" s="285"/>
      <c r="K195" s="285"/>
      <c r="L195" s="285"/>
      <c r="M195" s="285"/>
    </row>
    <row r="196" spans="1:13" ht="15">
      <c r="A196" s="440"/>
      <c r="B196" s="251">
        <v>2922</v>
      </c>
      <c r="C196" s="251" t="s">
        <v>176</v>
      </c>
      <c r="D196" s="451" t="s">
        <v>244</v>
      </c>
      <c r="E196" s="418" t="s">
        <v>114</v>
      </c>
      <c r="F196" s="251" t="s">
        <v>242</v>
      </c>
      <c r="G196" s="452">
        <v>0.01</v>
      </c>
      <c r="H196" s="453"/>
      <c r="I196" s="445"/>
      <c r="J196" s="285"/>
      <c r="K196" s="285"/>
      <c r="L196" s="285"/>
      <c r="M196" s="285"/>
    </row>
    <row r="197" spans="1:13">
      <c r="A197" s="440"/>
      <c r="B197" s="454">
        <v>4049</v>
      </c>
      <c r="C197" s="251" t="s">
        <v>101</v>
      </c>
      <c r="D197" s="449" t="s">
        <v>346</v>
      </c>
      <c r="E197" s="418" t="s">
        <v>114</v>
      </c>
      <c r="F197" s="251" t="s">
        <v>242</v>
      </c>
      <c r="G197" s="452">
        <v>0.4</v>
      </c>
      <c r="H197" s="453"/>
      <c r="I197" s="445"/>
      <c r="J197" s="285"/>
      <c r="K197" s="285"/>
      <c r="L197" s="285"/>
      <c r="M197" s="285"/>
    </row>
    <row r="198" spans="1:13" ht="15">
      <c r="A198" s="440"/>
      <c r="B198" s="251">
        <v>3768</v>
      </c>
      <c r="C198" s="251" t="s">
        <v>101</v>
      </c>
      <c r="D198" s="451" t="s">
        <v>305</v>
      </c>
      <c r="E198" s="418" t="s">
        <v>114</v>
      </c>
      <c r="F198" s="251" t="s">
        <v>225</v>
      </c>
      <c r="G198" s="452">
        <v>0.75</v>
      </c>
      <c r="H198" s="453"/>
      <c r="I198" s="445"/>
      <c r="J198" s="285"/>
      <c r="K198" s="285"/>
      <c r="L198" s="285"/>
      <c r="M198" s="285"/>
    </row>
    <row r="199" spans="1:13" ht="45">
      <c r="A199" s="440"/>
      <c r="B199" s="251" t="s">
        <v>347</v>
      </c>
      <c r="C199" s="251" t="s">
        <v>101</v>
      </c>
      <c r="D199" s="451" t="s">
        <v>348</v>
      </c>
      <c r="E199" s="418" t="s">
        <v>114</v>
      </c>
      <c r="F199" s="251" t="s">
        <v>225</v>
      </c>
      <c r="G199" s="452">
        <v>0.04</v>
      </c>
      <c r="H199" s="453"/>
      <c r="I199" s="445"/>
      <c r="J199" s="285"/>
      <c r="K199" s="285"/>
      <c r="L199" s="285"/>
      <c r="M199" s="285"/>
    </row>
    <row r="200" spans="1:13" ht="15">
      <c r="A200" s="440"/>
      <c r="B200" s="251">
        <v>1</v>
      </c>
      <c r="C200" s="251" t="s">
        <v>349</v>
      </c>
      <c r="D200" s="455" t="s">
        <v>350</v>
      </c>
      <c r="E200" s="418" t="s">
        <v>114</v>
      </c>
      <c r="F200" s="251" t="s">
        <v>351</v>
      </c>
      <c r="G200" s="452">
        <v>0.04</v>
      </c>
      <c r="H200" s="453"/>
      <c r="I200" s="445"/>
      <c r="J200" s="285"/>
      <c r="K200" s="285"/>
      <c r="L200" s="285"/>
      <c r="M200" s="285"/>
    </row>
    <row r="201" spans="1:13" ht="15">
      <c r="A201" s="440"/>
      <c r="B201" s="251" t="s">
        <v>352</v>
      </c>
      <c r="C201" s="251" t="s">
        <v>101</v>
      </c>
      <c r="D201" s="451" t="s">
        <v>298</v>
      </c>
      <c r="E201" s="418" t="s">
        <v>8</v>
      </c>
      <c r="F201" s="251" t="s">
        <v>226</v>
      </c>
      <c r="G201" s="452">
        <v>0.2</v>
      </c>
      <c r="H201" s="453"/>
      <c r="I201" s="445"/>
      <c r="J201" s="285"/>
      <c r="K201" s="285"/>
      <c r="L201" s="285"/>
      <c r="M201" s="285"/>
    </row>
    <row r="202" spans="1:13" ht="15">
      <c r="A202" s="440"/>
      <c r="B202" s="251" t="s">
        <v>353</v>
      </c>
      <c r="C202" s="251" t="s">
        <v>101</v>
      </c>
      <c r="D202" s="451" t="s">
        <v>299</v>
      </c>
      <c r="E202" s="418" t="s">
        <v>8</v>
      </c>
      <c r="F202" s="251" t="s">
        <v>226</v>
      </c>
      <c r="G202" s="452">
        <v>0.2</v>
      </c>
      <c r="H202" s="453"/>
      <c r="I202" s="445"/>
      <c r="J202" s="285"/>
      <c r="K202" s="285"/>
      <c r="L202" s="285"/>
      <c r="M202" s="285"/>
    </row>
    <row r="203" spans="1:13">
      <c r="A203" s="456"/>
      <c r="B203" s="457"/>
      <c r="C203" s="489"/>
      <c r="D203" s="489"/>
      <c r="E203" s="489"/>
      <c r="F203" s="458"/>
      <c r="G203" s="48"/>
      <c r="H203" s="459" t="s">
        <v>118</v>
      </c>
      <c r="I203" s="423"/>
      <c r="J203" s="285"/>
      <c r="K203" s="285"/>
      <c r="L203" s="285"/>
      <c r="M203" s="285"/>
    </row>
    <row r="204" spans="1:13">
      <c r="A204" s="456"/>
      <c r="B204" s="457"/>
      <c r="C204" s="489"/>
      <c r="D204" s="489"/>
      <c r="E204" s="489"/>
      <c r="F204" s="458"/>
      <c r="G204" s="48"/>
      <c r="H204" s="459" t="s">
        <v>119</v>
      </c>
      <c r="I204" s="423"/>
      <c r="J204" s="285"/>
      <c r="K204" s="285"/>
      <c r="L204" s="285"/>
      <c r="M204" s="285"/>
    </row>
    <row r="205" spans="1:13">
      <c r="A205" s="456"/>
      <c r="B205" s="457"/>
      <c r="C205" s="489"/>
      <c r="D205" s="489"/>
      <c r="E205" s="489"/>
      <c r="F205" s="458"/>
      <c r="G205" s="48"/>
      <c r="H205" s="459" t="s">
        <v>120</v>
      </c>
      <c r="I205" s="425"/>
      <c r="J205" s="285"/>
      <c r="K205" s="285"/>
      <c r="L205" s="285"/>
      <c r="M205" s="285"/>
    </row>
    <row r="206" spans="1:13">
      <c r="A206" s="456"/>
      <c r="B206" s="457"/>
      <c r="C206" s="489"/>
      <c r="D206" s="489"/>
      <c r="E206" s="489"/>
      <c r="F206" s="458"/>
      <c r="G206" s="48"/>
      <c r="H206" s="459" t="s">
        <v>344</v>
      </c>
      <c r="I206" s="423"/>
      <c r="J206" s="285"/>
      <c r="K206" s="285"/>
      <c r="L206" s="285"/>
      <c r="M206" s="285"/>
    </row>
    <row r="207" spans="1:13">
      <c r="A207" s="456"/>
      <c r="B207" s="457"/>
      <c r="C207" s="489"/>
      <c r="D207" s="489"/>
      <c r="E207" s="489"/>
      <c r="F207" s="458"/>
      <c r="G207" s="48"/>
      <c r="H207" s="459" t="s">
        <v>345</v>
      </c>
      <c r="I207" s="423"/>
      <c r="J207" s="285"/>
      <c r="K207" s="285"/>
      <c r="L207" s="285"/>
      <c r="M207" s="285"/>
    </row>
    <row r="208" spans="1:13">
      <c r="A208" s="456"/>
      <c r="B208" s="457"/>
      <c r="C208" s="489"/>
      <c r="D208" s="489"/>
      <c r="E208" s="489"/>
      <c r="F208" s="458"/>
      <c r="G208" s="48"/>
      <c r="H208" s="459" t="s">
        <v>121</v>
      </c>
      <c r="I208" s="423"/>
      <c r="J208" s="285"/>
      <c r="K208" s="285"/>
      <c r="L208" s="285"/>
      <c r="M208" s="285"/>
    </row>
    <row r="209" spans="1:13">
      <c r="A209" s="456"/>
      <c r="B209" s="457"/>
      <c r="C209" s="489"/>
      <c r="D209" s="489"/>
      <c r="E209" s="489"/>
      <c r="F209" s="458"/>
      <c r="G209" s="48"/>
      <c r="H209" s="459" t="s">
        <v>122</v>
      </c>
      <c r="I209" s="423"/>
      <c r="J209" s="285"/>
      <c r="K209" s="285"/>
      <c r="L209" s="285"/>
      <c r="M209" s="285"/>
    </row>
    <row r="210" spans="1:13">
      <c r="A210" s="456"/>
      <c r="B210" s="457"/>
      <c r="C210" s="489"/>
      <c r="D210" s="489"/>
      <c r="E210" s="489"/>
      <c r="F210" s="458"/>
      <c r="G210" s="48"/>
      <c r="H210" s="459" t="s">
        <v>123</v>
      </c>
      <c r="I210" s="425"/>
      <c r="J210" s="285"/>
      <c r="K210" s="285"/>
      <c r="L210" s="285"/>
      <c r="M210" s="285"/>
    </row>
    <row r="211" spans="1:13" ht="15">
      <c r="A211" s="488"/>
      <c r="B211" s="488"/>
      <c r="C211" s="488"/>
      <c r="D211" s="488"/>
      <c r="E211" s="488"/>
      <c r="F211" s="488"/>
      <c r="G211" s="488"/>
      <c r="H211" s="488"/>
      <c r="I211" s="488"/>
      <c r="J211" s="285"/>
      <c r="K211" s="285"/>
      <c r="L211" s="285"/>
      <c r="M211" s="285"/>
    </row>
    <row r="212" spans="1:13" ht="31.5">
      <c r="A212" s="424" t="s">
        <v>37</v>
      </c>
      <c r="B212" s="464" t="s">
        <v>101</v>
      </c>
      <c r="C212" s="465" t="s">
        <v>315</v>
      </c>
      <c r="D212" s="464" t="s">
        <v>402</v>
      </c>
      <c r="E212" s="466" t="s">
        <v>8</v>
      </c>
      <c r="F212" s="427" t="s">
        <v>13</v>
      </c>
      <c r="G212" s="467"/>
      <c r="H212" s="468"/>
      <c r="I212" s="468"/>
      <c r="J212" s="285"/>
      <c r="K212" s="285"/>
      <c r="L212" s="285"/>
      <c r="M212" s="285"/>
    </row>
    <row r="213" spans="1:13">
      <c r="A213" s="460"/>
      <c r="B213" s="461" t="s">
        <v>101</v>
      </c>
      <c r="C213" s="251">
        <v>11149</v>
      </c>
      <c r="D213" s="462" t="s">
        <v>316</v>
      </c>
      <c r="E213" s="418" t="s">
        <v>114</v>
      </c>
      <c r="F213" s="252" t="s">
        <v>304</v>
      </c>
      <c r="G213" s="452">
        <v>3.3000000000000002E-2</v>
      </c>
      <c r="H213" s="453"/>
      <c r="I213" s="445"/>
      <c r="J213" s="285"/>
      <c r="K213" s="285"/>
      <c r="L213" s="285"/>
      <c r="M213" s="285"/>
    </row>
    <row r="214" spans="1:13">
      <c r="A214" s="460"/>
      <c r="B214" s="461" t="s">
        <v>101</v>
      </c>
      <c r="C214" s="251">
        <v>5318</v>
      </c>
      <c r="D214" s="451" t="s">
        <v>317</v>
      </c>
      <c r="E214" s="418" t="s">
        <v>114</v>
      </c>
      <c r="F214" s="252" t="s">
        <v>140</v>
      </c>
      <c r="G214" s="452">
        <v>0.03</v>
      </c>
      <c r="H214" s="453"/>
      <c r="I214" s="445"/>
      <c r="J214" s="285"/>
      <c r="K214" s="285"/>
      <c r="L214" s="285"/>
      <c r="M214" s="285"/>
    </row>
    <row r="215" spans="1:13">
      <c r="A215" s="460"/>
      <c r="B215" s="461" t="s">
        <v>101</v>
      </c>
      <c r="C215" s="251">
        <v>3768</v>
      </c>
      <c r="D215" s="451" t="s">
        <v>303</v>
      </c>
      <c r="E215" s="418" t="s">
        <v>114</v>
      </c>
      <c r="F215" s="251" t="s">
        <v>225</v>
      </c>
      <c r="G215" s="452">
        <v>0.25</v>
      </c>
      <c r="H215" s="453"/>
      <c r="I215" s="445"/>
      <c r="J215" s="285"/>
      <c r="K215" s="285"/>
      <c r="L215" s="285"/>
      <c r="M215" s="285"/>
    </row>
    <row r="216" spans="1:13">
      <c r="A216" s="460"/>
      <c r="B216" s="461" t="s">
        <v>101</v>
      </c>
      <c r="C216" s="251">
        <v>88310</v>
      </c>
      <c r="D216" s="451" t="s">
        <v>298</v>
      </c>
      <c r="E216" s="418" t="s">
        <v>8</v>
      </c>
      <c r="F216" s="251" t="s">
        <v>226</v>
      </c>
      <c r="G216" s="463">
        <v>0.52749999999999997</v>
      </c>
      <c r="H216" s="453"/>
      <c r="I216" s="445"/>
      <c r="J216" s="285"/>
      <c r="K216" s="285"/>
      <c r="L216" s="285"/>
      <c r="M216" s="285"/>
    </row>
    <row r="217" spans="1:13">
      <c r="A217" s="460"/>
      <c r="B217" s="461" t="s">
        <v>101</v>
      </c>
      <c r="C217" s="251">
        <v>88316</v>
      </c>
      <c r="D217" s="451" t="s">
        <v>299</v>
      </c>
      <c r="E217" s="418" t="s">
        <v>8</v>
      </c>
      <c r="F217" s="251" t="s">
        <v>226</v>
      </c>
      <c r="G217" s="452">
        <v>0.3</v>
      </c>
      <c r="H217" s="453"/>
      <c r="I217" s="445"/>
      <c r="J217" s="285"/>
      <c r="K217" s="285"/>
      <c r="L217" s="285"/>
      <c r="M217" s="285"/>
    </row>
    <row r="218" spans="1:13">
      <c r="A218" s="412"/>
      <c r="B218" s="457"/>
      <c r="C218" s="489"/>
      <c r="D218" s="489"/>
      <c r="E218" s="489"/>
      <c r="F218" s="458"/>
      <c r="G218" s="48"/>
      <c r="H218" s="459" t="s">
        <v>118</v>
      </c>
      <c r="I218" s="423"/>
      <c r="J218" s="285"/>
      <c r="K218" s="285"/>
      <c r="L218" s="285"/>
      <c r="M218" s="285"/>
    </row>
    <row r="219" spans="1:13">
      <c r="A219" s="412"/>
      <c r="B219" s="457"/>
      <c r="C219" s="489"/>
      <c r="D219" s="489"/>
      <c r="E219" s="489"/>
      <c r="F219" s="458"/>
      <c r="G219" s="48"/>
      <c r="H219" s="459" t="s">
        <v>119</v>
      </c>
      <c r="I219" s="423"/>
      <c r="J219" s="285"/>
      <c r="K219" s="285"/>
      <c r="L219" s="285"/>
      <c r="M219" s="285"/>
    </row>
    <row r="220" spans="1:13">
      <c r="A220" s="412"/>
      <c r="B220" s="457"/>
      <c r="C220" s="489"/>
      <c r="D220" s="489"/>
      <c r="E220" s="489"/>
      <c r="F220" s="458"/>
      <c r="G220" s="48"/>
      <c r="H220" s="459" t="s">
        <v>120</v>
      </c>
      <c r="I220" s="425"/>
      <c r="J220" s="285"/>
      <c r="K220" s="285"/>
      <c r="L220" s="285"/>
      <c r="M220" s="285"/>
    </row>
    <row r="221" spans="1:13">
      <c r="A221" s="412"/>
      <c r="B221" s="457"/>
      <c r="C221" s="489"/>
      <c r="D221" s="489"/>
      <c r="E221" s="489"/>
      <c r="F221" s="458"/>
      <c r="G221" s="48"/>
      <c r="H221" s="459" t="s">
        <v>344</v>
      </c>
      <c r="I221" s="423"/>
      <c r="J221" s="285"/>
      <c r="K221" s="285"/>
      <c r="L221" s="285"/>
      <c r="M221" s="285"/>
    </row>
    <row r="222" spans="1:13">
      <c r="A222" s="412"/>
      <c r="B222" s="457"/>
      <c r="C222" s="489"/>
      <c r="D222" s="489"/>
      <c r="E222" s="489"/>
      <c r="F222" s="458"/>
      <c r="G222" s="48"/>
      <c r="H222" s="459" t="s">
        <v>345</v>
      </c>
      <c r="I222" s="423"/>
      <c r="J222" s="285"/>
      <c r="K222" s="285"/>
      <c r="L222" s="285"/>
      <c r="M222" s="285"/>
    </row>
    <row r="223" spans="1:13">
      <c r="A223" s="412"/>
      <c r="B223" s="457"/>
      <c r="C223" s="489"/>
      <c r="D223" s="489"/>
      <c r="E223" s="489"/>
      <c r="F223" s="458"/>
      <c r="G223" s="48"/>
      <c r="H223" s="459" t="s">
        <v>121</v>
      </c>
      <c r="I223" s="423"/>
      <c r="J223" s="285"/>
      <c r="K223" s="285"/>
      <c r="L223" s="285"/>
      <c r="M223" s="285"/>
    </row>
    <row r="224" spans="1:13">
      <c r="A224" s="412"/>
      <c r="B224" s="457"/>
      <c r="C224" s="489"/>
      <c r="D224" s="489"/>
      <c r="E224" s="489"/>
      <c r="F224" s="458"/>
      <c r="G224" s="48"/>
      <c r="H224" s="459" t="s">
        <v>122</v>
      </c>
      <c r="I224" s="423"/>
      <c r="J224" s="285"/>
      <c r="K224" s="285"/>
      <c r="L224" s="285"/>
      <c r="M224" s="285"/>
    </row>
    <row r="225" spans="1:13">
      <c r="A225" s="412"/>
      <c r="B225" s="457"/>
      <c r="C225" s="489"/>
      <c r="D225" s="489"/>
      <c r="E225" s="489"/>
      <c r="F225" s="458"/>
      <c r="G225" s="48"/>
      <c r="H225" s="459" t="s">
        <v>123</v>
      </c>
      <c r="I225" s="425"/>
      <c r="J225" s="285"/>
      <c r="K225" s="285"/>
      <c r="L225" s="285"/>
      <c r="M225" s="285"/>
    </row>
    <row r="226" spans="1:13" ht="15">
      <c r="A226" s="488"/>
      <c r="B226" s="488"/>
      <c r="C226" s="488"/>
      <c r="D226" s="488"/>
      <c r="E226" s="488"/>
      <c r="F226" s="488"/>
      <c r="G226" s="488"/>
      <c r="H226" s="488"/>
      <c r="I226" s="488"/>
      <c r="J226" s="285"/>
      <c r="K226" s="285"/>
      <c r="L226" s="285"/>
      <c r="M226" s="285"/>
    </row>
    <row r="227" spans="1:13" ht="31.5">
      <c r="A227" s="424" t="s">
        <v>38</v>
      </c>
      <c r="B227" s="464" t="s">
        <v>176</v>
      </c>
      <c r="C227" s="465" t="s">
        <v>310</v>
      </c>
      <c r="D227" s="464" t="s">
        <v>403</v>
      </c>
      <c r="E227" s="466" t="s">
        <v>8</v>
      </c>
      <c r="F227" s="427" t="s">
        <v>13</v>
      </c>
      <c r="G227" s="467"/>
      <c r="H227" s="468"/>
      <c r="I227" s="468"/>
      <c r="J227" s="285"/>
      <c r="K227" s="285"/>
      <c r="L227" s="285"/>
      <c r="M227" s="285"/>
    </row>
    <row r="228" spans="1:13" ht="30">
      <c r="A228" s="460"/>
      <c r="B228" s="251">
        <v>2921</v>
      </c>
      <c r="C228" s="251" t="s">
        <v>176</v>
      </c>
      <c r="D228" s="451" t="s">
        <v>314</v>
      </c>
      <c r="E228" s="418" t="s">
        <v>114</v>
      </c>
      <c r="F228" s="251" t="s">
        <v>242</v>
      </c>
      <c r="G228" s="452">
        <v>0.2</v>
      </c>
      <c r="H228" s="453"/>
      <c r="I228" s="445"/>
      <c r="J228" s="285"/>
      <c r="K228" s="285"/>
      <c r="L228" s="285"/>
      <c r="M228" s="285"/>
    </row>
    <row r="229" spans="1:13">
      <c r="A229" s="460"/>
      <c r="B229" s="251">
        <v>2922</v>
      </c>
      <c r="C229" s="251" t="s">
        <v>176</v>
      </c>
      <c r="D229" s="451" t="s">
        <v>244</v>
      </c>
      <c r="E229" s="418" t="s">
        <v>114</v>
      </c>
      <c r="F229" s="251" t="s">
        <v>242</v>
      </c>
      <c r="G229" s="452">
        <v>0.01</v>
      </c>
      <c r="H229" s="453"/>
      <c r="I229" s="445"/>
      <c r="J229" s="285"/>
      <c r="K229" s="285"/>
      <c r="L229" s="285"/>
      <c r="M229" s="285"/>
    </row>
    <row r="230" spans="1:13">
      <c r="A230" s="460"/>
      <c r="B230" s="251">
        <v>3768</v>
      </c>
      <c r="C230" s="251" t="s">
        <v>101</v>
      </c>
      <c r="D230" s="451" t="s">
        <v>305</v>
      </c>
      <c r="E230" s="418" t="s">
        <v>114</v>
      </c>
      <c r="F230" s="251" t="s">
        <v>225</v>
      </c>
      <c r="G230" s="452">
        <v>0.3</v>
      </c>
      <c r="H230" s="453"/>
      <c r="I230" s="445"/>
      <c r="J230" s="285"/>
      <c r="K230" s="285"/>
      <c r="L230" s="285"/>
      <c r="M230" s="285"/>
    </row>
    <row r="231" spans="1:13">
      <c r="A231" s="460"/>
      <c r="B231" s="251">
        <v>88310</v>
      </c>
      <c r="C231" s="251" t="s">
        <v>101</v>
      </c>
      <c r="D231" s="451" t="s">
        <v>298</v>
      </c>
      <c r="E231" s="418" t="s">
        <v>8</v>
      </c>
      <c r="F231" s="251" t="s">
        <v>226</v>
      </c>
      <c r="G231" s="452">
        <v>0.6</v>
      </c>
      <c r="H231" s="453"/>
      <c r="I231" s="445"/>
      <c r="J231" s="285"/>
      <c r="K231" s="285"/>
      <c r="L231" s="285"/>
      <c r="M231" s="285"/>
    </row>
    <row r="232" spans="1:13">
      <c r="A232" s="460"/>
      <c r="B232" s="251">
        <v>88316</v>
      </c>
      <c r="C232" s="251" t="s">
        <v>101</v>
      </c>
      <c r="D232" s="451" t="s">
        <v>299</v>
      </c>
      <c r="E232" s="418" t="s">
        <v>8</v>
      </c>
      <c r="F232" s="251" t="s">
        <v>226</v>
      </c>
      <c r="G232" s="452">
        <v>0.3</v>
      </c>
      <c r="H232" s="453"/>
      <c r="I232" s="445"/>
      <c r="J232" s="285"/>
      <c r="K232" s="285"/>
      <c r="L232" s="285"/>
      <c r="M232" s="285"/>
    </row>
    <row r="233" spans="1:13">
      <c r="A233" s="412"/>
      <c r="B233" s="457"/>
      <c r="C233" s="489"/>
      <c r="D233" s="489"/>
      <c r="E233" s="489"/>
      <c r="F233" s="458"/>
      <c r="G233" s="48"/>
      <c r="H233" s="459" t="s">
        <v>118</v>
      </c>
      <c r="I233" s="423"/>
      <c r="J233" s="285"/>
      <c r="K233" s="285"/>
      <c r="L233" s="285"/>
      <c r="M233" s="285"/>
    </row>
    <row r="234" spans="1:13">
      <c r="A234" s="412"/>
      <c r="B234" s="457"/>
      <c r="C234" s="489"/>
      <c r="D234" s="489"/>
      <c r="E234" s="489"/>
      <c r="F234" s="458"/>
      <c r="G234" s="48"/>
      <c r="H234" s="459" t="s">
        <v>119</v>
      </c>
      <c r="I234" s="423"/>
      <c r="J234" s="285"/>
      <c r="K234" s="285"/>
      <c r="L234" s="285"/>
      <c r="M234" s="285"/>
    </row>
    <row r="235" spans="1:13">
      <c r="A235" s="412"/>
      <c r="B235" s="457"/>
      <c r="C235" s="489"/>
      <c r="D235" s="489"/>
      <c r="E235" s="489"/>
      <c r="F235" s="458"/>
      <c r="G235" s="48"/>
      <c r="H235" s="459" t="s">
        <v>120</v>
      </c>
      <c r="I235" s="425"/>
      <c r="J235" s="285"/>
      <c r="K235" s="285"/>
      <c r="L235" s="285"/>
      <c r="M235" s="285"/>
    </row>
    <row r="236" spans="1:13">
      <c r="A236" s="412"/>
      <c r="B236" s="457"/>
      <c r="C236" s="489"/>
      <c r="D236" s="489"/>
      <c r="E236" s="489"/>
      <c r="F236" s="458"/>
      <c r="G236" s="48"/>
      <c r="H236" s="459" t="s">
        <v>344</v>
      </c>
      <c r="I236" s="423"/>
      <c r="J236" s="285"/>
      <c r="K236" s="285"/>
      <c r="L236" s="285"/>
      <c r="M236" s="285"/>
    </row>
    <row r="237" spans="1:13">
      <c r="A237" s="412"/>
      <c r="B237" s="457"/>
      <c r="C237" s="489"/>
      <c r="D237" s="489"/>
      <c r="E237" s="489"/>
      <c r="F237" s="458"/>
      <c r="G237" s="48"/>
      <c r="H237" s="459" t="s">
        <v>345</v>
      </c>
      <c r="I237" s="423"/>
      <c r="J237" s="285"/>
      <c r="K237" s="285"/>
      <c r="L237" s="285"/>
      <c r="M237" s="285"/>
    </row>
    <row r="238" spans="1:13">
      <c r="A238" s="412"/>
      <c r="B238" s="457"/>
      <c r="C238" s="489"/>
      <c r="D238" s="489"/>
      <c r="E238" s="489"/>
      <c r="F238" s="458"/>
      <c r="G238" s="48"/>
      <c r="H238" s="459" t="s">
        <v>121</v>
      </c>
      <c r="I238" s="423"/>
      <c r="J238" s="285"/>
      <c r="K238" s="285"/>
      <c r="L238" s="285"/>
      <c r="M238" s="285"/>
    </row>
    <row r="239" spans="1:13">
      <c r="A239" s="412"/>
      <c r="B239" s="457"/>
      <c r="C239" s="489"/>
      <c r="D239" s="489"/>
      <c r="E239" s="489"/>
      <c r="F239" s="458"/>
      <c r="G239" s="48"/>
      <c r="H239" s="459" t="s">
        <v>122</v>
      </c>
      <c r="I239" s="423"/>
      <c r="J239" s="285"/>
      <c r="K239" s="285"/>
      <c r="L239" s="285"/>
      <c r="M239" s="285"/>
    </row>
    <row r="240" spans="1:13">
      <c r="A240" s="412"/>
      <c r="B240" s="457"/>
      <c r="C240" s="489"/>
      <c r="D240" s="489"/>
      <c r="E240" s="489"/>
      <c r="F240" s="458"/>
      <c r="G240" s="48"/>
      <c r="H240" s="459" t="s">
        <v>123</v>
      </c>
      <c r="I240" s="425"/>
      <c r="J240" s="285"/>
      <c r="K240" s="285"/>
      <c r="L240" s="285"/>
      <c r="M240" s="285"/>
    </row>
    <row r="241" spans="1:17" ht="15">
      <c r="A241" s="488"/>
      <c r="B241" s="488"/>
      <c r="C241" s="488"/>
      <c r="D241" s="488"/>
      <c r="E241" s="488"/>
      <c r="F241" s="488"/>
      <c r="G241" s="488"/>
      <c r="H241" s="488"/>
      <c r="I241" s="488"/>
      <c r="J241" s="285"/>
      <c r="K241" s="285"/>
      <c r="L241" s="285"/>
      <c r="M241" s="285"/>
    </row>
    <row r="242" spans="1:17" ht="31.5">
      <c r="A242" s="443" t="s">
        <v>39</v>
      </c>
      <c r="B242" s="443"/>
      <c r="C242" s="444"/>
      <c r="D242" s="443" t="s">
        <v>370</v>
      </c>
      <c r="E242" s="474"/>
      <c r="F242" s="474"/>
      <c r="G242" s="475"/>
      <c r="H242" s="476"/>
      <c r="I242" s="476"/>
      <c r="J242" s="285"/>
      <c r="K242" s="285"/>
      <c r="L242" s="285"/>
      <c r="M242" s="285"/>
    </row>
    <row r="243" spans="1:17" ht="15">
      <c r="A243" s="488"/>
      <c r="B243" s="488"/>
      <c r="C243" s="488"/>
      <c r="D243" s="488"/>
      <c r="E243" s="488"/>
      <c r="F243" s="488"/>
      <c r="G243" s="488"/>
      <c r="H243" s="488"/>
      <c r="I243" s="488"/>
      <c r="J243" s="285"/>
      <c r="K243" s="285"/>
      <c r="L243" s="285"/>
      <c r="M243" s="285"/>
    </row>
    <row r="244" spans="1:17" ht="31.5">
      <c r="A244" s="424" t="s">
        <v>40</v>
      </c>
      <c r="B244" s="429" t="s">
        <v>229</v>
      </c>
      <c r="C244" s="95" t="s">
        <v>407</v>
      </c>
      <c r="D244" s="464" t="s">
        <v>330</v>
      </c>
      <c r="E244" s="466" t="s">
        <v>8</v>
      </c>
      <c r="F244" s="427" t="s">
        <v>13</v>
      </c>
      <c r="G244" s="467"/>
      <c r="H244" s="468"/>
      <c r="I244" s="468"/>
      <c r="J244" s="29"/>
      <c r="K244" s="29"/>
      <c r="L244" s="29"/>
      <c r="M244" s="29"/>
    </row>
    <row r="245" spans="1:17" ht="30">
      <c r="A245" s="415" t="s">
        <v>83</v>
      </c>
      <c r="B245" s="415"/>
      <c r="C245" s="416"/>
      <c r="D245" s="417" t="s">
        <v>331</v>
      </c>
      <c r="E245" s="418" t="s">
        <v>8</v>
      </c>
      <c r="F245" s="418" t="s">
        <v>13</v>
      </c>
      <c r="G245" s="419">
        <v>1</v>
      </c>
      <c r="H245" s="420"/>
      <c r="I245" s="420"/>
      <c r="J245" s="29">
        <v>110</v>
      </c>
      <c r="K245" s="29">
        <f t="shared" ref="K245:K247" si="15">J245*I245</f>
        <v>0</v>
      </c>
      <c r="L245" s="29">
        <f t="shared" ref="L245:L247" si="16">K245*1.2907</f>
        <v>0</v>
      </c>
      <c r="M245" s="226">
        <f>L245+L246+L247+L248+L249+L250</f>
        <v>0</v>
      </c>
      <c r="O245" s="30">
        <f t="shared" ref="O245:O247" si="17">I245*O$14</f>
        <v>0</v>
      </c>
      <c r="P245" s="30">
        <f>O245*110</f>
        <v>0</v>
      </c>
    </row>
    <row r="246" spans="1:17">
      <c r="A246" s="488" t="s">
        <v>159</v>
      </c>
      <c r="B246" s="488"/>
      <c r="C246" s="439"/>
      <c r="D246" s="230" t="s">
        <v>32</v>
      </c>
      <c r="E246" s="440" t="s">
        <v>114</v>
      </c>
      <c r="F246" s="440" t="s">
        <v>14</v>
      </c>
      <c r="G246" s="447">
        <v>6</v>
      </c>
      <c r="H246" s="442"/>
      <c r="I246" s="447"/>
      <c r="J246" s="29">
        <v>110</v>
      </c>
      <c r="K246" s="29">
        <f t="shared" si="15"/>
        <v>0</v>
      </c>
      <c r="L246" s="29">
        <f t="shared" si="16"/>
        <v>0</v>
      </c>
      <c r="M246" s="291"/>
      <c r="O246" s="30">
        <f t="shared" si="17"/>
        <v>0</v>
      </c>
      <c r="P246" s="30">
        <f>O246*110</f>
        <v>0</v>
      </c>
    </row>
    <row r="247" spans="1:17" ht="30">
      <c r="A247" s="415" t="s">
        <v>158</v>
      </c>
      <c r="B247" s="415"/>
      <c r="C247" s="416"/>
      <c r="D247" s="417" t="s">
        <v>332</v>
      </c>
      <c r="E247" s="418" t="s">
        <v>114</v>
      </c>
      <c r="F247" s="418" t="s">
        <v>13</v>
      </c>
      <c r="G247" s="432">
        <v>1.05</v>
      </c>
      <c r="H247" s="420"/>
      <c r="I247" s="432"/>
      <c r="J247" s="29">
        <v>110</v>
      </c>
      <c r="K247" s="29">
        <f t="shared" si="15"/>
        <v>0</v>
      </c>
      <c r="L247" s="29">
        <f t="shared" si="16"/>
        <v>0</v>
      </c>
      <c r="M247" s="221"/>
      <c r="O247" s="30">
        <f t="shared" si="17"/>
        <v>0</v>
      </c>
      <c r="P247" s="30">
        <f>O247*110</f>
        <v>0</v>
      </c>
      <c r="Q247" s="292"/>
    </row>
    <row r="248" spans="1:17">
      <c r="A248" s="533" t="s">
        <v>118</v>
      </c>
      <c r="B248" s="533"/>
      <c r="C248" s="533"/>
      <c r="D248" s="533"/>
      <c r="E248" s="533"/>
      <c r="F248" s="533"/>
      <c r="G248" s="533"/>
      <c r="H248" s="533"/>
      <c r="I248" s="434"/>
      <c r="J248" s="215"/>
      <c r="K248" s="215"/>
      <c r="L248" s="215"/>
      <c r="M248" s="215"/>
      <c r="O248" s="30"/>
      <c r="P248" s="30"/>
      <c r="Q248" s="292"/>
    </row>
    <row r="249" spans="1:17">
      <c r="A249" s="533" t="s">
        <v>119</v>
      </c>
      <c r="B249" s="533"/>
      <c r="C249" s="533"/>
      <c r="D249" s="533"/>
      <c r="E249" s="533"/>
      <c r="F249" s="533"/>
      <c r="G249" s="533"/>
      <c r="H249" s="533"/>
      <c r="I249" s="434"/>
      <c r="J249" s="215"/>
      <c r="K249" s="215"/>
      <c r="L249" s="215"/>
      <c r="M249" s="215"/>
      <c r="O249" s="30"/>
      <c r="P249" s="30"/>
      <c r="Q249" s="30">
        <f>SUM(P244:P249)</f>
        <v>0</v>
      </c>
    </row>
    <row r="250" spans="1:17">
      <c r="A250" s="533" t="s">
        <v>120</v>
      </c>
      <c r="B250" s="533"/>
      <c r="C250" s="533"/>
      <c r="D250" s="533"/>
      <c r="E250" s="533"/>
      <c r="F250" s="533"/>
      <c r="G250" s="533"/>
      <c r="H250" s="533"/>
      <c r="I250" s="435"/>
      <c r="J250" s="216"/>
      <c r="K250" s="216"/>
      <c r="L250" s="216"/>
      <c r="M250" s="216"/>
    </row>
    <row r="251" spans="1:17" ht="15">
      <c r="A251" s="533" t="s">
        <v>326</v>
      </c>
      <c r="B251" s="533"/>
      <c r="C251" s="533"/>
      <c r="D251" s="533"/>
      <c r="E251" s="533"/>
      <c r="F251" s="533"/>
      <c r="G251" s="533"/>
      <c r="H251" s="533"/>
      <c r="I251" s="434"/>
      <c r="J251" s="215"/>
      <c r="K251" s="215"/>
      <c r="L251" s="215"/>
      <c r="M251" s="215"/>
    </row>
    <row r="252" spans="1:17" ht="15">
      <c r="A252" s="533" t="s">
        <v>325</v>
      </c>
      <c r="B252" s="533"/>
      <c r="C252" s="533"/>
      <c r="D252" s="533"/>
      <c r="E252" s="533"/>
      <c r="F252" s="533"/>
      <c r="G252" s="533"/>
      <c r="H252" s="533"/>
      <c r="I252" s="436"/>
      <c r="J252" s="217"/>
      <c r="K252" s="217"/>
      <c r="L252" s="217"/>
      <c r="M252" s="217"/>
    </row>
    <row r="253" spans="1:17" ht="15">
      <c r="A253" s="533" t="s">
        <v>121</v>
      </c>
      <c r="B253" s="533"/>
      <c r="C253" s="533"/>
      <c r="D253" s="533"/>
      <c r="E253" s="533"/>
      <c r="F253" s="533"/>
      <c r="G253" s="533"/>
      <c r="H253" s="533"/>
      <c r="I253" s="436"/>
      <c r="J253" s="217"/>
      <c r="K253" s="217"/>
      <c r="L253" s="217"/>
      <c r="M253" s="217"/>
    </row>
    <row r="254" spans="1:17" ht="15">
      <c r="A254" s="533" t="s">
        <v>122</v>
      </c>
      <c r="B254" s="533"/>
      <c r="C254" s="533"/>
      <c r="D254" s="533"/>
      <c r="E254" s="533"/>
      <c r="F254" s="533"/>
      <c r="G254" s="533"/>
      <c r="H254" s="533"/>
      <c r="I254" s="436"/>
      <c r="J254" s="217"/>
      <c r="K254" s="217"/>
      <c r="L254" s="217"/>
      <c r="M254" s="217"/>
    </row>
    <row r="255" spans="1:17">
      <c r="A255" s="533" t="s">
        <v>123</v>
      </c>
      <c r="B255" s="533"/>
      <c r="C255" s="533"/>
      <c r="D255" s="533"/>
      <c r="E255" s="533"/>
      <c r="F255" s="533"/>
      <c r="G255" s="533"/>
      <c r="H255" s="533"/>
      <c r="I255" s="437"/>
      <c r="J255" s="218"/>
      <c r="K255" s="218"/>
      <c r="L255" s="218"/>
      <c r="M255" s="218"/>
    </row>
    <row r="256" spans="1:17" ht="15">
      <c r="A256" s="537"/>
      <c r="B256" s="537"/>
      <c r="C256" s="537"/>
      <c r="D256" s="537"/>
      <c r="E256" s="537"/>
      <c r="F256" s="537"/>
      <c r="G256" s="537"/>
      <c r="H256" s="537"/>
      <c r="I256" s="537"/>
      <c r="J256" s="285"/>
      <c r="K256" s="285"/>
      <c r="L256" s="285"/>
      <c r="M256" s="285"/>
    </row>
    <row r="257" spans="1:17" ht="31.5">
      <c r="A257" s="424" t="s">
        <v>41</v>
      </c>
      <c r="B257" s="429" t="s">
        <v>229</v>
      </c>
      <c r="C257" s="95" t="s">
        <v>408</v>
      </c>
      <c r="D257" s="424" t="s">
        <v>203</v>
      </c>
      <c r="E257" s="427" t="s">
        <v>8</v>
      </c>
      <c r="F257" s="427" t="s">
        <v>13</v>
      </c>
      <c r="G257" s="426"/>
      <c r="H257" s="428"/>
      <c r="I257" s="428"/>
      <c r="J257" s="214"/>
      <c r="K257" s="214"/>
      <c r="L257" s="214"/>
      <c r="M257" s="214"/>
      <c r="N257" s="293" t="e">
        <f>#REF!</f>
        <v>#REF!</v>
      </c>
    </row>
    <row r="258" spans="1:17" ht="30">
      <c r="A258" s="415" t="s">
        <v>84</v>
      </c>
      <c r="B258" s="415"/>
      <c r="C258" s="416"/>
      <c r="D258" s="417" t="s">
        <v>59</v>
      </c>
      <c r="E258" s="418" t="s">
        <v>8</v>
      </c>
      <c r="F258" s="418" t="s">
        <v>13</v>
      </c>
      <c r="G258" s="419">
        <v>1</v>
      </c>
      <c r="H258" s="420"/>
      <c r="I258" s="420"/>
      <c r="J258" s="29">
        <v>103</v>
      </c>
      <c r="K258" s="29">
        <f t="shared" ref="K258:K259" si="18">J258*I258</f>
        <v>0</v>
      </c>
      <c r="L258" s="29">
        <f t="shared" ref="L258:L259" si="19">K258*1.2907</f>
        <v>0</v>
      </c>
      <c r="M258" s="226">
        <f>L258+L259+L260+L261+L262+L263</f>
        <v>0</v>
      </c>
      <c r="O258" s="30">
        <f t="shared" ref="O258:O259" si="20">I258*O$14</f>
        <v>0</v>
      </c>
      <c r="P258" s="30">
        <f>O258*103</f>
        <v>0</v>
      </c>
    </row>
    <row r="259" spans="1:17" ht="18.75" customHeight="1">
      <c r="A259" s="415" t="s">
        <v>162</v>
      </c>
      <c r="B259" s="415"/>
      <c r="C259" s="416"/>
      <c r="D259" s="417" t="s">
        <v>163</v>
      </c>
      <c r="E259" s="418" t="s">
        <v>114</v>
      </c>
      <c r="F259" s="418" t="s">
        <v>13</v>
      </c>
      <c r="G259" s="419">
        <v>1.05</v>
      </c>
      <c r="H259" s="420"/>
      <c r="I259" s="420"/>
      <c r="J259" s="29">
        <v>103</v>
      </c>
      <c r="K259" s="29">
        <f t="shared" si="18"/>
        <v>0</v>
      </c>
      <c r="L259" s="29">
        <f t="shared" si="19"/>
        <v>0</v>
      </c>
      <c r="M259" s="29"/>
      <c r="O259" s="30">
        <f t="shared" si="20"/>
        <v>0</v>
      </c>
      <c r="P259" s="30">
        <f>O259*103</f>
        <v>0</v>
      </c>
      <c r="Q259" s="292"/>
    </row>
    <row r="260" spans="1:17">
      <c r="A260" s="533" t="s">
        <v>118</v>
      </c>
      <c r="B260" s="533"/>
      <c r="C260" s="533"/>
      <c r="D260" s="533"/>
      <c r="E260" s="533"/>
      <c r="F260" s="533"/>
      <c r="G260" s="533"/>
      <c r="H260" s="533"/>
      <c r="I260" s="421"/>
      <c r="J260" s="210"/>
      <c r="K260" s="210"/>
      <c r="L260" s="210"/>
      <c r="M260" s="210"/>
      <c r="O260" s="30"/>
      <c r="P260" s="30"/>
      <c r="Q260" s="292"/>
    </row>
    <row r="261" spans="1:17">
      <c r="A261" s="533" t="s">
        <v>119</v>
      </c>
      <c r="B261" s="533"/>
      <c r="C261" s="533"/>
      <c r="D261" s="533"/>
      <c r="E261" s="533"/>
      <c r="F261" s="533"/>
      <c r="G261" s="533"/>
      <c r="H261" s="533"/>
      <c r="I261" s="421"/>
      <c r="J261" s="210"/>
      <c r="K261" s="210"/>
      <c r="L261" s="210"/>
      <c r="M261" s="210"/>
      <c r="O261" s="30"/>
      <c r="P261" s="30"/>
      <c r="Q261" s="30">
        <f>SUM(P256:P261)</f>
        <v>0</v>
      </c>
    </row>
    <row r="262" spans="1:17">
      <c r="A262" s="533" t="s">
        <v>120</v>
      </c>
      <c r="B262" s="533"/>
      <c r="C262" s="533"/>
      <c r="D262" s="533"/>
      <c r="E262" s="533"/>
      <c r="F262" s="533"/>
      <c r="G262" s="533"/>
      <c r="H262" s="533"/>
      <c r="I262" s="422"/>
      <c r="J262" s="211"/>
      <c r="K262" s="211"/>
      <c r="L262" s="211"/>
      <c r="M262" s="211"/>
    </row>
    <row r="263" spans="1:17" ht="15">
      <c r="A263" s="533" t="s">
        <v>326</v>
      </c>
      <c r="B263" s="533"/>
      <c r="C263" s="533"/>
      <c r="D263" s="533"/>
      <c r="E263" s="533"/>
      <c r="F263" s="533"/>
      <c r="G263" s="533"/>
      <c r="H263" s="533"/>
      <c r="I263" s="421"/>
      <c r="J263" s="210"/>
      <c r="K263" s="210"/>
      <c r="L263" s="210"/>
      <c r="M263" s="210"/>
    </row>
    <row r="264" spans="1:17" ht="15">
      <c r="A264" s="533" t="s">
        <v>325</v>
      </c>
      <c r="B264" s="533"/>
      <c r="C264" s="533"/>
      <c r="D264" s="533"/>
      <c r="E264" s="533"/>
      <c r="F264" s="533"/>
      <c r="G264" s="533"/>
      <c r="H264" s="533"/>
      <c r="I264" s="423"/>
      <c r="J264" s="212"/>
      <c r="K264" s="212"/>
      <c r="L264" s="212"/>
      <c r="M264" s="212"/>
    </row>
    <row r="265" spans="1:17" ht="15">
      <c r="A265" s="533" t="s">
        <v>121</v>
      </c>
      <c r="B265" s="533"/>
      <c r="C265" s="533"/>
      <c r="D265" s="533"/>
      <c r="E265" s="533"/>
      <c r="F265" s="533"/>
      <c r="G265" s="533"/>
      <c r="H265" s="533"/>
      <c r="I265" s="423"/>
      <c r="J265" s="212"/>
      <c r="K265" s="212"/>
      <c r="L265" s="212"/>
      <c r="M265" s="212"/>
    </row>
    <row r="266" spans="1:17" ht="15">
      <c r="A266" s="533" t="s">
        <v>122</v>
      </c>
      <c r="B266" s="533"/>
      <c r="C266" s="533"/>
      <c r="D266" s="533"/>
      <c r="E266" s="533"/>
      <c r="F266" s="533"/>
      <c r="G266" s="533"/>
      <c r="H266" s="533"/>
      <c r="I266" s="423"/>
      <c r="J266" s="212"/>
      <c r="K266" s="212"/>
      <c r="L266" s="212"/>
      <c r="M266" s="212"/>
    </row>
    <row r="267" spans="1:17">
      <c r="A267" s="533" t="s">
        <v>123</v>
      </c>
      <c r="B267" s="533"/>
      <c r="C267" s="533"/>
      <c r="D267" s="533"/>
      <c r="E267" s="533"/>
      <c r="F267" s="533"/>
      <c r="G267" s="533"/>
      <c r="H267" s="533"/>
      <c r="I267" s="425"/>
      <c r="J267" s="213"/>
      <c r="K267" s="213"/>
      <c r="L267" s="213"/>
      <c r="M267" s="213"/>
    </row>
    <row r="268" spans="1:17" ht="15">
      <c r="A268" s="537"/>
      <c r="B268" s="537"/>
      <c r="C268" s="537"/>
      <c r="D268" s="537"/>
      <c r="E268" s="537"/>
      <c r="F268" s="537"/>
      <c r="G268" s="537"/>
      <c r="H268" s="537"/>
      <c r="I268" s="537"/>
      <c r="J268" s="285"/>
      <c r="K268" s="285"/>
      <c r="L268" s="285"/>
      <c r="M268" s="285"/>
    </row>
    <row r="269" spans="1:17" ht="31.5">
      <c r="A269" s="424" t="s">
        <v>42</v>
      </c>
      <c r="B269" s="429" t="s">
        <v>229</v>
      </c>
      <c r="C269" s="95" t="s">
        <v>258</v>
      </c>
      <c r="D269" s="424" t="s">
        <v>204</v>
      </c>
      <c r="E269" s="427" t="s">
        <v>8</v>
      </c>
      <c r="F269" s="427" t="s">
        <v>13</v>
      </c>
      <c r="G269" s="426"/>
      <c r="H269" s="428"/>
      <c r="I269" s="428"/>
      <c r="J269" s="214"/>
      <c r="K269" s="214"/>
      <c r="L269" s="214"/>
      <c r="M269" s="214"/>
      <c r="N269" s="293" t="e">
        <f>#REF!</f>
        <v>#REF!</v>
      </c>
    </row>
    <row r="270" spans="1:17" ht="18.75" customHeight="1">
      <c r="A270" s="415" t="s">
        <v>85</v>
      </c>
      <c r="B270" s="415"/>
      <c r="C270" s="416"/>
      <c r="D270" s="417" t="s">
        <v>60</v>
      </c>
      <c r="E270" s="418" t="s">
        <v>8</v>
      </c>
      <c r="F270" s="418" t="s">
        <v>13</v>
      </c>
      <c r="G270" s="419">
        <v>1</v>
      </c>
      <c r="H270" s="420"/>
      <c r="I270" s="420"/>
      <c r="J270" s="29">
        <v>3.54</v>
      </c>
      <c r="K270" s="29">
        <f t="shared" ref="K270:K272" si="21">J270*I270</f>
        <v>0</v>
      </c>
      <c r="L270" s="29">
        <f t="shared" ref="L270:L272" si="22">K270*1.2907</f>
        <v>0</v>
      </c>
      <c r="M270" s="226">
        <f>L270+L271+L272+L273+L274+L275</f>
        <v>0</v>
      </c>
      <c r="O270" s="30">
        <f t="shared" ref="O270:O272" si="23">I270*O$14</f>
        <v>0</v>
      </c>
      <c r="P270" s="30">
        <f>O270*3.54</f>
        <v>0</v>
      </c>
    </row>
    <row r="271" spans="1:17">
      <c r="A271" s="415" t="s">
        <v>164</v>
      </c>
      <c r="B271" s="415"/>
      <c r="C271" s="416"/>
      <c r="D271" s="417" t="s">
        <v>165</v>
      </c>
      <c r="E271" s="418" t="s">
        <v>114</v>
      </c>
      <c r="F271" s="418" t="s">
        <v>13</v>
      </c>
      <c r="G271" s="419">
        <v>1</v>
      </c>
      <c r="H271" s="420"/>
      <c r="I271" s="420"/>
      <c r="J271" s="29">
        <v>3.54</v>
      </c>
      <c r="K271" s="29">
        <f t="shared" si="21"/>
        <v>0</v>
      </c>
      <c r="L271" s="29">
        <f t="shared" si="22"/>
        <v>0</v>
      </c>
      <c r="M271" s="29"/>
      <c r="O271" s="30">
        <f t="shared" si="23"/>
        <v>0</v>
      </c>
      <c r="P271" s="30">
        <f>O271*3.54</f>
        <v>0</v>
      </c>
    </row>
    <row r="272" spans="1:17">
      <c r="A272" s="415" t="s">
        <v>160</v>
      </c>
      <c r="B272" s="415"/>
      <c r="C272" s="416"/>
      <c r="D272" s="417" t="s">
        <v>161</v>
      </c>
      <c r="E272" s="418" t="s">
        <v>114</v>
      </c>
      <c r="F272" s="418" t="s">
        <v>14</v>
      </c>
      <c r="G272" s="419">
        <v>4</v>
      </c>
      <c r="H272" s="420"/>
      <c r="I272" s="420"/>
      <c r="J272" s="29">
        <v>3.54</v>
      </c>
      <c r="K272" s="29">
        <f t="shared" si="21"/>
        <v>0</v>
      </c>
      <c r="L272" s="29">
        <f t="shared" si="22"/>
        <v>0</v>
      </c>
      <c r="M272" s="29"/>
      <c r="O272" s="30">
        <f t="shared" si="23"/>
        <v>0</v>
      </c>
      <c r="P272" s="30">
        <f>O272*3.54</f>
        <v>0</v>
      </c>
      <c r="Q272" s="292"/>
    </row>
    <row r="273" spans="1:17">
      <c r="A273" s="533" t="s">
        <v>118</v>
      </c>
      <c r="B273" s="533"/>
      <c r="C273" s="533"/>
      <c r="D273" s="533"/>
      <c r="E273" s="533"/>
      <c r="F273" s="533"/>
      <c r="G273" s="533"/>
      <c r="H273" s="533"/>
      <c r="I273" s="421"/>
      <c r="J273" s="210"/>
      <c r="K273" s="210"/>
      <c r="L273" s="210"/>
      <c r="M273" s="210"/>
      <c r="O273" s="30"/>
      <c r="P273" s="30"/>
      <c r="Q273" s="292"/>
    </row>
    <row r="274" spans="1:17">
      <c r="A274" s="533" t="s">
        <v>119</v>
      </c>
      <c r="B274" s="533"/>
      <c r="C274" s="533"/>
      <c r="D274" s="533"/>
      <c r="E274" s="533"/>
      <c r="F274" s="533"/>
      <c r="G274" s="533"/>
      <c r="H274" s="533"/>
      <c r="I274" s="421"/>
      <c r="J274" s="210"/>
      <c r="K274" s="210"/>
      <c r="L274" s="210"/>
      <c r="M274" s="210"/>
      <c r="O274" s="30"/>
      <c r="P274" s="30"/>
      <c r="Q274" s="30">
        <f>SUM(P269:P274)</f>
        <v>0</v>
      </c>
    </row>
    <row r="275" spans="1:17">
      <c r="A275" s="533" t="s">
        <v>120</v>
      </c>
      <c r="B275" s="533"/>
      <c r="C275" s="533"/>
      <c r="D275" s="533"/>
      <c r="E275" s="533"/>
      <c r="F275" s="533"/>
      <c r="G275" s="533"/>
      <c r="H275" s="533"/>
      <c r="I275" s="422"/>
      <c r="J275" s="211"/>
      <c r="K275" s="211"/>
      <c r="L275" s="211"/>
      <c r="M275" s="211"/>
    </row>
    <row r="276" spans="1:17" ht="15">
      <c r="A276" s="533" t="s">
        <v>326</v>
      </c>
      <c r="B276" s="533"/>
      <c r="C276" s="533"/>
      <c r="D276" s="533"/>
      <c r="E276" s="533"/>
      <c r="F276" s="533"/>
      <c r="G276" s="533"/>
      <c r="H276" s="533"/>
      <c r="I276" s="421"/>
      <c r="J276" s="210"/>
      <c r="K276" s="210"/>
      <c r="L276" s="210"/>
      <c r="M276" s="210"/>
    </row>
    <row r="277" spans="1:17" ht="15">
      <c r="A277" s="533" t="s">
        <v>325</v>
      </c>
      <c r="B277" s="533"/>
      <c r="C277" s="533"/>
      <c r="D277" s="533"/>
      <c r="E277" s="533"/>
      <c r="F277" s="533"/>
      <c r="G277" s="533"/>
      <c r="H277" s="533"/>
      <c r="I277" s="423"/>
      <c r="J277" s="212"/>
      <c r="K277" s="212"/>
      <c r="L277" s="212"/>
      <c r="M277" s="212"/>
    </row>
    <row r="278" spans="1:17" ht="15">
      <c r="A278" s="533" t="s">
        <v>121</v>
      </c>
      <c r="B278" s="533"/>
      <c r="C278" s="533"/>
      <c r="D278" s="533"/>
      <c r="E278" s="533"/>
      <c r="F278" s="533"/>
      <c r="G278" s="533"/>
      <c r="H278" s="533"/>
      <c r="I278" s="423"/>
      <c r="J278" s="212"/>
      <c r="K278" s="212"/>
      <c r="L278" s="212"/>
      <c r="M278" s="212"/>
    </row>
    <row r="279" spans="1:17" ht="15">
      <c r="A279" s="533" t="s">
        <v>122</v>
      </c>
      <c r="B279" s="533"/>
      <c r="C279" s="533"/>
      <c r="D279" s="533"/>
      <c r="E279" s="533"/>
      <c r="F279" s="533"/>
      <c r="G279" s="533"/>
      <c r="H279" s="533"/>
      <c r="I279" s="423"/>
      <c r="J279" s="212"/>
      <c r="K279" s="212"/>
      <c r="L279" s="212"/>
      <c r="M279" s="212"/>
    </row>
    <row r="280" spans="1:17">
      <c r="A280" s="533" t="s">
        <v>123</v>
      </c>
      <c r="B280" s="533"/>
      <c r="C280" s="533"/>
      <c r="D280" s="533"/>
      <c r="E280" s="533"/>
      <c r="F280" s="533"/>
      <c r="G280" s="533"/>
      <c r="H280" s="533"/>
      <c r="I280" s="425"/>
      <c r="J280" s="213"/>
      <c r="K280" s="213"/>
      <c r="L280" s="213"/>
      <c r="M280" s="213"/>
    </row>
    <row r="281" spans="1:17" ht="15">
      <c r="A281" s="537"/>
      <c r="B281" s="537"/>
      <c r="C281" s="537"/>
      <c r="D281" s="537"/>
      <c r="E281" s="537"/>
      <c r="F281" s="537"/>
      <c r="G281" s="537"/>
      <c r="H281" s="537"/>
      <c r="I281" s="537"/>
      <c r="J281" s="285"/>
      <c r="K281" s="285"/>
      <c r="L281" s="285"/>
      <c r="M281" s="285"/>
    </row>
    <row r="282" spans="1:17" ht="31.5">
      <c r="A282" s="424" t="s">
        <v>43</v>
      </c>
      <c r="B282" s="429" t="s">
        <v>229</v>
      </c>
      <c r="C282" s="95" t="s">
        <v>409</v>
      </c>
      <c r="D282" s="424" t="s">
        <v>205</v>
      </c>
      <c r="E282" s="427" t="s">
        <v>8</v>
      </c>
      <c r="F282" s="427" t="s">
        <v>13</v>
      </c>
      <c r="G282" s="426"/>
      <c r="H282" s="428"/>
      <c r="I282" s="428"/>
      <c r="J282" s="214"/>
      <c r="K282" s="214"/>
      <c r="L282" s="214"/>
      <c r="M282" s="214"/>
      <c r="N282" s="293" t="e">
        <f>#REF!</f>
        <v>#REF!</v>
      </c>
    </row>
    <row r="283" spans="1:17" ht="20.25" customHeight="1">
      <c r="A283" s="415" t="s">
        <v>86</v>
      </c>
      <c r="B283" s="415"/>
      <c r="C283" s="416"/>
      <c r="D283" s="417" t="s">
        <v>61</v>
      </c>
      <c r="E283" s="418" t="s">
        <v>8</v>
      </c>
      <c r="F283" s="418" t="s">
        <v>13</v>
      </c>
      <c r="G283" s="419">
        <v>1</v>
      </c>
      <c r="H283" s="420"/>
      <c r="I283" s="420"/>
      <c r="J283" s="29">
        <v>3.54</v>
      </c>
      <c r="K283" s="29">
        <f t="shared" ref="K283:K285" si="24">J283*I283</f>
        <v>0</v>
      </c>
      <c r="L283" s="29">
        <f t="shared" ref="L283:L285" si="25">K283*1.2907</f>
        <v>0</v>
      </c>
      <c r="M283" s="226">
        <f>L283+L284+L285+L286+L287+L288</f>
        <v>0</v>
      </c>
      <c r="O283" s="30">
        <f t="shared" ref="O283:O285" si="26">I283*O$14</f>
        <v>0</v>
      </c>
      <c r="P283" s="30">
        <f>O283*3.54</f>
        <v>0</v>
      </c>
    </row>
    <row r="284" spans="1:17">
      <c r="A284" s="415" t="s">
        <v>166</v>
      </c>
      <c r="B284" s="415"/>
      <c r="C284" s="416"/>
      <c r="D284" s="417" t="s">
        <v>167</v>
      </c>
      <c r="E284" s="418" t="s">
        <v>114</v>
      </c>
      <c r="F284" s="418" t="s">
        <v>13</v>
      </c>
      <c r="G284" s="419">
        <v>1</v>
      </c>
      <c r="H284" s="420"/>
      <c r="I284" s="420"/>
      <c r="J284" s="29">
        <v>3.54</v>
      </c>
      <c r="K284" s="29">
        <f t="shared" si="24"/>
        <v>0</v>
      </c>
      <c r="L284" s="29">
        <f t="shared" si="25"/>
        <v>0</v>
      </c>
      <c r="M284" s="29"/>
      <c r="O284" s="30">
        <f t="shared" si="26"/>
        <v>0</v>
      </c>
      <c r="P284" s="30">
        <f>O284*3.54</f>
        <v>0</v>
      </c>
    </row>
    <row r="285" spans="1:17">
      <c r="A285" s="415" t="s">
        <v>160</v>
      </c>
      <c r="B285" s="415"/>
      <c r="C285" s="416"/>
      <c r="D285" s="417" t="s">
        <v>161</v>
      </c>
      <c r="E285" s="418" t="s">
        <v>114</v>
      </c>
      <c r="F285" s="418" t="s">
        <v>14</v>
      </c>
      <c r="G285" s="419">
        <v>4</v>
      </c>
      <c r="H285" s="420"/>
      <c r="I285" s="420"/>
      <c r="J285" s="29">
        <v>3.54</v>
      </c>
      <c r="K285" s="29">
        <f t="shared" si="24"/>
        <v>0</v>
      </c>
      <c r="L285" s="29">
        <f t="shared" si="25"/>
        <v>0</v>
      </c>
      <c r="M285" s="29"/>
      <c r="O285" s="30">
        <f t="shared" si="26"/>
        <v>0</v>
      </c>
      <c r="P285" s="30">
        <f>O285*3.54</f>
        <v>0</v>
      </c>
      <c r="Q285" s="292"/>
    </row>
    <row r="286" spans="1:17">
      <c r="A286" s="533" t="s">
        <v>118</v>
      </c>
      <c r="B286" s="533"/>
      <c r="C286" s="533"/>
      <c r="D286" s="533"/>
      <c r="E286" s="533"/>
      <c r="F286" s="533"/>
      <c r="G286" s="533"/>
      <c r="H286" s="533"/>
      <c r="I286" s="421"/>
      <c r="J286" s="210"/>
      <c r="K286" s="210"/>
      <c r="L286" s="210"/>
      <c r="M286" s="210"/>
      <c r="O286" s="30"/>
      <c r="P286" s="30"/>
      <c r="Q286" s="292"/>
    </row>
    <row r="287" spans="1:17">
      <c r="A287" s="533" t="s">
        <v>119</v>
      </c>
      <c r="B287" s="533"/>
      <c r="C287" s="533"/>
      <c r="D287" s="533"/>
      <c r="E287" s="533"/>
      <c r="F287" s="533"/>
      <c r="G287" s="533"/>
      <c r="H287" s="533"/>
      <c r="I287" s="421"/>
      <c r="J287" s="210"/>
      <c r="K287" s="210"/>
      <c r="L287" s="210"/>
      <c r="M287" s="210"/>
      <c r="O287" s="30"/>
      <c r="P287" s="30"/>
      <c r="Q287" s="30">
        <f>SUM(P282:P287)</f>
        <v>0</v>
      </c>
    </row>
    <row r="288" spans="1:17">
      <c r="A288" s="533" t="s">
        <v>120</v>
      </c>
      <c r="B288" s="533"/>
      <c r="C288" s="533"/>
      <c r="D288" s="533"/>
      <c r="E288" s="533"/>
      <c r="F288" s="533"/>
      <c r="G288" s="533"/>
      <c r="H288" s="533"/>
      <c r="I288" s="422"/>
      <c r="J288" s="211"/>
      <c r="K288" s="211"/>
      <c r="L288" s="211"/>
      <c r="M288" s="211"/>
    </row>
    <row r="289" spans="1:17" ht="15">
      <c r="A289" s="533" t="s">
        <v>326</v>
      </c>
      <c r="B289" s="533"/>
      <c r="C289" s="533"/>
      <c r="D289" s="533"/>
      <c r="E289" s="533"/>
      <c r="F289" s="533"/>
      <c r="G289" s="533"/>
      <c r="H289" s="533"/>
      <c r="I289" s="421"/>
      <c r="J289" s="210"/>
      <c r="K289" s="210"/>
      <c r="L289" s="210"/>
      <c r="M289" s="210"/>
    </row>
    <row r="290" spans="1:17" ht="15">
      <c r="A290" s="533" t="s">
        <v>325</v>
      </c>
      <c r="B290" s="533"/>
      <c r="C290" s="533"/>
      <c r="D290" s="533"/>
      <c r="E290" s="533"/>
      <c r="F290" s="533"/>
      <c r="G290" s="533"/>
      <c r="H290" s="533"/>
      <c r="I290" s="423"/>
      <c r="J290" s="212"/>
      <c r="K290" s="212"/>
      <c r="L290" s="212"/>
      <c r="M290" s="212"/>
    </row>
    <row r="291" spans="1:17" ht="15">
      <c r="A291" s="533" t="s">
        <v>121</v>
      </c>
      <c r="B291" s="533"/>
      <c r="C291" s="533"/>
      <c r="D291" s="533"/>
      <c r="E291" s="533"/>
      <c r="F291" s="533"/>
      <c r="G291" s="533"/>
      <c r="H291" s="533"/>
      <c r="I291" s="423"/>
      <c r="J291" s="212"/>
      <c r="K291" s="212"/>
      <c r="L291" s="212"/>
      <c r="M291" s="212"/>
    </row>
    <row r="292" spans="1:17" ht="15">
      <c r="A292" s="533" t="s">
        <v>122</v>
      </c>
      <c r="B292" s="533"/>
      <c r="C292" s="533"/>
      <c r="D292" s="533"/>
      <c r="E292" s="533"/>
      <c r="F292" s="533"/>
      <c r="G292" s="533"/>
      <c r="H292" s="533"/>
      <c r="I292" s="423"/>
      <c r="J292" s="212"/>
      <c r="K292" s="212"/>
      <c r="L292" s="212"/>
      <c r="M292" s="212"/>
    </row>
    <row r="293" spans="1:17">
      <c r="A293" s="533" t="s">
        <v>123</v>
      </c>
      <c r="B293" s="533"/>
      <c r="C293" s="533"/>
      <c r="D293" s="533"/>
      <c r="E293" s="533"/>
      <c r="F293" s="533"/>
      <c r="G293" s="533"/>
      <c r="H293" s="533"/>
      <c r="I293" s="425"/>
      <c r="J293" s="213"/>
      <c r="K293" s="213"/>
      <c r="L293" s="213"/>
      <c r="M293" s="213"/>
    </row>
    <row r="294" spans="1:17" ht="15">
      <c r="A294" s="537"/>
      <c r="B294" s="537"/>
      <c r="C294" s="537"/>
      <c r="D294" s="537"/>
      <c r="E294" s="537"/>
      <c r="F294" s="537"/>
      <c r="G294" s="537"/>
      <c r="H294" s="537"/>
      <c r="I294" s="537"/>
      <c r="J294" s="285"/>
      <c r="K294" s="285"/>
      <c r="L294" s="285"/>
      <c r="M294" s="285"/>
    </row>
    <row r="295" spans="1:17" ht="31.5">
      <c r="A295" s="424" t="s">
        <v>44</v>
      </c>
      <c r="B295" s="429" t="s">
        <v>229</v>
      </c>
      <c r="C295" s="95" t="s">
        <v>410</v>
      </c>
      <c r="D295" s="424" t="s">
        <v>206</v>
      </c>
      <c r="E295" s="427" t="s">
        <v>8</v>
      </c>
      <c r="F295" s="427" t="s">
        <v>13</v>
      </c>
      <c r="G295" s="426"/>
      <c r="H295" s="428"/>
      <c r="I295" s="428"/>
      <c r="J295" s="214"/>
      <c r="K295" s="214"/>
      <c r="L295" s="214"/>
      <c r="M295" s="214"/>
      <c r="N295" s="293" t="e">
        <f>#REF!</f>
        <v>#REF!</v>
      </c>
    </row>
    <row r="296" spans="1:17" ht="20.25" customHeight="1">
      <c r="A296" s="415" t="s">
        <v>87</v>
      </c>
      <c r="B296" s="415"/>
      <c r="C296" s="416"/>
      <c r="D296" s="417" t="s">
        <v>62</v>
      </c>
      <c r="E296" s="418" t="s">
        <v>8</v>
      </c>
      <c r="F296" s="418" t="s">
        <v>13</v>
      </c>
      <c r="G296" s="419">
        <v>1</v>
      </c>
      <c r="H296" s="420"/>
      <c r="I296" s="420"/>
      <c r="J296" s="29">
        <v>6.42</v>
      </c>
      <c r="K296" s="29">
        <f t="shared" ref="K296:K298" si="27">J296*I296</f>
        <v>0</v>
      </c>
      <c r="L296" s="29">
        <f t="shared" ref="L296:L298" si="28">K296*1.2907</f>
        <v>0</v>
      </c>
      <c r="M296" s="226">
        <f>L296+L297+L298+L299+L300+L301</f>
        <v>0</v>
      </c>
      <c r="O296" s="30">
        <f t="shared" ref="O296:O298" si="29">I296*O$14</f>
        <v>0</v>
      </c>
      <c r="P296" s="30">
        <f>O296*6.42</f>
        <v>0</v>
      </c>
    </row>
    <row r="297" spans="1:17">
      <c r="A297" s="415" t="s">
        <v>168</v>
      </c>
      <c r="B297" s="415"/>
      <c r="C297" s="416"/>
      <c r="D297" s="417" t="s">
        <v>169</v>
      </c>
      <c r="E297" s="418" t="s">
        <v>114</v>
      </c>
      <c r="F297" s="418" t="s">
        <v>13</v>
      </c>
      <c r="G297" s="419">
        <v>1</v>
      </c>
      <c r="H297" s="420"/>
      <c r="I297" s="420"/>
      <c r="J297" s="29">
        <v>6.42</v>
      </c>
      <c r="K297" s="29">
        <f t="shared" si="27"/>
        <v>0</v>
      </c>
      <c r="L297" s="29">
        <f t="shared" si="28"/>
        <v>0</v>
      </c>
      <c r="M297" s="29"/>
      <c r="O297" s="30">
        <f t="shared" si="29"/>
        <v>0</v>
      </c>
      <c r="P297" s="30">
        <f>O297*6.42</f>
        <v>0</v>
      </c>
    </row>
    <row r="298" spans="1:17">
      <c r="A298" s="415" t="s">
        <v>160</v>
      </c>
      <c r="B298" s="415"/>
      <c r="C298" s="416"/>
      <c r="D298" s="417" t="s">
        <v>161</v>
      </c>
      <c r="E298" s="418" t="s">
        <v>114</v>
      </c>
      <c r="F298" s="418" t="s">
        <v>14</v>
      </c>
      <c r="G298" s="419">
        <v>4</v>
      </c>
      <c r="H298" s="420"/>
      <c r="I298" s="420"/>
      <c r="J298" s="29">
        <v>6.42</v>
      </c>
      <c r="K298" s="29">
        <f t="shared" si="27"/>
        <v>0</v>
      </c>
      <c r="L298" s="29">
        <f t="shared" si="28"/>
        <v>0</v>
      </c>
      <c r="M298" s="29"/>
      <c r="O298" s="30">
        <f t="shared" si="29"/>
        <v>0</v>
      </c>
      <c r="P298" s="30">
        <f>O298*6.42</f>
        <v>0</v>
      </c>
      <c r="Q298" s="292"/>
    </row>
    <row r="299" spans="1:17">
      <c r="A299" s="533" t="s">
        <v>118</v>
      </c>
      <c r="B299" s="533"/>
      <c r="C299" s="533"/>
      <c r="D299" s="533"/>
      <c r="E299" s="533"/>
      <c r="F299" s="533"/>
      <c r="G299" s="533"/>
      <c r="H299" s="533"/>
      <c r="I299" s="421"/>
      <c r="J299" s="210"/>
      <c r="K299" s="210"/>
      <c r="L299" s="210"/>
      <c r="M299" s="210"/>
      <c r="O299" s="30"/>
      <c r="P299" s="30"/>
      <c r="Q299" s="292"/>
    </row>
    <row r="300" spans="1:17">
      <c r="A300" s="533" t="s">
        <v>119</v>
      </c>
      <c r="B300" s="533"/>
      <c r="C300" s="533"/>
      <c r="D300" s="533"/>
      <c r="E300" s="533"/>
      <c r="F300" s="533"/>
      <c r="G300" s="533"/>
      <c r="H300" s="533"/>
      <c r="I300" s="421"/>
      <c r="J300" s="210"/>
      <c r="K300" s="210"/>
      <c r="L300" s="210"/>
      <c r="M300" s="210"/>
      <c r="O300" s="30"/>
      <c r="P300" s="30"/>
      <c r="Q300" s="30">
        <f>SUM(P295:P300)</f>
        <v>0</v>
      </c>
    </row>
    <row r="301" spans="1:17">
      <c r="A301" s="533" t="s">
        <v>120</v>
      </c>
      <c r="B301" s="533"/>
      <c r="C301" s="533"/>
      <c r="D301" s="533"/>
      <c r="E301" s="533"/>
      <c r="F301" s="533"/>
      <c r="G301" s="533"/>
      <c r="H301" s="533"/>
      <c r="I301" s="422"/>
      <c r="J301" s="211"/>
      <c r="K301" s="211"/>
      <c r="L301" s="211"/>
      <c r="M301" s="211"/>
    </row>
    <row r="302" spans="1:17" ht="15">
      <c r="A302" s="533" t="s">
        <v>326</v>
      </c>
      <c r="B302" s="533"/>
      <c r="C302" s="533"/>
      <c r="D302" s="533"/>
      <c r="E302" s="533"/>
      <c r="F302" s="533"/>
      <c r="G302" s="533"/>
      <c r="H302" s="533"/>
      <c r="I302" s="421"/>
      <c r="J302" s="210"/>
      <c r="K302" s="210"/>
      <c r="L302" s="210"/>
      <c r="M302" s="210"/>
    </row>
    <row r="303" spans="1:17" ht="15">
      <c r="A303" s="533" t="s">
        <v>325</v>
      </c>
      <c r="B303" s="533"/>
      <c r="C303" s="533"/>
      <c r="D303" s="533"/>
      <c r="E303" s="533"/>
      <c r="F303" s="533"/>
      <c r="G303" s="533"/>
      <c r="H303" s="533"/>
      <c r="I303" s="423"/>
      <c r="J303" s="212"/>
      <c r="K303" s="212"/>
      <c r="L303" s="212"/>
      <c r="M303" s="212"/>
    </row>
    <row r="304" spans="1:17" ht="15">
      <c r="A304" s="533" t="s">
        <v>121</v>
      </c>
      <c r="B304" s="533"/>
      <c r="C304" s="533"/>
      <c r="D304" s="533"/>
      <c r="E304" s="533"/>
      <c r="F304" s="533"/>
      <c r="G304" s="533"/>
      <c r="H304" s="533"/>
      <c r="I304" s="423"/>
      <c r="J304" s="212"/>
      <c r="K304" s="212"/>
      <c r="L304" s="212"/>
      <c r="M304" s="212"/>
    </row>
    <row r="305" spans="1:17" ht="15">
      <c r="A305" s="533" t="s">
        <v>122</v>
      </c>
      <c r="B305" s="533"/>
      <c r="C305" s="533"/>
      <c r="D305" s="533"/>
      <c r="E305" s="533"/>
      <c r="F305" s="533"/>
      <c r="G305" s="533"/>
      <c r="H305" s="533"/>
      <c r="I305" s="423"/>
      <c r="J305" s="212"/>
      <c r="K305" s="212"/>
      <c r="L305" s="212"/>
      <c r="M305" s="212"/>
    </row>
    <row r="306" spans="1:17">
      <c r="A306" s="533" t="s">
        <v>123</v>
      </c>
      <c r="B306" s="533"/>
      <c r="C306" s="533"/>
      <c r="D306" s="533"/>
      <c r="E306" s="533"/>
      <c r="F306" s="533"/>
      <c r="G306" s="533"/>
      <c r="H306" s="533"/>
      <c r="I306" s="425"/>
      <c r="J306" s="213"/>
      <c r="K306" s="213"/>
      <c r="L306" s="213"/>
      <c r="M306" s="213"/>
    </row>
    <row r="307" spans="1:17" ht="15">
      <c r="A307" s="537"/>
      <c r="B307" s="537"/>
      <c r="C307" s="537"/>
      <c r="D307" s="537"/>
      <c r="E307" s="537"/>
      <c r="F307" s="537"/>
      <c r="G307" s="537"/>
      <c r="H307" s="537"/>
      <c r="I307" s="537"/>
      <c r="J307" s="285"/>
      <c r="K307" s="285"/>
      <c r="L307" s="285"/>
      <c r="M307" s="285"/>
    </row>
    <row r="308" spans="1:17" ht="31.5">
      <c r="A308" s="424" t="s">
        <v>45</v>
      </c>
      <c r="B308" s="429" t="s">
        <v>229</v>
      </c>
      <c r="C308" s="95" t="s">
        <v>411</v>
      </c>
      <c r="D308" s="424" t="s">
        <v>207</v>
      </c>
      <c r="E308" s="427" t="s">
        <v>8</v>
      </c>
      <c r="F308" s="427" t="s">
        <v>13</v>
      </c>
      <c r="G308" s="426"/>
      <c r="H308" s="428"/>
      <c r="I308" s="428"/>
      <c r="J308" s="214"/>
      <c r="K308" s="214"/>
      <c r="L308" s="214"/>
      <c r="M308" s="214"/>
      <c r="N308" s="293" t="e">
        <f>#REF!</f>
        <v>#REF!</v>
      </c>
    </row>
    <row r="309" spans="1:17" ht="21" customHeight="1">
      <c r="A309" s="415" t="s">
        <v>88</v>
      </c>
      <c r="B309" s="415"/>
      <c r="C309" s="416"/>
      <c r="D309" s="417" t="s">
        <v>63</v>
      </c>
      <c r="E309" s="418" t="s">
        <v>8</v>
      </c>
      <c r="F309" s="418" t="s">
        <v>13</v>
      </c>
      <c r="G309" s="419">
        <v>1</v>
      </c>
      <c r="H309" s="420"/>
      <c r="I309" s="420"/>
      <c r="J309" s="29">
        <v>6.42</v>
      </c>
      <c r="K309" s="29">
        <f t="shared" ref="K309:K311" si="30">J309*I309</f>
        <v>0</v>
      </c>
      <c r="L309" s="29">
        <f t="shared" ref="L309:L311" si="31">K309*1.2907</f>
        <v>0</v>
      </c>
      <c r="M309" s="226">
        <f>L309+L310+L311+L312+L313+L314</f>
        <v>0</v>
      </c>
      <c r="O309" s="30">
        <f t="shared" ref="O309:O311" si="32">I309*O$14</f>
        <v>0</v>
      </c>
      <c r="P309" s="30">
        <f>O309*6.42</f>
        <v>0</v>
      </c>
    </row>
    <row r="310" spans="1:17">
      <c r="A310" s="415" t="s">
        <v>170</v>
      </c>
      <c r="B310" s="415"/>
      <c r="C310" s="416"/>
      <c r="D310" s="417" t="s">
        <v>171</v>
      </c>
      <c r="E310" s="418" t="s">
        <v>114</v>
      </c>
      <c r="F310" s="418" t="s">
        <v>13</v>
      </c>
      <c r="G310" s="419">
        <v>1</v>
      </c>
      <c r="H310" s="420"/>
      <c r="I310" s="420"/>
      <c r="J310" s="29">
        <v>6.42</v>
      </c>
      <c r="K310" s="29">
        <f t="shared" si="30"/>
        <v>0</v>
      </c>
      <c r="L310" s="29">
        <f t="shared" si="31"/>
        <v>0</v>
      </c>
      <c r="M310" s="29"/>
      <c r="O310" s="30">
        <f t="shared" si="32"/>
        <v>0</v>
      </c>
      <c r="P310" s="30">
        <f>O310*6.42</f>
        <v>0</v>
      </c>
    </row>
    <row r="311" spans="1:17">
      <c r="A311" s="415" t="s">
        <v>160</v>
      </c>
      <c r="B311" s="415"/>
      <c r="C311" s="416"/>
      <c r="D311" s="417" t="s">
        <v>161</v>
      </c>
      <c r="E311" s="418" t="s">
        <v>114</v>
      </c>
      <c r="F311" s="418" t="s">
        <v>14</v>
      </c>
      <c r="G311" s="419">
        <v>4</v>
      </c>
      <c r="H311" s="420"/>
      <c r="I311" s="420"/>
      <c r="J311" s="29">
        <v>6.42</v>
      </c>
      <c r="K311" s="29">
        <f t="shared" si="30"/>
        <v>0</v>
      </c>
      <c r="L311" s="29">
        <f t="shared" si="31"/>
        <v>0</v>
      </c>
      <c r="M311" s="29"/>
      <c r="O311" s="30">
        <f t="shared" si="32"/>
        <v>0</v>
      </c>
      <c r="P311" s="30">
        <f>O311*6.42</f>
        <v>0</v>
      </c>
      <c r="Q311" s="292"/>
    </row>
    <row r="312" spans="1:17">
      <c r="A312" s="533" t="s">
        <v>118</v>
      </c>
      <c r="B312" s="533"/>
      <c r="C312" s="533"/>
      <c r="D312" s="533"/>
      <c r="E312" s="533"/>
      <c r="F312" s="533"/>
      <c r="G312" s="533"/>
      <c r="H312" s="533"/>
      <c r="I312" s="421"/>
      <c r="J312" s="210"/>
      <c r="K312" s="210"/>
      <c r="L312" s="210"/>
      <c r="M312" s="210"/>
      <c r="O312" s="30"/>
      <c r="P312" s="30"/>
      <c r="Q312" s="292"/>
    </row>
    <row r="313" spans="1:17">
      <c r="A313" s="533" t="s">
        <v>119</v>
      </c>
      <c r="B313" s="533"/>
      <c r="C313" s="533"/>
      <c r="D313" s="533"/>
      <c r="E313" s="533"/>
      <c r="F313" s="533"/>
      <c r="G313" s="533"/>
      <c r="H313" s="533"/>
      <c r="I313" s="421"/>
      <c r="J313" s="210"/>
      <c r="K313" s="210"/>
      <c r="L313" s="210"/>
      <c r="M313" s="210"/>
      <c r="O313" s="30"/>
      <c r="P313" s="30"/>
      <c r="Q313" s="30">
        <f>SUM(P308:P313)</f>
        <v>0</v>
      </c>
    </row>
    <row r="314" spans="1:17">
      <c r="A314" s="533" t="s">
        <v>120</v>
      </c>
      <c r="B314" s="533"/>
      <c r="C314" s="533"/>
      <c r="D314" s="533"/>
      <c r="E314" s="533"/>
      <c r="F314" s="533"/>
      <c r="G314" s="533"/>
      <c r="H314" s="533"/>
      <c r="I314" s="422"/>
      <c r="J314" s="211"/>
      <c r="K314" s="211"/>
      <c r="L314" s="211"/>
      <c r="M314" s="211"/>
    </row>
    <row r="315" spans="1:17" ht="15">
      <c r="A315" s="533" t="s">
        <v>326</v>
      </c>
      <c r="B315" s="533"/>
      <c r="C315" s="533"/>
      <c r="D315" s="533"/>
      <c r="E315" s="533"/>
      <c r="F315" s="533"/>
      <c r="G315" s="533"/>
      <c r="H315" s="533"/>
      <c r="I315" s="421"/>
      <c r="J315" s="210"/>
      <c r="K315" s="210"/>
      <c r="L315" s="210"/>
      <c r="M315" s="210"/>
    </row>
    <row r="316" spans="1:17" ht="15">
      <c r="A316" s="533" t="s">
        <v>325</v>
      </c>
      <c r="B316" s="533"/>
      <c r="C316" s="533"/>
      <c r="D316" s="533"/>
      <c r="E316" s="533"/>
      <c r="F316" s="533"/>
      <c r="G316" s="533"/>
      <c r="H316" s="533"/>
      <c r="I316" s="423"/>
      <c r="J316" s="212"/>
      <c r="K316" s="212"/>
      <c r="L316" s="212"/>
      <c r="M316" s="212"/>
    </row>
    <row r="317" spans="1:17" ht="15">
      <c r="A317" s="533" t="s">
        <v>121</v>
      </c>
      <c r="B317" s="533"/>
      <c r="C317" s="533"/>
      <c r="D317" s="533"/>
      <c r="E317" s="533"/>
      <c r="F317" s="533"/>
      <c r="G317" s="533"/>
      <c r="H317" s="533"/>
      <c r="I317" s="423"/>
      <c r="J317" s="212"/>
      <c r="K317" s="212"/>
      <c r="L317" s="212"/>
      <c r="M317" s="212"/>
    </row>
    <row r="318" spans="1:17" ht="15">
      <c r="A318" s="533" t="s">
        <v>122</v>
      </c>
      <c r="B318" s="533"/>
      <c r="C318" s="533"/>
      <c r="D318" s="533"/>
      <c r="E318" s="533"/>
      <c r="F318" s="533"/>
      <c r="G318" s="533"/>
      <c r="H318" s="533"/>
      <c r="I318" s="423"/>
      <c r="J318" s="212"/>
      <c r="K318" s="212"/>
      <c r="L318" s="212"/>
      <c r="M318" s="212"/>
    </row>
    <row r="319" spans="1:17">
      <c r="A319" s="533" t="s">
        <v>123</v>
      </c>
      <c r="B319" s="533"/>
      <c r="C319" s="533"/>
      <c r="D319" s="533"/>
      <c r="E319" s="533"/>
      <c r="F319" s="533"/>
      <c r="G319" s="533"/>
      <c r="H319" s="533"/>
      <c r="I319" s="425"/>
      <c r="J319" s="213"/>
      <c r="K319" s="213"/>
      <c r="L319" s="213"/>
      <c r="M319" s="213"/>
    </row>
    <row r="320" spans="1:17" ht="15">
      <c r="A320" s="537"/>
      <c r="B320" s="537"/>
      <c r="C320" s="537"/>
      <c r="D320" s="537"/>
      <c r="E320" s="537"/>
      <c r="F320" s="537"/>
      <c r="G320" s="537"/>
      <c r="H320" s="537"/>
      <c r="I320" s="537"/>
      <c r="J320" s="285"/>
      <c r="K320" s="285"/>
      <c r="L320" s="285"/>
      <c r="M320" s="285"/>
    </row>
    <row r="321" spans="1:13">
      <c r="A321" s="424" t="s">
        <v>46</v>
      </c>
      <c r="B321" s="429" t="s">
        <v>229</v>
      </c>
      <c r="C321" s="95" t="s">
        <v>412</v>
      </c>
      <c r="D321" s="424" t="s">
        <v>306</v>
      </c>
      <c r="E321" s="427" t="s">
        <v>8</v>
      </c>
      <c r="F321" s="427" t="s">
        <v>13</v>
      </c>
      <c r="G321" s="431"/>
      <c r="H321" s="428"/>
      <c r="I321" s="431"/>
      <c r="J321" s="285"/>
      <c r="K321" s="285"/>
      <c r="L321" s="285"/>
      <c r="M321" s="285"/>
    </row>
    <row r="322" spans="1:13" ht="15">
      <c r="A322" s="415" t="s">
        <v>220</v>
      </c>
      <c r="B322" s="415"/>
      <c r="C322" s="416"/>
      <c r="D322" s="417" t="s">
        <v>276</v>
      </c>
      <c r="E322" s="418" t="s">
        <v>8</v>
      </c>
      <c r="F322" s="418" t="s">
        <v>13</v>
      </c>
      <c r="G322" s="432">
        <v>1</v>
      </c>
      <c r="H322" s="420"/>
      <c r="I322" s="432"/>
      <c r="J322" s="285"/>
      <c r="K322" s="285"/>
      <c r="L322" s="285"/>
      <c r="M322" s="285"/>
    </row>
    <row r="323" spans="1:13" ht="15">
      <c r="A323" s="415" t="s">
        <v>174</v>
      </c>
      <c r="B323" s="415"/>
      <c r="C323" s="416"/>
      <c r="D323" s="417" t="s">
        <v>307</v>
      </c>
      <c r="E323" s="418" t="s">
        <v>114</v>
      </c>
      <c r="F323" s="418" t="s">
        <v>13</v>
      </c>
      <c r="G323" s="432">
        <v>1</v>
      </c>
      <c r="H323" s="420"/>
      <c r="I323" s="432"/>
      <c r="J323" s="285"/>
      <c r="K323" s="285"/>
      <c r="L323" s="285"/>
      <c r="M323" s="285"/>
    </row>
    <row r="324" spans="1:13" ht="15">
      <c r="A324" s="415" t="s">
        <v>160</v>
      </c>
      <c r="B324" s="415"/>
      <c r="C324" s="416"/>
      <c r="D324" s="417" t="s">
        <v>161</v>
      </c>
      <c r="E324" s="418" t="s">
        <v>114</v>
      </c>
      <c r="F324" s="418" t="s">
        <v>14</v>
      </c>
      <c r="G324" s="419">
        <v>4</v>
      </c>
      <c r="H324" s="420"/>
      <c r="I324" s="420"/>
      <c r="J324" s="285"/>
      <c r="K324" s="285"/>
      <c r="L324" s="285"/>
      <c r="M324" s="285"/>
    </row>
    <row r="325" spans="1:13" ht="15">
      <c r="A325" s="533" t="s">
        <v>118</v>
      </c>
      <c r="B325" s="533"/>
      <c r="C325" s="533"/>
      <c r="D325" s="533"/>
      <c r="E325" s="533"/>
      <c r="F325" s="533"/>
      <c r="G325" s="533"/>
      <c r="H325" s="533"/>
      <c r="I325" s="421"/>
      <c r="J325" s="285"/>
      <c r="K325" s="285"/>
      <c r="L325" s="285"/>
      <c r="M325" s="285"/>
    </row>
    <row r="326" spans="1:13" ht="15">
      <c r="A326" s="533" t="s">
        <v>119</v>
      </c>
      <c r="B326" s="533"/>
      <c r="C326" s="533"/>
      <c r="D326" s="533"/>
      <c r="E326" s="533"/>
      <c r="F326" s="533"/>
      <c r="G326" s="533"/>
      <c r="H326" s="533"/>
      <c r="I326" s="421"/>
      <c r="J326" s="285"/>
      <c r="K326" s="285"/>
      <c r="L326" s="285"/>
      <c r="M326" s="285"/>
    </row>
    <row r="327" spans="1:13">
      <c r="A327" s="533" t="s">
        <v>120</v>
      </c>
      <c r="B327" s="533"/>
      <c r="C327" s="533"/>
      <c r="D327" s="533"/>
      <c r="E327" s="533"/>
      <c r="F327" s="533"/>
      <c r="G327" s="533"/>
      <c r="H327" s="533"/>
      <c r="I327" s="422"/>
      <c r="J327" s="285"/>
      <c r="K327" s="285"/>
      <c r="L327" s="285"/>
      <c r="M327" s="285"/>
    </row>
    <row r="328" spans="1:13" ht="15">
      <c r="A328" s="533" t="s">
        <v>326</v>
      </c>
      <c r="B328" s="533"/>
      <c r="C328" s="533"/>
      <c r="D328" s="533"/>
      <c r="E328" s="533"/>
      <c r="F328" s="533"/>
      <c r="G328" s="533"/>
      <c r="H328" s="533"/>
      <c r="I328" s="421"/>
      <c r="J328" s="285"/>
      <c r="K328" s="285"/>
      <c r="L328" s="285"/>
      <c r="M328" s="285"/>
    </row>
    <row r="329" spans="1:13" ht="15">
      <c r="A329" s="533" t="s">
        <v>325</v>
      </c>
      <c r="B329" s="533"/>
      <c r="C329" s="533"/>
      <c r="D329" s="533"/>
      <c r="E329" s="533"/>
      <c r="F329" s="533"/>
      <c r="G329" s="533"/>
      <c r="H329" s="533"/>
      <c r="I329" s="423"/>
      <c r="J329" s="285"/>
      <c r="K329" s="285"/>
      <c r="L329" s="285"/>
      <c r="M329" s="285"/>
    </row>
    <row r="330" spans="1:13" ht="15">
      <c r="A330" s="533" t="s">
        <v>121</v>
      </c>
      <c r="B330" s="533"/>
      <c r="C330" s="533"/>
      <c r="D330" s="533"/>
      <c r="E330" s="533"/>
      <c r="F330" s="533"/>
      <c r="G330" s="533"/>
      <c r="H330" s="533"/>
      <c r="I330" s="423"/>
      <c r="J330" s="285"/>
      <c r="K330" s="285"/>
      <c r="L330" s="285"/>
      <c r="M330" s="285"/>
    </row>
    <row r="331" spans="1:13" ht="15">
      <c r="A331" s="533" t="s">
        <v>122</v>
      </c>
      <c r="B331" s="533"/>
      <c r="C331" s="533"/>
      <c r="D331" s="533"/>
      <c r="E331" s="533"/>
      <c r="F331" s="533"/>
      <c r="G331" s="533"/>
      <c r="H331" s="533"/>
      <c r="I331" s="423"/>
      <c r="J331" s="285"/>
      <c r="K331" s="285"/>
      <c r="L331" s="285"/>
      <c r="M331" s="285"/>
    </row>
    <row r="332" spans="1:13">
      <c r="A332" s="533" t="s">
        <v>123</v>
      </c>
      <c r="B332" s="533"/>
      <c r="C332" s="533"/>
      <c r="D332" s="533"/>
      <c r="E332" s="533"/>
      <c r="F332" s="533"/>
      <c r="G332" s="533"/>
      <c r="H332" s="533"/>
      <c r="I332" s="425"/>
      <c r="J332" s="285"/>
      <c r="K332" s="285"/>
      <c r="L332" s="285"/>
      <c r="M332" s="285"/>
    </row>
    <row r="333" spans="1:13" ht="15">
      <c r="A333" s="488"/>
      <c r="B333" s="488"/>
      <c r="C333" s="488"/>
      <c r="D333" s="488"/>
      <c r="E333" s="488"/>
      <c r="F333" s="488"/>
      <c r="G333" s="488"/>
      <c r="H333" s="488"/>
      <c r="I333" s="488"/>
      <c r="J333" s="285"/>
      <c r="K333" s="285"/>
      <c r="L333" s="285"/>
      <c r="M333" s="285"/>
    </row>
    <row r="334" spans="1:13">
      <c r="A334" s="424" t="s">
        <v>47</v>
      </c>
      <c r="B334" s="429" t="s">
        <v>229</v>
      </c>
      <c r="C334" s="95" t="s">
        <v>259</v>
      </c>
      <c r="D334" s="424" t="s">
        <v>209</v>
      </c>
      <c r="E334" s="427" t="s">
        <v>8</v>
      </c>
      <c r="F334" s="427" t="s">
        <v>13</v>
      </c>
      <c r="G334" s="426"/>
      <c r="H334" s="428"/>
      <c r="I334" s="428"/>
      <c r="J334" s="285"/>
      <c r="K334" s="285"/>
      <c r="L334" s="285"/>
      <c r="M334" s="285"/>
    </row>
    <row r="335" spans="1:13" ht="15">
      <c r="A335" s="415" t="s">
        <v>90</v>
      </c>
      <c r="B335" s="415"/>
      <c r="C335" s="416"/>
      <c r="D335" s="417" t="s">
        <v>65</v>
      </c>
      <c r="E335" s="418" t="s">
        <v>8</v>
      </c>
      <c r="F335" s="418" t="s">
        <v>13</v>
      </c>
      <c r="G335" s="419">
        <v>1</v>
      </c>
      <c r="H335" s="420"/>
      <c r="I335" s="420"/>
      <c r="J335" s="285"/>
      <c r="K335" s="285"/>
      <c r="L335" s="285"/>
      <c r="M335" s="285"/>
    </row>
    <row r="336" spans="1:13" ht="15">
      <c r="A336" s="415"/>
      <c r="B336" s="415"/>
      <c r="C336" s="416"/>
      <c r="D336" s="417" t="s">
        <v>175</v>
      </c>
      <c r="E336" s="418" t="s">
        <v>114</v>
      </c>
      <c r="F336" s="418" t="s">
        <v>13</v>
      </c>
      <c r="G336" s="419">
        <v>1</v>
      </c>
      <c r="H336" s="420"/>
      <c r="I336" s="432"/>
      <c r="J336" s="285"/>
      <c r="K336" s="285"/>
      <c r="L336" s="285"/>
      <c r="M336" s="285"/>
    </row>
    <row r="337" spans="1:17" ht="15">
      <c r="A337" s="415" t="s">
        <v>160</v>
      </c>
      <c r="B337" s="415"/>
      <c r="C337" s="416"/>
      <c r="D337" s="417" t="s">
        <v>161</v>
      </c>
      <c r="E337" s="418" t="s">
        <v>114</v>
      </c>
      <c r="F337" s="418" t="s">
        <v>14</v>
      </c>
      <c r="G337" s="419">
        <v>4</v>
      </c>
      <c r="H337" s="420"/>
      <c r="I337" s="420"/>
      <c r="J337" s="285"/>
      <c r="K337" s="285"/>
      <c r="L337" s="285"/>
      <c r="M337" s="285"/>
    </row>
    <row r="338" spans="1:17" ht="15">
      <c r="A338" s="533" t="s">
        <v>118</v>
      </c>
      <c r="B338" s="533"/>
      <c r="C338" s="533"/>
      <c r="D338" s="533"/>
      <c r="E338" s="533"/>
      <c r="F338" s="533"/>
      <c r="G338" s="533"/>
      <c r="H338" s="533"/>
      <c r="I338" s="421"/>
      <c r="J338" s="285"/>
      <c r="K338" s="285"/>
      <c r="L338" s="285"/>
      <c r="M338" s="285"/>
    </row>
    <row r="339" spans="1:17" ht="15">
      <c r="A339" s="533" t="s">
        <v>119</v>
      </c>
      <c r="B339" s="533"/>
      <c r="C339" s="533"/>
      <c r="D339" s="533"/>
      <c r="E339" s="533"/>
      <c r="F339" s="533"/>
      <c r="G339" s="533"/>
      <c r="H339" s="533"/>
      <c r="I339" s="421"/>
      <c r="J339" s="285"/>
      <c r="K339" s="285"/>
      <c r="L339" s="285"/>
      <c r="M339" s="285"/>
    </row>
    <row r="340" spans="1:17">
      <c r="A340" s="533" t="s">
        <v>120</v>
      </c>
      <c r="B340" s="533"/>
      <c r="C340" s="533"/>
      <c r="D340" s="533"/>
      <c r="E340" s="533"/>
      <c r="F340" s="533"/>
      <c r="G340" s="533"/>
      <c r="H340" s="533"/>
      <c r="I340" s="422"/>
      <c r="J340" s="285"/>
      <c r="K340" s="285"/>
      <c r="L340" s="285"/>
      <c r="M340" s="285"/>
    </row>
    <row r="341" spans="1:17" ht="15">
      <c r="A341" s="533" t="s">
        <v>326</v>
      </c>
      <c r="B341" s="533"/>
      <c r="C341" s="533"/>
      <c r="D341" s="533"/>
      <c r="E341" s="533"/>
      <c r="F341" s="533"/>
      <c r="G341" s="533"/>
      <c r="H341" s="533"/>
      <c r="I341" s="421"/>
      <c r="J341" s="285"/>
      <c r="K341" s="285"/>
      <c r="L341" s="285"/>
      <c r="M341" s="285"/>
    </row>
    <row r="342" spans="1:17" ht="15">
      <c r="A342" s="533" t="s">
        <v>325</v>
      </c>
      <c r="B342" s="533"/>
      <c r="C342" s="533"/>
      <c r="D342" s="533"/>
      <c r="E342" s="533"/>
      <c r="F342" s="533"/>
      <c r="G342" s="533"/>
      <c r="H342" s="533"/>
      <c r="I342" s="423"/>
      <c r="J342" s="285"/>
      <c r="K342" s="285"/>
      <c r="L342" s="285"/>
      <c r="M342" s="285"/>
    </row>
    <row r="343" spans="1:17" ht="15">
      <c r="A343" s="533" t="s">
        <v>121</v>
      </c>
      <c r="B343" s="533"/>
      <c r="C343" s="533"/>
      <c r="D343" s="533"/>
      <c r="E343" s="533"/>
      <c r="F343" s="533"/>
      <c r="G343" s="533"/>
      <c r="H343" s="533"/>
      <c r="I343" s="423"/>
      <c r="J343" s="285"/>
      <c r="K343" s="285"/>
      <c r="L343" s="285"/>
      <c r="M343" s="285"/>
    </row>
    <row r="344" spans="1:17" ht="15">
      <c r="A344" s="533" t="s">
        <v>122</v>
      </c>
      <c r="B344" s="533"/>
      <c r="C344" s="533"/>
      <c r="D344" s="533"/>
      <c r="E344" s="533"/>
      <c r="F344" s="533"/>
      <c r="G344" s="533"/>
      <c r="H344" s="533"/>
      <c r="I344" s="423"/>
      <c r="J344" s="285"/>
      <c r="K344" s="285"/>
      <c r="L344" s="285"/>
      <c r="M344" s="285"/>
    </row>
    <row r="345" spans="1:17">
      <c r="A345" s="533" t="s">
        <v>123</v>
      </c>
      <c r="B345" s="533"/>
      <c r="C345" s="533"/>
      <c r="D345" s="533"/>
      <c r="E345" s="533"/>
      <c r="F345" s="533"/>
      <c r="G345" s="533"/>
      <c r="H345" s="533"/>
      <c r="I345" s="425"/>
      <c r="J345" s="285"/>
      <c r="K345" s="285"/>
      <c r="L345" s="285"/>
      <c r="M345" s="285"/>
    </row>
    <row r="346" spans="1:17" ht="15">
      <c r="A346" s="488"/>
      <c r="B346" s="488"/>
      <c r="C346" s="488"/>
      <c r="D346" s="488"/>
      <c r="E346" s="488"/>
      <c r="F346" s="488"/>
      <c r="G346" s="488"/>
      <c r="H346" s="488"/>
      <c r="I346" s="488"/>
      <c r="J346" s="285"/>
      <c r="K346" s="285"/>
      <c r="L346" s="285"/>
      <c r="M346" s="285"/>
    </row>
    <row r="347" spans="1:17">
      <c r="A347" s="424" t="s">
        <v>107</v>
      </c>
      <c r="B347" s="429" t="s">
        <v>229</v>
      </c>
      <c r="C347" s="95" t="s">
        <v>413</v>
      </c>
      <c r="D347" s="424" t="s">
        <v>208</v>
      </c>
      <c r="E347" s="427" t="s">
        <v>8</v>
      </c>
      <c r="F347" s="427" t="s">
        <v>31</v>
      </c>
      <c r="G347" s="426"/>
      <c r="H347" s="428"/>
      <c r="I347" s="428"/>
      <c r="J347" s="214"/>
      <c r="K347" s="214"/>
      <c r="L347" s="214"/>
      <c r="M347" s="214"/>
      <c r="N347" s="293" t="e">
        <f>#REF!</f>
        <v>#REF!</v>
      </c>
    </row>
    <row r="348" spans="1:17" ht="17.25" customHeight="1">
      <c r="A348" s="415" t="s">
        <v>89</v>
      </c>
      <c r="B348" s="415"/>
      <c r="C348" s="416"/>
      <c r="D348" s="417" t="s">
        <v>64</v>
      </c>
      <c r="E348" s="418" t="s">
        <v>8</v>
      </c>
      <c r="F348" s="418" t="s">
        <v>31</v>
      </c>
      <c r="G348" s="419">
        <v>1</v>
      </c>
      <c r="H348" s="420"/>
      <c r="I348" s="432"/>
      <c r="J348" s="29">
        <v>18</v>
      </c>
      <c r="K348" s="29">
        <f t="shared" ref="K348:K349" si="33">J348*I348</f>
        <v>0</v>
      </c>
      <c r="L348" s="29">
        <f t="shared" ref="L348:L349" si="34">K348*1.2907</f>
        <v>0</v>
      </c>
      <c r="M348" s="226">
        <f>L348+L349+L350+L351+L352+L353</f>
        <v>0</v>
      </c>
      <c r="O348" s="30">
        <f t="shared" ref="O348:O349" si="35">I348*O$14</f>
        <v>0</v>
      </c>
      <c r="P348" s="30">
        <f>O348*18</f>
        <v>0</v>
      </c>
    </row>
    <row r="349" spans="1:17">
      <c r="A349" s="415" t="s">
        <v>172</v>
      </c>
      <c r="B349" s="415"/>
      <c r="C349" s="416"/>
      <c r="D349" s="417" t="s">
        <v>173</v>
      </c>
      <c r="E349" s="418" t="s">
        <v>114</v>
      </c>
      <c r="F349" s="418" t="s">
        <v>13</v>
      </c>
      <c r="G349" s="419">
        <v>1</v>
      </c>
      <c r="H349" s="420"/>
      <c r="I349" s="432"/>
      <c r="J349" s="29">
        <v>18</v>
      </c>
      <c r="K349" s="29">
        <f t="shared" si="33"/>
        <v>0</v>
      </c>
      <c r="L349" s="29">
        <f t="shared" si="34"/>
        <v>0</v>
      </c>
      <c r="M349" s="221"/>
      <c r="O349" s="30">
        <f t="shared" si="35"/>
        <v>0</v>
      </c>
      <c r="P349" s="30">
        <f>O349*18</f>
        <v>0</v>
      </c>
      <c r="Q349" s="292"/>
    </row>
    <row r="350" spans="1:17">
      <c r="A350" s="533" t="s">
        <v>118</v>
      </c>
      <c r="B350" s="533"/>
      <c r="C350" s="533"/>
      <c r="D350" s="533"/>
      <c r="E350" s="533"/>
      <c r="F350" s="533"/>
      <c r="G350" s="533"/>
      <c r="H350" s="533"/>
      <c r="I350" s="434"/>
      <c r="J350" s="215"/>
      <c r="K350" s="215"/>
      <c r="L350" s="215"/>
      <c r="M350" s="215"/>
      <c r="O350" s="30"/>
      <c r="P350" s="30"/>
      <c r="Q350" s="292"/>
    </row>
    <row r="351" spans="1:17">
      <c r="A351" s="533" t="s">
        <v>119</v>
      </c>
      <c r="B351" s="533"/>
      <c r="C351" s="533"/>
      <c r="D351" s="533"/>
      <c r="E351" s="533"/>
      <c r="F351" s="533"/>
      <c r="G351" s="533"/>
      <c r="H351" s="533"/>
      <c r="I351" s="434"/>
      <c r="J351" s="215"/>
      <c r="K351" s="215"/>
      <c r="L351" s="215"/>
      <c r="M351" s="215"/>
      <c r="O351" s="30"/>
      <c r="P351" s="30"/>
      <c r="Q351" s="30">
        <f>SUM(P320:P351)</f>
        <v>0</v>
      </c>
    </row>
    <row r="352" spans="1:17">
      <c r="A352" s="533" t="s">
        <v>120</v>
      </c>
      <c r="B352" s="533"/>
      <c r="C352" s="533"/>
      <c r="D352" s="533"/>
      <c r="E352" s="533"/>
      <c r="F352" s="533"/>
      <c r="G352" s="533"/>
      <c r="H352" s="533"/>
      <c r="I352" s="435"/>
      <c r="J352" s="216"/>
      <c r="K352" s="216"/>
      <c r="L352" s="216"/>
      <c r="M352" s="216"/>
    </row>
    <row r="353" spans="1:17" ht="15">
      <c r="A353" s="533" t="s">
        <v>326</v>
      </c>
      <c r="B353" s="533"/>
      <c r="C353" s="533"/>
      <c r="D353" s="533"/>
      <c r="E353" s="533"/>
      <c r="F353" s="533"/>
      <c r="G353" s="533"/>
      <c r="H353" s="533"/>
      <c r="I353" s="434"/>
      <c r="J353" s="215"/>
      <c r="K353" s="215"/>
      <c r="L353" s="215"/>
      <c r="M353" s="215"/>
    </row>
    <row r="354" spans="1:17" ht="15">
      <c r="A354" s="533" t="s">
        <v>325</v>
      </c>
      <c r="B354" s="533"/>
      <c r="C354" s="533"/>
      <c r="D354" s="533"/>
      <c r="E354" s="533"/>
      <c r="F354" s="533"/>
      <c r="G354" s="533"/>
      <c r="H354" s="533"/>
      <c r="I354" s="436"/>
      <c r="J354" s="217"/>
      <c r="K354" s="217"/>
      <c r="L354" s="217"/>
      <c r="M354" s="217"/>
    </row>
    <row r="355" spans="1:17" ht="15">
      <c r="A355" s="533" t="s">
        <v>121</v>
      </c>
      <c r="B355" s="533"/>
      <c r="C355" s="533"/>
      <c r="D355" s="533"/>
      <c r="E355" s="533"/>
      <c r="F355" s="533"/>
      <c r="G355" s="533"/>
      <c r="H355" s="533"/>
      <c r="I355" s="436"/>
      <c r="J355" s="217"/>
      <c r="K355" s="217"/>
      <c r="L355" s="217"/>
      <c r="M355" s="217"/>
    </row>
    <row r="356" spans="1:17" ht="15">
      <c r="A356" s="533" t="s">
        <v>122</v>
      </c>
      <c r="B356" s="533"/>
      <c r="C356" s="533"/>
      <c r="D356" s="533"/>
      <c r="E356" s="533"/>
      <c r="F356" s="533"/>
      <c r="G356" s="533"/>
      <c r="H356" s="533"/>
      <c r="I356" s="436"/>
      <c r="J356" s="217"/>
      <c r="K356" s="217"/>
      <c r="L356" s="217"/>
      <c r="M356" s="217"/>
    </row>
    <row r="357" spans="1:17">
      <c r="A357" s="533" t="s">
        <v>123</v>
      </c>
      <c r="B357" s="533"/>
      <c r="C357" s="533"/>
      <c r="D357" s="533"/>
      <c r="E357" s="533"/>
      <c r="F357" s="533"/>
      <c r="G357" s="533"/>
      <c r="H357" s="533"/>
      <c r="I357" s="437"/>
      <c r="J357" s="218"/>
      <c r="K357" s="218"/>
      <c r="L357" s="218"/>
      <c r="M357" s="218"/>
    </row>
    <row r="358" spans="1:17" ht="15">
      <c r="A358" s="538"/>
      <c r="B358" s="539"/>
      <c r="C358" s="539"/>
      <c r="D358" s="539"/>
      <c r="E358" s="539"/>
      <c r="F358" s="539"/>
      <c r="G358" s="539"/>
      <c r="H358" s="539"/>
      <c r="I358" s="540"/>
      <c r="J358" s="285"/>
      <c r="K358" s="285"/>
      <c r="L358" s="285"/>
      <c r="M358" s="285"/>
    </row>
    <row r="359" spans="1:17">
      <c r="A359" s="424" t="s">
        <v>108</v>
      </c>
      <c r="B359" s="429" t="s">
        <v>229</v>
      </c>
      <c r="C359" s="95" t="s">
        <v>260</v>
      </c>
      <c r="D359" s="424" t="s">
        <v>210</v>
      </c>
      <c r="E359" s="427" t="s">
        <v>8</v>
      </c>
      <c r="F359" s="427" t="s">
        <v>33</v>
      </c>
      <c r="G359" s="426"/>
      <c r="H359" s="428"/>
      <c r="I359" s="428"/>
      <c r="J359" s="214"/>
      <c r="K359" s="214"/>
      <c r="L359" s="214"/>
      <c r="M359" s="214"/>
      <c r="N359" s="293" t="e">
        <f>#REF!</f>
        <v>#REF!</v>
      </c>
    </row>
    <row r="360" spans="1:17">
      <c r="A360" s="415" t="s">
        <v>148</v>
      </c>
      <c r="B360" s="415"/>
      <c r="C360" s="416"/>
      <c r="D360" s="417" t="s">
        <v>149</v>
      </c>
      <c r="E360" s="418" t="s">
        <v>8</v>
      </c>
      <c r="F360" s="418" t="s">
        <v>10</v>
      </c>
      <c r="G360" s="419">
        <v>0.25</v>
      </c>
      <c r="H360" s="420"/>
      <c r="I360" s="448"/>
      <c r="J360" s="29">
        <v>11</v>
      </c>
      <c r="K360" s="29">
        <f t="shared" ref="K360:K362" si="36">J360*I360</f>
        <v>0</v>
      </c>
      <c r="L360" s="29">
        <f t="shared" ref="L360:L362" si="37">K360*1.2907</f>
        <v>0</v>
      </c>
      <c r="M360" s="226">
        <f>L360+L361+L362+L363+L364+L365</f>
        <v>0</v>
      </c>
      <c r="O360" s="30">
        <f t="shared" ref="O360:O362" si="38">I360*O$14</f>
        <v>0</v>
      </c>
      <c r="P360" s="30">
        <f>O360*11</f>
        <v>0</v>
      </c>
    </row>
    <row r="361" spans="1:17">
      <c r="A361" s="415" t="s">
        <v>134</v>
      </c>
      <c r="B361" s="415"/>
      <c r="C361" s="416"/>
      <c r="D361" s="417" t="s">
        <v>135</v>
      </c>
      <c r="E361" s="418" t="s">
        <v>8</v>
      </c>
      <c r="F361" s="418" t="s">
        <v>10</v>
      </c>
      <c r="G361" s="419">
        <v>0.25</v>
      </c>
      <c r="H361" s="420"/>
      <c r="I361" s="448"/>
      <c r="J361" s="29">
        <v>11</v>
      </c>
      <c r="K361" s="29">
        <f t="shared" si="36"/>
        <v>0</v>
      </c>
      <c r="L361" s="29">
        <f t="shared" si="37"/>
        <v>0</v>
      </c>
      <c r="M361" s="225"/>
      <c r="O361" s="30">
        <f t="shared" si="38"/>
        <v>0</v>
      </c>
      <c r="P361" s="30">
        <f>O361*11</f>
        <v>0</v>
      </c>
    </row>
    <row r="362" spans="1:17">
      <c r="A362" s="415" t="s">
        <v>216</v>
      </c>
      <c r="B362" s="415"/>
      <c r="C362" s="416"/>
      <c r="D362" s="417" t="s">
        <v>217</v>
      </c>
      <c r="E362" s="418" t="s">
        <v>114</v>
      </c>
      <c r="F362" s="418" t="s">
        <v>33</v>
      </c>
      <c r="G362" s="419">
        <v>1</v>
      </c>
      <c r="H362" s="420"/>
      <c r="I362" s="420"/>
      <c r="J362" s="29">
        <v>11</v>
      </c>
      <c r="K362" s="29">
        <f t="shared" si="36"/>
        <v>0</v>
      </c>
      <c r="L362" s="29">
        <f t="shared" si="37"/>
        <v>0</v>
      </c>
      <c r="M362" s="29"/>
      <c r="O362" s="30">
        <f t="shared" si="38"/>
        <v>0</v>
      </c>
      <c r="P362" s="30">
        <f>O362*11</f>
        <v>0</v>
      </c>
      <c r="Q362" s="292"/>
    </row>
    <row r="363" spans="1:17">
      <c r="A363" s="533" t="s">
        <v>118</v>
      </c>
      <c r="B363" s="533"/>
      <c r="C363" s="533"/>
      <c r="D363" s="533"/>
      <c r="E363" s="533"/>
      <c r="F363" s="533"/>
      <c r="G363" s="533"/>
      <c r="H363" s="533"/>
      <c r="I363" s="421"/>
      <c r="J363" s="210"/>
      <c r="K363" s="210"/>
      <c r="L363" s="210"/>
      <c r="M363" s="210"/>
      <c r="O363" s="30"/>
      <c r="P363" s="30"/>
      <c r="Q363" s="292"/>
    </row>
    <row r="364" spans="1:17">
      <c r="A364" s="533" t="s">
        <v>119</v>
      </c>
      <c r="B364" s="533"/>
      <c r="C364" s="533"/>
      <c r="D364" s="533"/>
      <c r="E364" s="533"/>
      <c r="F364" s="533"/>
      <c r="G364" s="533"/>
      <c r="H364" s="533"/>
      <c r="I364" s="421"/>
      <c r="J364" s="210"/>
      <c r="K364" s="210"/>
      <c r="L364" s="210"/>
      <c r="M364" s="210"/>
      <c r="O364" s="30"/>
      <c r="P364" s="30"/>
      <c r="Q364" s="30">
        <f>SUM(P359:P364)</f>
        <v>0</v>
      </c>
    </row>
    <row r="365" spans="1:17">
      <c r="A365" s="533" t="s">
        <v>120</v>
      </c>
      <c r="B365" s="533"/>
      <c r="C365" s="533"/>
      <c r="D365" s="533"/>
      <c r="E365" s="533"/>
      <c r="F365" s="533"/>
      <c r="G365" s="533"/>
      <c r="H365" s="533"/>
      <c r="I365" s="422"/>
      <c r="J365" s="211"/>
      <c r="K365" s="211"/>
      <c r="L365" s="211"/>
      <c r="M365" s="211"/>
    </row>
    <row r="366" spans="1:17" ht="15">
      <c r="A366" s="533" t="s">
        <v>326</v>
      </c>
      <c r="B366" s="533"/>
      <c r="C366" s="533"/>
      <c r="D366" s="533"/>
      <c r="E366" s="533"/>
      <c r="F366" s="533"/>
      <c r="G366" s="533"/>
      <c r="H366" s="533"/>
      <c r="I366" s="421"/>
      <c r="J366" s="210"/>
      <c r="K366" s="210"/>
      <c r="L366" s="210"/>
      <c r="M366" s="210"/>
    </row>
    <row r="367" spans="1:17" ht="15">
      <c r="A367" s="533" t="s">
        <v>325</v>
      </c>
      <c r="B367" s="533"/>
      <c r="C367" s="533"/>
      <c r="D367" s="533"/>
      <c r="E367" s="533"/>
      <c r="F367" s="533"/>
      <c r="G367" s="533"/>
      <c r="H367" s="533"/>
      <c r="I367" s="423"/>
      <c r="J367" s="212"/>
      <c r="K367" s="212"/>
      <c r="L367" s="212"/>
      <c r="M367" s="212"/>
    </row>
    <row r="368" spans="1:17" ht="15">
      <c r="A368" s="533" t="s">
        <v>121</v>
      </c>
      <c r="B368" s="533"/>
      <c r="C368" s="533"/>
      <c r="D368" s="533"/>
      <c r="E368" s="533"/>
      <c r="F368" s="533"/>
      <c r="G368" s="533"/>
      <c r="H368" s="533"/>
      <c r="I368" s="423"/>
      <c r="J368" s="212"/>
      <c r="K368" s="212"/>
      <c r="L368" s="212"/>
      <c r="M368" s="212"/>
    </row>
    <row r="369" spans="1:17" ht="15">
      <c r="A369" s="533" t="s">
        <v>122</v>
      </c>
      <c r="B369" s="533"/>
      <c r="C369" s="533"/>
      <c r="D369" s="533"/>
      <c r="E369" s="533"/>
      <c r="F369" s="533"/>
      <c r="G369" s="533"/>
      <c r="H369" s="533"/>
      <c r="I369" s="423"/>
      <c r="J369" s="212"/>
      <c r="K369" s="212"/>
      <c r="L369" s="212"/>
      <c r="M369" s="212"/>
    </row>
    <row r="370" spans="1:17">
      <c r="A370" s="533" t="s">
        <v>123</v>
      </c>
      <c r="B370" s="533"/>
      <c r="C370" s="533"/>
      <c r="D370" s="533"/>
      <c r="E370" s="533"/>
      <c r="F370" s="533"/>
      <c r="G370" s="533"/>
      <c r="H370" s="533"/>
      <c r="I370" s="425"/>
      <c r="J370" s="213"/>
      <c r="K370" s="213"/>
      <c r="L370" s="213"/>
      <c r="M370" s="213"/>
    </row>
    <row r="371" spans="1:17" ht="15">
      <c r="A371" s="537"/>
      <c r="B371" s="537"/>
      <c r="C371" s="537"/>
      <c r="D371" s="537"/>
      <c r="E371" s="537"/>
      <c r="F371" s="537"/>
      <c r="G371" s="537"/>
      <c r="H371" s="537"/>
      <c r="I371" s="537"/>
      <c r="J371" s="285"/>
      <c r="K371" s="285"/>
      <c r="L371" s="285"/>
      <c r="M371" s="285"/>
    </row>
    <row r="372" spans="1:17">
      <c r="A372" s="424" t="s">
        <v>253</v>
      </c>
      <c r="B372" s="429" t="s">
        <v>229</v>
      </c>
      <c r="C372" s="95" t="s">
        <v>261</v>
      </c>
      <c r="D372" s="424" t="s">
        <v>211</v>
      </c>
      <c r="E372" s="427" t="s">
        <v>8</v>
      </c>
      <c r="F372" s="427" t="s">
        <v>33</v>
      </c>
      <c r="G372" s="426"/>
      <c r="H372" s="428"/>
      <c r="I372" s="428"/>
      <c r="J372" s="214"/>
      <c r="K372" s="214"/>
      <c r="L372" s="214"/>
      <c r="M372" s="214"/>
      <c r="N372" s="293" t="e">
        <f>#REF!</f>
        <v>#REF!</v>
      </c>
    </row>
    <row r="373" spans="1:17">
      <c r="A373" s="415" t="s">
        <v>148</v>
      </c>
      <c r="B373" s="415"/>
      <c r="C373" s="416"/>
      <c r="D373" s="417" t="s">
        <v>149</v>
      </c>
      <c r="E373" s="418" t="s">
        <v>8</v>
      </c>
      <c r="F373" s="418" t="s">
        <v>10</v>
      </c>
      <c r="G373" s="419">
        <v>0.25</v>
      </c>
      <c r="H373" s="420"/>
      <c r="I373" s="448"/>
      <c r="J373" s="29">
        <v>11</v>
      </c>
      <c r="K373" s="29">
        <f t="shared" ref="K373:K375" si="39">J373*I373</f>
        <v>0</v>
      </c>
      <c r="L373" s="29">
        <f t="shared" ref="L373:L375" si="40">K373*1.2907</f>
        <v>0</v>
      </c>
      <c r="M373" s="226">
        <f>L373+L374+L375+L376+L377+L378</f>
        <v>0</v>
      </c>
      <c r="O373" s="30">
        <f t="shared" ref="O373:O375" si="41">I373*O$14</f>
        <v>0</v>
      </c>
      <c r="P373" s="30">
        <f>O373*11</f>
        <v>0</v>
      </c>
    </row>
    <row r="374" spans="1:17">
      <c r="A374" s="415" t="s">
        <v>134</v>
      </c>
      <c r="B374" s="415"/>
      <c r="C374" s="416"/>
      <c r="D374" s="417" t="s">
        <v>135</v>
      </c>
      <c r="E374" s="418" t="s">
        <v>8</v>
      </c>
      <c r="F374" s="418" t="s">
        <v>10</v>
      </c>
      <c r="G374" s="419">
        <v>0.25800000000000001</v>
      </c>
      <c r="H374" s="420"/>
      <c r="I374" s="448"/>
      <c r="J374" s="29">
        <v>11</v>
      </c>
      <c r="K374" s="29">
        <f t="shared" si="39"/>
        <v>0</v>
      </c>
      <c r="L374" s="29">
        <f t="shared" si="40"/>
        <v>0</v>
      </c>
      <c r="M374" s="225"/>
      <c r="O374" s="30">
        <f t="shared" si="41"/>
        <v>0</v>
      </c>
      <c r="P374" s="30">
        <f>O374*11</f>
        <v>0</v>
      </c>
    </row>
    <row r="375" spans="1:17">
      <c r="A375" s="415" t="s">
        <v>218</v>
      </c>
      <c r="B375" s="415"/>
      <c r="C375" s="416"/>
      <c r="D375" s="417" t="s">
        <v>219</v>
      </c>
      <c r="E375" s="418" t="s">
        <v>114</v>
      </c>
      <c r="F375" s="418" t="s">
        <v>33</v>
      </c>
      <c r="G375" s="419">
        <v>1</v>
      </c>
      <c r="H375" s="420"/>
      <c r="I375" s="420"/>
      <c r="J375" s="29">
        <v>11</v>
      </c>
      <c r="K375" s="29">
        <f t="shared" si="39"/>
        <v>0</v>
      </c>
      <c r="L375" s="29">
        <f t="shared" si="40"/>
        <v>0</v>
      </c>
      <c r="M375" s="29"/>
      <c r="O375" s="30">
        <f t="shared" si="41"/>
        <v>0</v>
      </c>
      <c r="P375" s="30">
        <f>O375*11</f>
        <v>0</v>
      </c>
      <c r="Q375" s="292"/>
    </row>
    <row r="376" spans="1:17">
      <c r="A376" s="533" t="s">
        <v>118</v>
      </c>
      <c r="B376" s="533"/>
      <c r="C376" s="533"/>
      <c r="D376" s="533"/>
      <c r="E376" s="533"/>
      <c r="F376" s="533"/>
      <c r="G376" s="533"/>
      <c r="H376" s="533"/>
      <c r="I376" s="421"/>
      <c r="J376" s="210"/>
      <c r="K376" s="210"/>
      <c r="L376" s="210"/>
      <c r="M376" s="210"/>
      <c r="O376" s="30"/>
      <c r="P376" s="30"/>
      <c r="Q376" s="292"/>
    </row>
    <row r="377" spans="1:17">
      <c r="A377" s="533" t="s">
        <v>119</v>
      </c>
      <c r="B377" s="533"/>
      <c r="C377" s="533"/>
      <c r="D377" s="533"/>
      <c r="E377" s="533"/>
      <c r="F377" s="533"/>
      <c r="G377" s="533"/>
      <c r="H377" s="533"/>
      <c r="I377" s="421"/>
      <c r="J377" s="210"/>
      <c r="K377" s="210"/>
      <c r="L377" s="210"/>
      <c r="M377" s="210"/>
      <c r="O377" s="30"/>
      <c r="P377" s="30"/>
      <c r="Q377" s="30">
        <f>SUM(P372:P377)</f>
        <v>0</v>
      </c>
    </row>
    <row r="378" spans="1:17">
      <c r="A378" s="533" t="s">
        <v>120</v>
      </c>
      <c r="B378" s="533"/>
      <c r="C378" s="533"/>
      <c r="D378" s="533"/>
      <c r="E378" s="533"/>
      <c r="F378" s="533"/>
      <c r="G378" s="533"/>
      <c r="H378" s="533"/>
      <c r="I378" s="422"/>
      <c r="J378" s="211"/>
      <c r="K378" s="211"/>
      <c r="L378" s="211"/>
      <c r="M378" s="211"/>
    </row>
    <row r="379" spans="1:17" ht="15">
      <c r="A379" s="533" t="s">
        <v>326</v>
      </c>
      <c r="B379" s="533"/>
      <c r="C379" s="533"/>
      <c r="D379" s="533"/>
      <c r="E379" s="533"/>
      <c r="F379" s="533"/>
      <c r="G379" s="533"/>
      <c r="H379" s="533"/>
      <c r="I379" s="421"/>
      <c r="J379" s="210"/>
      <c r="K379" s="210"/>
      <c r="L379" s="210"/>
      <c r="M379" s="210"/>
    </row>
    <row r="380" spans="1:17" ht="15">
      <c r="A380" s="533" t="s">
        <v>325</v>
      </c>
      <c r="B380" s="533"/>
      <c r="C380" s="533"/>
      <c r="D380" s="533"/>
      <c r="E380" s="533"/>
      <c r="F380" s="533"/>
      <c r="G380" s="533"/>
      <c r="H380" s="533"/>
      <c r="I380" s="423"/>
      <c r="J380" s="212"/>
      <c r="K380" s="212"/>
      <c r="L380" s="212"/>
      <c r="M380" s="212"/>
    </row>
    <row r="381" spans="1:17" ht="15">
      <c r="A381" s="533" t="s">
        <v>121</v>
      </c>
      <c r="B381" s="533"/>
      <c r="C381" s="533"/>
      <c r="D381" s="533"/>
      <c r="E381" s="533"/>
      <c r="F381" s="533"/>
      <c r="G381" s="533"/>
      <c r="H381" s="533"/>
      <c r="I381" s="423"/>
      <c r="J381" s="212"/>
      <c r="K381" s="212"/>
      <c r="L381" s="212"/>
      <c r="M381" s="212"/>
    </row>
    <row r="382" spans="1:17" ht="15">
      <c r="A382" s="533" t="s">
        <v>122</v>
      </c>
      <c r="B382" s="533"/>
      <c r="C382" s="533"/>
      <c r="D382" s="533"/>
      <c r="E382" s="533"/>
      <c r="F382" s="533"/>
      <c r="G382" s="533"/>
      <c r="H382" s="533"/>
      <c r="I382" s="423"/>
      <c r="J382" s="212"/>
      <c r="K382" s="212"/>
      <c r="L382" s="212"/>
      <c r="M382" s="212"/>
    </row>
    <row r="383" spans="1:17">
      <c r="A383" s="533" t="s">
        <v>123</v>
      </c>
      <c r="B383" s="533"/>
      <c r="C383" s="533"/>
      <c r="D383" s="533"/>
      <c r="E383" s="533"/>
      <c r="F383" s="533"/>
      <c r="G383" s="533"/>
      <c r="H383" s="533"/>
      <c r="I383" s="425"/>
      <c r="J383" s="213"/>
      <c r="K383" s="213"/>
      <c r="L383" s="213"/>
      <c r="M383" s="213"/>
    </row>
    <row r="384" spans="1:17" ht="15">
      <c r="A384" s="534"/>
      <c r="B384" s="535"/>
      <c r="C384" s="535"/>
      <c r="D384" s="535"/>
      <c r="E384" s="535"/>
      <c r="F384" s="535"/>
      <c r="G384" s="535"/>
      <c r="H384" s="535"/>
      <c r="I384" s="536"/>
      <c r="J384" s="224"/>
      <c r="K384" s="224"/>
      <c r="L384" s="224"/>
      <c r="M384" s="224"/>
    </row>
    <row r="385" spans="1:9">
      <c r="A385" s="443" t="s">
        <v>48</v>
      </c>
      <c r="B385" s="443"/>
      <c r="C385" s="444"/>
      <c r="D385" s="443" t="s">
        <v>21</v>
      </c>
      <c r="E385" s="474"/>
      <c r="F385" s="474"/>
      <c r="G385" s="475"/>
      <c r="H385" s="476"/>
      <c r="I385" s="476"/>
    </row>
    <row r="386" spans="1:9" ht="47.25">
      <c r="A386" s="424" t="s">
        <v>49</v>
      </c>
      <c r="B386" s="429" t="s">
        <v>101</v>
      </c>
      <c r="C386" s="95" t="s">
        <v>247</v>
      </c>
      <c r="D386" s="424" t="s">
        <v>321</v>
      </c>
      <c r="E386" s="427" t="s">
        <v>8</v>
      </c>
      <c r="F386" s="427" t="s">
        <v>23</v>
      </c>
      <c r="G386" s="426"/>
      <c r="H386" s="428"/>
      <c r="I386" s="428"/>
    </row>
    <row r="387" spans="1:9">
      <c r="A387" s="415" t="s">
        <v>134</v>
      </c>
      <c r="B387" s="415"/>
      <c r="C387" s="416"/>
      <c r="D387" s="417" t="s">
        <v>135</v>
      </c>
      <c r="E387" s="418" t="s">
        <v>8</v>
      </c>
      <c r="F387" s="418" t="s">
        <v>10</v>
      </c>
      <c r="G387" s="419">
        <v>0.7</v>
      </c>
      <c r="H387" s="420"/>
      <c r="I387" s="448"/>
    </row>
    <row r="388" spans="1:9" ht="60">
      <c r="A388" s="415">
        <v>5961</v>
      </c>
      <c r="B388" s="415"/>
      <c r="C388" s="416"/>
      <c r="D388" s="417" t="s">
        <v>414</v>
      </c>
      <c r="E388" s="418" t="s">
        <v>114</v>
      </c>
      <c r="F388" s="418" t="s">
        <v>150</v>
      </c>
      <c r="G388" s="419">
        <v>0.25</v>
      </c>
      <c r="H388" s="420"/>
      <c r="I388" s="420"/>
    </row>
    <row r="389" spans="1:9">
      <c r="A389" s="533" t="s">
        <v>118</v>
      </c>
      <c r="B389" s="533"/>
      <c r="C389" s="533"/>
      <c r="D389" s="533"/>
      <c r="E389" s="533"/>
      <c r="F389" s="533"/>
      <c r="G389" s="533"/>
      <c r="H389" s="533"/>
      <c r="I389" s="421"/>
    </row>
    <row r="390" spans="1:9">
      <c r="A390" s="533" t="s">
        <v>119</v>
      </c>
      <c r="B390" s="533"/>
      <c r="C390" s="533"/>
      <c r="D390" s="533"/>
      <c r="E390" s="533"/>
      <c r="F390" s="533"/>
      <c r="G390" s="533"/>
      <c r="H390" s="533"/>
      <c r="I390" s="421"/>
    </row>
    <row r="391" spans="1:9">
      <c r="A391" s="533" t="s">
        <v>120</v>
      </c>
      <c r="B391" s="533"/>
      <c r="C391" s="533"/>
      <c r="D391" s="533"/>
      <c r="E391" s="533"/>
      <c r="F391" s="533"/>
      <c r="G391" s="533"/>
      <c r="H391" s="533"/>
      <c r="I391" s="422"/>
    </row>
    <row r="392" spans="1:9">
      <c r="A392" s="533" t="s">
        <v>326</v>
      </c>
      <c r="B392" s="533"/>
      <c r="C392" s="533"/>
      <c r="D392" s="533"/>
      <c r="E392" s="533"/>
      <c r="F392" s="533"/>
      <c r="G392" s="533"/>
      <c r="H392" s="533"/>
      <c r="I392" s="421"/>
    </row>
    <row r="393" spans="1:9">
      <c r="A393" s="533" t="s">
        <v>325</v>
      </c>
      <c r="B393" s="533"/>
      <c r="C393" s="533"/>
      <c r="D393" s="533"/>
      <c r="E393" s="533"/>
      <c r="F393" s="533"/>
      <c r="G393" s="533"/>
      <c r="H393" s="533"/>
      <c r="I393" s="423"/>
    </row>
    <row r="394" spans="1:9">
      <c r="A394" s="533" t="s">
        <v>121</v>
      </c>
      <c r="B394" s="533"/>
      <c r="C394" s="533"/>
      <c r="D394" s="533"/>
      <c r="E394" s="533"/>
      <c r="F394" s="533"/>
      <c r="G394" s="533"/>
      <c r="H394" s="533"/>
      <c r="I394" s="423"/>
    </row>
    <row r="395" spans="1:9">
      <c r="A395" s="533" t="s">
        <v>122</v>
      </c>
      <c r="B395" s="533"/>
      <c r="C395" s="533"/>
      <c r="D395" s="533"/>
      <c r="E395" s="533"/>
      <c r="F395" s="533"/>
      <c r="G395" s="533"/>
      <c r="H395" s="533"/>
      <c r="I395" s="423"/>
    </row>
    <row r="396" spans="1:9">
      <c r="A396" s="533" t="s">
        <v>123</v>
      </c>
      <c r="B396" s="533"/>
      <c r="C396" s="533"/>
      <c r="D396" s="533"/>
      <c r="E396" s="533"/>
      <c r="F396" s="533"/>
      <c r="G396" s="533"/>
      <c r="H396" s="533"/>
      <c r="I396" s="425"/>
    </row>
    <row r="397" spans="1:9">
      <c r="A397" s="272"/>
      <c r="B397" s="272"/>
      <c r="C397" s="272"/>
      <c r="D397" s="272"/>
      <c r="E397" s="272"/>
      <c r="F397" s="272"/>
      <c r="G397" s="272"/>
      <c r="H397" s="272"/>
      <c r="I397" s="272"/>
    </row>
    <row r="398" spans="1:9" ht="47.25">
      <c r="A398" s="424" t="s">
        <v>109</v>
      </c>
      <c r="B398" s="429" t="s">
        <v>101</v>
      </c>
      <c r="C398" s="95" t="s">
        <v>248</v>
      </c>
      <c r="D398" s="424" t="s">
        <v>321</v>
      </c>
      <c r="E398" s="427" t="s">
        <v>8</v>
      </c>
      <c r="F398" s="427" t="s">
        <v>416</v>
      </c>
      <c r="G398" s="426"/>
      <c r="H398" s="428"/>
      <c r="I398" s="428"/>
    </row>
    <row r="399" spans="1:9" ht="90">
      <c r="A399" s="415">
        <v>5824</v>
      </c>
      <c r="B399" s="415"/>
      <c r="C399" s="416"/>
      <c r="D399" s="417" t="s">
        <v>415</v>
      </c>
      <c r="E399" s="418" t="s">
        <v>114</v>
      </c>
      <c r="F399" s="418" t="s">
        <v>151</v>
      </c>
      <c r="G399" s="419">
        <v>5.4000000000000003E-3</v>
      </c>
      <c r="H399" s="420"/>
      <c r="I399" s="420"/>
    </row>
    <row r="400" spans="1:9">
      <c r="A400" s="533" t="s">
        <v>118</v>
      </c>
      <c r="B400" s="533"/>
      <c r="C400" s="533"/>
      <c r="D400" s="533"/>
      <c r="E400" s="533"/>
      <c r="F400" s="533"/>
      <c r="G400" s="533"/>
      <c r="H400" s="533"/>
      <c r="I400" s="421"/>
    </row>
    <row r="401" spans="1:9">
      <c r="A401" s="533" t="s">
        <v>119</v>
      </c>
      <c r="B401" s="533"/>
      <c r="C401" s="533"/>
      <c r="D401" s="533"/>
      <c r="E401" s="533"/>
      <c r="F401" s="533"/>
      <c r="G401" s="533"/>
      <c r="H401" s="533"/>
      <c r="I401" s="421"/>
    </row>
    <row r="402" spans="1:9">
      <c r="A402" s="533" t="s">
        <v>120</v>
      </c>
      <c r="B402" s="533"/>
      <c r="C402" s="533"/>
      <c r="D402" s="533"/>
      <c r="E402" s="533"/>
      <c r="F402" s="533"/>
      <c r="G402" s="533"/>
      <c r="H402" s="533"/>
      <c r="I402" s="422"/>
    </row>
    <row r="403" spans="1:9">
      <c r="A403" s="533" t="s">
        <v>326</v>
      </c>
      <c r="B403" s="533"/>
      <c r="C403" s="533"/>
      <c r="D403" s="533"/>
      <c r="E403" s="533"/>
      <c r="F403" s="533"/>
      <c r="G403" s="533"/>
      <c r="H403" s="533"/>
      <c r="I403" s="421"/>
    </row>
    <row r="404" spans="1:9">
      <c r="A404" s="533" t="s">
        <v>325</v>
      </c>
      <c r="B404" s="533"/>
      <c r="C404" s="533"/>
      <c r="D404" s="533"/>
      <c r="E404" s="533"/>
      <c r="F404" s="533"/>
      <c r="G404" s="533"/>
      <c r="H404" s="533"/>
      <c r="I404" s="423"/>
    </row>
    <row r="405" spans="1:9">
      <c r="A405" s="533" t="s">
        <v>121</v>
      </c>
      <c r="B405" s="533"/>
      <c r="C405" s="533"/>
      <c r="D405" s="533"/>
      <c r="E405" s="533"/>
      <c r="F405" s="533"/>
      <c r="G405" s="533"/>
      <c r="H405" s="533"/>
      <c r="I405" s="423"/>
    </row>
    <row r="406" spans="1:9">
      <c r="A406" s="533" t="s">
        <v>122</v>
      </c>
      <c r="B406" s="533"/>
      <c r="C406" s="533"/>
      <c r="D406" s="533"/>
      <c r="E406" s="533"/>
      <c r="F406" s="533"/>
      <c r="G406" s="533"/>
      <c r="H406" s="533"/>
      <c r="I406" s="423"/>
    </row>
    <row r="407" spans="1:9">
      <c r="A407" s="533" t="s">
        <v>123</v>
      </c>
      <c r="B407" s="533"/>
      <c r="C407" s="533"/>
      <c r="D407" s="533"/>
      <c r="E407" s="533"/>
      <c r="F407" s="533"/>
      <c r="G407" s="533"/>
      <c r="H407" s="533"/>
      <c r="I407" s="425"/>
    </row>
    <row r="408" spans="1:9">
      <c r="A408" s="272"/>
      <c r="B408" s="272"/>
      <c r="C408" s="272"/>
      <c r="D408" s="272"/>
      <c r="E408" s="272"/>
      <c r="F408" s="272"/>
      <c r="G408" s="272"/>
      <c r="H408" s="272"/>
      <c r="I408" s="272"/>
    </row>
    <row r="409" spans="1:9">
      <c r="A409" s="272"/>
      <c r="B409" s="272"/>
      <c r="C409" s="272"/>
      <c r="D409" s="272"/>
      <c r="E409" s="272"/>
      <c r="F409" s="272"/>
      <c r="G409" s="272"/>
      <c r="H409" s="272"/>
      <c r="I409" s="272"/>
    </row>
    <row r="410" spans="1:9">
      <c r="A410" s="272"/>
      <c r="B410" s="272"/>
      <c r="C410" s="272"/>
      <c r="D410" s="272"/>
      <c r="E410" s="272"/>
      <c r="F410" s="272"/>
      <c r="G410" s="272"/>
      <c r="H410" s="272"/>
      <c r="I410" s="272"/>
    </row>
    <row r="411" spans="1:9">
      <c r="A411" s="272"/>
      <c r="B411" s="272"/>
      <c r="C411" s="272"/>
      <c r="D411" s="272"/>
      <c r="E411" s="272"/>
      <c r="F411" s="272"/>
      <c r="G411" s="272"/>
      <c r="H411" s="272"/>
      <c r="I411" s="272"/>
    </row>
    <row r="412" spans="1:9">
      <c r="A412" s="272"/>
      <c r="B412" s="272"/>
      <c r="C412" s="272"/>
      <c r="D412" s="272"/>
      <c r="E412" s="272"/>
      <c r="F412" s="272"/>
      <c r="G412" s="272"/>
      <c r="H412" s="272"/>
      <c r="I412" s="272"/>
    </row>
    <row r="413" spans="1:9">
      <c r="A413" s="272"/>
      <c r="B413" s="272"/>
      <c r="C413" s="272"/>
      <c r="D413" s="272"/>
      <c r="E413" s="272"/>
      <c r="F413" s="272"/>
      <c r="G413" s="272"/>
      <c r="H413" s="272"/>
      <c r="I413" s="272"/>
    </row>
    <row r="414" spans="1:9">
      <c r="A414" s="272"/>
      <c r="B414" s="272"/>
      <c r="C414" s="272"/>
      <c r="D414" s="272"/>
      <c r="E414" s="272"/>
      <c r="F414" s="272"/>
      <c r="G414" s="272"/>
      <c r="H414" s="272"/>
      <c r="I414" s="272"/>
    </row>
    <row r="415" spans="1:9">
      <c r="A415" s="272"/>
      <c r="B415" s="272"/>
      <c r="C415" s="272"/>
      <c r="D415" s="272"/>
      <c r="E415" s="272"/>
      <c r="F415" s="272"/>
      <c r="G415" s="272"/>
      <c r="H415" s="272"/>
      <c r="I415" s="272"/>
    </row>
    <row r="417" spans="1:9">
      <c r="A417" s="272"/>
      <c r="B417" s="272"/>
      <c r="C417" s="272"/>
      <c r="D417" s="272"/>
      <c r="E417" s="272"/>
      <c r="F417" s="272"/>
      <c r="G417" s="272"/>
      <c r="H417" s="272"/>
      <c r="I417" s="272"/>
    </row>
    <row r="418" spans="1:9">
      <c r="A418" s="272"/>
      <c r="B418" s="272"/>
      <c r="C418" s="272"/>
      <c r="D418" s="272"/>
      <c r="E418" s="272"/>
      <c r="F418" s="272"/>
      <c r="G418" s="272"/>
      <c r="H418" s="272"/>
      <c r="I418" s="272"/>
    </row>
    <row r="419" spans="1:9">
      <c r="A419" s="272"/>
      <c r="B419" s="272"/>
      <c r="C419" s="272"/>
      <c r="D419" s="272"/>
      <c r="E419" s="272"/>
      <c r="F419" s="272"/>
      <c r="G419" s="272"/>
      <c r="H419" s="272"/>
      <c r="I419" s="272"/>
    </row>
    <row r="420" spans="1:9">
      <c r="A420" s="272"/>
      <c r="B420" s="272"/>
      <c r="C420" s="272"/>
      <c r="D420" s="272"/>
      <c r="E420" s="272"/>
      <c r="F420" s="272"/>
      <c r="G420" s="272"/>
      <c r="H420" s="272"/>
      <c r="I420" s="272"/>
    </row>
    <row r="421" spans="1:9">
      <c r="A421" s="272"/>
      <c r="B421" s="272"/>
      <c r="C421" s="272"/>
      <c r="D421" s="272"/>
      <c r="E421" s="272"/>
      <c r="F421" s="272"/>
      <c r="G421" s="272"/>
      <c r="H421" s="272"/>
      <c r="I421" s="272"/>
    </row>
    <row r="422" spans="1:9">
      <c r="A422" s="272"/>
      <c r="B422" s="272"/>
      <c r="C422" s="272"/>
      <c r="D422" s="272"/>
      <c r="E422" s="272"/>
      <c r="F422" s="272"/>
      <c r="G422" s="272"/>
      <c r="H422" s="272"/>
      <c r="I422" s="272"/>
    </row>
    <row r="423" spans="1:9">
      <c r="A423" s="272"/>
      <c r="B423" s="272"/>
      <c r="C423" s="272"/>
      <c r="D423" s="272"/>
      <c r="E423" s="272"/>
      <c r="F423" s="272"/>
      <c r="G423" s="272"/>
      <c r="H423" s="272"/>
      <c r="I423" s="272"/>
    </row>
    <row r="424" spans="1:9">
      <c r="A424" s="272"/>
      <c r="B424" s="272"/>
      <c r="C424" s="272"/>
      <c r="D424" s="272"/>
      <c r="E424" s="272"/>
      <c r="F424" s="272"/>
      <c r="G424" s="272"/>
      <c r="H424" s="272"/>
      <c r="I424" s="272"/>
    </row>
    <row r="425" spans="1:9">
      <c r="A425" s="272"/>
      <c r="B425" s="272"/>
      <c r="C425" s="272"/>
      <c r="D425" s="272"/>
      <c r="E425" s="272"/>
      <c r="F425" s="272"/>
      <c r="G425" s="272"/>
      <c r="H425" s="272"/>
      <c r="I425" s="272"/>
    </row>
    <row r="426" spans="1:9">
      <c r="A426" s="272"/>
      <c r="B426" s="272"/>
      <c r="C426" s="272"/>
      <c r="D426" s="272"/>
      <c r="E426" s="272"/>
      <c r="F426" s="272"/>
      <c r="G426" s="272"/>
      <c r="H426" s="272"/>
      <c r="I426" s="272"/>
    </row>
    <row r="427" spans="1:9">
      <c r="A427" s="272"/>
      <c r="B427" s="272"/>
      <c r="C427" s="272"/>
      <c r="D427" s="272"/>
      <c r="E427" s="272"/>
      <c r="F427" s="272"/>
      <c r="G427" s="272"/>
      <c r="H427" s="272"/>
      <c r="I427" s="272"/>
    </row>
    <row r="428" spans="1:9">
      <c r="A428" s="272"/>
      <c r="B428" s="272"/>
      <c r="C428" s="272"/>
      <c r="D428" s="272"/>
      <c r="E428" s="272"/>
      <c r="F428" s="272"/>
      <c r="G428" s="272"/>
      <c r="H428" s="272"/>
      <c r="I428" s="272"/>
    </row>
    <row r="429" spans="1:9">
      <c r="A429" s="272"/>
      <c r="B429" s="272"/>
      <c r="C429" s="272"/>
      <c r="D429" s="272"/>
      <c r="E429" s="272"/>
      <c r="F429" s="272"/>
      <c r="G429" s="272"/>
      <c r="H429" s="272"/>
      <c r="I429" s="272"/>
    </row>
    <row r="430" spans="1:9">
      <c r="A430" s="272"/>
      <c r="B430" s="272"/>
      <c r="C430" s="272"/>
      <c r="D430" s="272"/>
      <c r="E430" s="272"/>
      <c r="F430" s="272"/>
      <c r="G430" s="272"/>
      <c r="H430" s="272"/>
      <c r="I430" s="272"/>
    </row>
    <row r="433" spans="1:9">
      <c r="A433" s="272"/>
      <c r="B433" s="272"/>
      <c r="C433" s="272"/>
      <c r="D433" s="272"/>
      <c r="E433" s="272"/>
      <c r="F433" s="272"/>
      <c r="G433" s="272"/>
      <c r="H433" s="272"/>
      <c r="I433" s="272"/>
    </row>
    <row r="434" spans="1:9">
      <c r="A434" s="272"/>
      <c r="B434" s="272"/>
      <c r="C434" s="272"/>
      <c r="D434" s="272"/>
      <c r="E434" s="272"/>
      <c r="F434" s="272"/>
      <c r="G434" s="272"/>
      <c r="H434" s="272"/>
      <c r="I434" s="272"/>
    </row>
    <row r="435" spans="1:9">
      <c r="A435" s="272"/>
      <c r="B435" s="272"/>
      <c r="C435" s="272"/>
      <c r="D435" s="272"/>
      <c r="E435" s="272"/>
      <c r="F435" s="272"/>
      <c r="G435" s="272"/>
      <c r="H435" s="272"/>
      <c r="I435" s="272"/>
    </row>
    <row r="436" spans="1:9">
      <c r="A436" s="272"/>
      <c r="B436" s="272"/>
      <c r="C436" s="272"/>
      <c r="D436" s="272"/>
      <c r="E436" s="272"/>
      <c r="F436" s="272"/>
      <c r="G436" s="272"/>
      <c r="H436" s="272"/>
      <c r="I436" s="272"/>
    </row>
    <row r="437" spans="1:9">
      <c r="A437" s="272"/>
      <c r="B437" s="272"/>
      <c r="C437" s="272"/>
      <c r="D437" s="272"/>
      <c r="E437" s="272"/>
      <c r="F437" s="272"/>
      <c r="G437" s="272"/>
      <c r="H437" s="272"/>
      <c r="I437" s="272"/>
    </row>
    <row r="438" spans="1:9">
      <c r="A438" s="272"/>
      <c r="B438" s="272"/>
      <c r="C438" s="272"/>
      <c r="D438" s="272"/>
      <c r="E438" s="272"/>
      <c r="F438" s="272"/>
      <c r="G438" s="272"/>
      <c r="H438" s="272"/>
      <c r="I438" s="272"/>
    </row>
    <row r="439" spans="1:9">
      <c r="A439" s="272"/>
      <c r="B439" s="272"/>
      <c r="C439" s="272"/>
      <c r="D439" s="272"/>
      <c r="E439" s="272"/>
      <c r="F439" s="272"/>
      <c r="G439" s="272"/>
      <c r="H439" s="272"/>
      <c r="I439" s="272"/>
    </row>
    <row r="440" spans="1:9">
      <c r="A440" s="272"/>
      <c r="B440" s="272"/>
      <c r="C440" s="272"/>
      <c r="D440" s="272"/>
      <c r="E440" s="272"/>
      <c r="F440" s="272"/>
      <c r="G440" s="272"/>
      <c r="H440" s="272"/>
      <c r="I440" s="272"/>
    </row>
    <row r="441" spans="1:9">
      <c r="A441" s="272"/>
      <c r="B441" s="272"/>
      <c r="C441" s="272"/>
      <c r="D441" s="272"/>
      <c r="E441" s="272"/>
      <c r="F441" s="272"/>
      <c r="G441" s="272"/>
      <c r="H441" s="272"/>
      <c r="I441" s="272"/>
    </row>
    <row r="442" spans="1:9">
      <c r="A442" s="272"/>
      <c r="B442" s="272"/>
      <c r="C442" s="272"/>
      <c r="D442" s="272"/>
      <c r="E442" s="272"/>
      <c r="F442" s="272"/>
      <c r="G442" s="272"/>
      <c r="H442" s="272"/>
      <c r="I442" s="272"/>
    </row>
    <row r="443" spans="1:9">
      <c r="A443" s="272"/>
      <c r="B443" s="272"/>
      <c r="C443" s="272"/>
      <c r="D443" s="272"/>
      <c r="E443" s="272"/>
      <c r="F443" s="272"/>
      <c r="G443" s="272"/>
      <c r="H443" s="272"/>
      <c r="I443" s="272"/>
    </row>
  </sheetData>
  <mergeCells count="234">
    <mergeCell ref="A4:I4"/>
    <mergeCell ref="A5:I5"/>
    <mergeCell ref="A6:I6"/>
    <mergeCell ref="A7:I7"/>
    <mergeCell ref="A8:I8"/>
    <mergeCell ref="A10:G12"/>
    <mergeCell ref="A31:H31"/>
    <mergeCell ref="A32:H32"/>
    <mergeCell ref="A33:H33"/>
    <mergeCell ref="A34:H34"/>
    <mergeCell ref="A35:H35"/>
    <mergeCell ref="A36:H36"/>
    <mergeCell ref="A13:I13"/>
    <mergeCell ref="A14:G14"/>
    <mergeCell ref="A15:G15"/>
    <mergeCell ref="A16:G16"/>
    <mergeCell ref="A21:I21"/>
    <mergeCell ref="A30:H30"/>
    <mergeCell ref="A46:H46"/>
    <mergeCell ref="A47:H47"/>
    <mergeCell ref="A48:H48"/>
    <mergeCell ref="A49:H49"/>
    <mergeCell ref="A50:I50"/>
    <mergeCell ref="A52:I52"/>
    <mergeCell ref="A37:H37"/>
    <mergeCell ref="A38:I38"/>
    <mergeCell ref="A42:H42"/>
    <mergeCell ref="A43:H43"/>
    <mergeCell ref="A44:H44"/>
    <mergeCell ref="A45:H45"/>
    <mergeCell ref="A61:H61"/>
    <mergeCell ref="A62:H62"/>
    <mergeCell ref="A63:I63"/>
    <mergeCell ref="A73:H73"/>
    <mergeCell ref="A74:H74"/>
    <mergeCell ref="A75:H75"/>
    <mergeCell ref="A55:H55"/>
    <mergeCell ref="A56:H56"/>
    <mergeCell ref="A57:H57"/>
    <mergeCell ref="A58:H58"/>
    <mergeCell ref="A59:H59"/>
    <mergeCell ref="A60:H60"/>
    <mergeCell ref="C85:C87"/>
    <mergeCell ref="A88:H88"/>
    <mergeCell ref="A89:H89"/>
    <mergeCell ref="A90:H90"/>
    <mergeCell ref="A91:H91"/>
    <mergeCell ref="A92:H92"/>
    <mergeCell ref="A76:H76"/>
    <mergeCell ref="A77:H77"/>
    <mergeCell ref="A78:H78"/>
    <mergeCell ref="A79:H79"/>
    <mergeCell ref="A80:H80"/>
    <mergeCell ref="A81:I81"/>
    <mergeCell ref="A102:H102"/>
    <mergeCell ref="A103:H103"/>
    <mergeCell ref="A104:H104"/>
    <mergeCell ref="A105:H105"/>
    <mergeCell ref="A106:H106"/>
    <mergeCell ref="A107:H107"/>
    <mergeCell ref="A93:H93"/>
    <mergeCell ref="A94:H94"/>
    <mergeCell ref="A95:H95"/>
    <mergeCell ref="A96:H96"/>
    <mergeCell ref="A97:H97"/>
    <mergeCell ref="A98:I98"/>
    <mergeCell ref="A117:H117"/>
    <mergeCell ref="A118:H118"/>
    <mergeCell ref="A119:H119"/>
    <mergeCell ref="A120:H120"/>
    <mergeCell ref="A121:H121"/>
    <mergeCell ref="A122:I122"/>
    <mergeCell ref="A108:H108"/>
    <mergeCell ref="A109:H109"/>
    <mergeCell ref="A110:I110"/>
    <mergeCell ref="A114:H114"/>
    <mergeCell ref="A115:H115"/>
    <mergeCell ref="A116:H116"/>
    <mergeCell ref="A137:H137"/>
    <mergeCell ref="A138:H138"/>
    <mergeCell ref="A139:I139"/>
    <mergeCell ref="A145:H145"/>
    <mergeCell ref="A146:H146"/>
    <mergeCell ref="A147:H147"/>
    <mergeCell ref="A131:H131"/>
    <mergeCell ref="A132:H132"/>
    <mergeCell ref="A133:H133"/>
    <mergeCell ref="A134:H134"/>
    <mergeCell ref="A135:H135"/>
    <mergeCell ref="A136:H136"/>
    <mergeCell ref="A159:H159"/>
    <mergeCell ref="A160:H160"/>
    <mergeCell ref="A161:H161"/>
    <mergeCell ref="A162:H162"/>
    <mergeCell ref="A163:H163"/>
    <mergeCell ref="A164:H164"/>
    <mergeCell ref="A148:H148"/>
    <mergeCell ref="A149:H149"/>
    <mergeCell ref="A150:H150"/>
    <mergeCell ref="A151:H151"/>
    <mergeCell ref="A152:H152"/>
    <mergeCell ref="A158:H158"/>
    <mergeCell ref="A175:H175"/>
    <mergeCell ref="A176:H176"/>
    <mergeCell ref="A177:H177"/>
    <mergeCell ref="A178:H178"/>
    <mergeCell ref="A183:H183"/>
    <mergeCell ref="A184:H184"/>
    <mergeCell ref="A165:H165"/>
    <mergeCell ref="A166:I166"/>
    <mergeCell ref="A171:H171"/>
    <mergeCell ref="A172:H172"/>
    <mergeCell ref="A173:H173"/>
    <mergeCell ref="A174:H174"/>
    <mergeCell ref="A193:I193"/>
    <mergeCell ref="A248:H248"/>
    <mergeCell ref="A249:H249"/>
    <mergeCell ref="A250:H250"/>
    <mergeCell ref="A251:H251"/>
    <mergeCell ref="A252:H252"/>
    <mergeCell ref="A185:H185"/>
    <mergeCell ref="A186:H186"/>
    <mergeCell ref="A187:H187"/>
    <mergeCell ref="A188:H188"/>
    <mergeCell ref="A189:H189"/>
    <mergeCell ref="A190:H190"/>
    <mergeCell ref="A262:H262"/>
    <mergeCell ref="A263:H263"/>
    <mergeCell ref="A264:H264"/>
    <mergeCell ref="A265:H265"/>
    <mergeCell ref="A266:H266"/>
    <mergeCell ref="A267:H267"/>
    <mergeCell ref="A253:H253"/>
    <mergeCell ref="A254:H254"/>
    <mergeCell ref="A255:H255"/>
    <mergeCell ref="A256:I256"/>
    <mergeCell ref="A260:H260"/>
    <mergeCell ref="A261:H261"/>
    <mergeCell ref="A278:H278"/>
    <mergeCell ref="A279:H279"/>
    <mergeCell ref="A280:H280"/>
    <mergeCell ref="A281:I281"/>
    <mergeCell ref="A286:H286"/>
    <mergeCell ref="A287:H287"/>
    <mergeCell ref="A268:I268"/>
    <mergeCell ref="A273:H273"/>
    <mergeCell ref="A274:H274"/>
    <mergeCell ref="A275:H275"/>
    <mergeCell ref="A276:H276"/>
    <mergeCell ref="A277:H277"/>
    <mergeCell ref="A294:I294"/>
    <mergeCell ref="A299:H299"/>
    <mergeCell ref="A300:H300"/>
    <mergeCell ref="A301:H301"/>
    <mergeCell ref="A302:H302"/>
    <mergeCell ref="A303:H303"/>
    <mergeCell ref="A288:H288"/>
    <mergeCell ref="A289:H289"/>
    <mergeCell ref="A290:H290"/>
    <mergeCell ref="A291:H291"/>
    <mergeCell ref="A292:H292"/>
    <mergeCell ref="A293:H293"/>
    <mergeCell ref="A314:H314"/>
    <mergeCell ref="A315:H315"/>
    <mergeCell ref="A316:H316"/>
    <mergeCell ref="A317:H317"/>
    <mergeCell ref="A318:H318"/>
    <mergeCell ref="A319:H319"/>
    <mergeCell ref="A304:H304"/>
    <mergeCell ref="A305:H305"/>
    <mergeCell ref="A306:H306"/>
    <mergeCell ref="A307:I307"/>
    <mergeCell ref="A312:H312"/>
    <mergeCell ref="A313:H313"/>
    <mergeCell ref="A330:H330"/>
    <mergeCell ref="A331:H331"/>
    <mergeCell ref="A332:H332"/>
    <mergeCell ref="A338:H338"/>
    <mergeCell ref="A339:H339"/>
    <mergeCell ref="A340:H340"/>
    <mergeCell ref="A320:I320"/>
    <mergeCell ref="A325:H325"/>
    <mergeCell ref="A326:H326"/>
    <mergeCell ref="A327:H327"/>
    <mergeCell ref="A328:H328"/>
    <mergeCell ref="A329:H329"/>
    <mergeCell ref="A351:H351"/>
    <mergeCell ref="A352:H352"/>
    <mergeCell ref="A353:H353"/>
    <mergeCell ref="A354:H354"/>
    <mergeCell ref="A355:H355"/>
    <mergeCell ref="A356:H356"/>
    <mergeCell ref="A341:H341"/>
    <mergeCell ref="A342:H342"/>
    <mergeCell ref="A343:H343"/>
    <mergeCell ref="A344:H344"/>
    <mergeCell ref="A345:H345"/>
    <mergeCell ref="A350:H350"/>
    <mergeCell ref="A367:H367"/>
    <mergeCell ref="A368:H368"/>
    <mergeCell ref="A369:H369"/>
    <mergeCell ref="A370:H370"/>
    <mergeCell ref="A371:I371"/>
    <mergeCell ref="A376:H376"/>
    <mergeCell ref="A357:H357"/>
    <mergeCell ref="A358:I358"/>
    <mergeCell ref="A363:H363"/>
    <mergeCell ref="A364:H364"/>
    <mergeCell ref="A365:H365"/>
    <mergeCell ref="A366:H366"/>
    <mergeCell ref="A383:H383"/>
    <mergeCell ref="A384:I384"/>
    <mergeCell ref="A389:H389"/>
    <mergeCell ref="A390:H390"/>
    <mergeCell ref="A391:H391"/>
    <mergeCell ref="A392:H392"/>
    <mergeCell ref="A377:H377"/>
    <mergeCell ref="A378:H378"/>
    <mergeCell ref="A379:H379"/>
    <mergeCell ref="A380:H380"/>
    <mergeCell ref="A381:H381"/>
    <mergeCell ref="A382:H382"/>
    <mergeCell ref="A402:H402"/>
    <mergeCell ref="A403:H403"/>
    <mergeCell ref="A404:H404"/>
    <mergeCell ref="A405:H405"/>
    <mergeCell ref="A406:H406"/>
    <mergeCell ref="A407:H407"/>
    <mergeCell ref="A393:H393"/>
    <mergeCell ref="A394:H394"/>
    <mergeCell ref="A395:H395"/>
    <mergeCell ref="A396:H396"/>
    <mergeCell ref="A400:H400"/>
    <mergeCell ref="A401:H401"/>
  </mergeCells>
  <printOptions horizontalCentered="1"/>
  <pageMargins left="0.31496062992125984" right="0.31496062992125984" top="0.59055118110236227" bottom="1.1811023622047245" header="0.31496062992125984" footer="0.31496062992125984"/>
  <pageSetup paperSize="9" scale="40" orientation="portrait" r:id="rId1"/>
  <rowBreaks count="1" manualBreakCount="1">
    <brk id="294" max="8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4:O69"/>
  <sheetViews>
    <sheetView topLeftCell="A13" zoomScale="75" zoomScaleNormal="75" workbookViewId="0">
      <selection activeCell="Q70" sqref="Q70"/>
    </sheetView>
  </sheetViews>
  <sheetFormatPr defaultRowHeight="15"/>
  <cols>
    <col min="1" max="1" width="8" style="61" customWidth="1"/>
    <col min="2" max="2" width="57.28515625" style="61" customWidth="1"/>
    <col min="3" max="3" width="18.85546875" style="61" customWidth="1"/>
    <col min="4" max="4" width="12.28515625" style="61" customWidth="1"/>
    <col min="5" max="5" width="11.7109375" style="61" customWidth="1"/>
    <col min="6" max="6" width="17.85546875" style="61" customWidth="1"/>
    <col min="7" max="7" width="19" style="61" customWidth="1"/>
    <col min="8" max="8" width="22.28515625" style="61" customWidth="1"/>
    <col min="9" max="9" width="21" style="61" customWidth="1"/>
    <col min="10" max="10" width="18.5703125" style="61" customWidth="1"/>
    <col min="11" max="11" width="18.42578125" style="61" customWidth="1"/>
    <col min="12" max="12" width="18.85546875" style="61" customWidth="1"/>
    <col min="13" max="13" width="21.140625" style="61" customWidth="1"/>
    <col min="14" max="14" width="18" style="61" customWidth="1"/>
    <col min="15" max="15" width="18.42578125" style="61" customWidth="1"/>
    <col min="16" max="16384" width="9.140625" style="272"/>
  </cols>
  <sheetData>
    <row r="4" spans="1:15">
      <c r="A4" s="532" t="s">
        <v>419</v>
      </c>
      <c r="B4" s="532"/>
      <c r="C4" s="532"/>
      <c r="D4" s="532"/>
      <c r="E4" s="532"/>
      <c r="F4" s="532"/>
      <c r="G4" s="532"/>
      <c r="H4" s="532"/>
      <c r="I4" s="532"/>
      <c r="J4" s="532"/>
      <c r="K4" s="532"/>
      <c r="L4" s="532"/>
      <c r="M4" s="532"/>
      <c r="N4" s="532"/>
    </row>
    <row r="5" spans="1:15">
      <c r="A5" s="532" t="s">
        <v>420</v>
      </c>
      <c r="B5" s="532"/>
      <c r="C5" s="532"/>
      <c r="D5" s="532"/>
      <c r="E5" s="532"/>
      <c r="F5" s="532"/>
      <c r="G5" s="532"/>
      <c r="H5" s="532"/>
      <c r="I5" s="532"/>
      <c r="J5" s="532"/>
      <c r="K5" s="532"/>
      <c r="L5" s="532"/>
      <c r="M5" s="532"/>
      <c r="N5" s="532"/>
    </row>
    <row r="6" spans="1:15">
      <c r="A6" s="532" t="s">
        <v>421</v>
      </c>
      <c r="B6" s="532"/>
      <c r="C6" s="532"/>
      <c r="D6" s="532"/>
      <c r="E6" s="532"/>
      <c r="F6" s="532"/>
      <c r="G6" s="532"/>
      <c r="H6" s="532"/>
      <c r="I6" s="532"/>
      <c r="J6" s="532"/>
      <c r="K6" s="532"/>
      <c r="L6" s="532"/>
      <c r="M6" s="532"/>
      <c r="N6" s="532"/>
    </row>
    <row r="7" spans="1:15">
      <c r="A7" s="532" t="s">
        <v>422</v>
      </c>
      <c r="B7" s="532"/>
      <c r="C7" s="532"/>
      <c r="D7" s="532"/>
      <c r="E7" s="532"/>
      <c r="F7" s="532"/>
      <c r="G7" s="532"/>
      <c r="H7" s="532"/>
      <c r="I7" s="532"/>
      <c r="J7" s="532"/>
      <c r="K7" s="532"/>
      <c r="L7" s="532"/>
      <c r="M7" s="532"/>
      <c r="N7" s="532"/>
    </row>
    <row r="8" spans="1:15">
      <c r="A8" s="532" t="s">
        <v>423</v>
      </c>
      <c r="B8" s="532"/>
      <c r="C8" s="532"/>
      <c r="D8" s="532"/>
      <c r="E8" s="532"/>
      <c r="F8" s="532"/>
      <c r="G8" s="532"/>
      <c r="H8" s="532"/>
      <c r="I8" s="532"/>
      <c r="J8" s="532"/>
      <c r="K8" s="532"/>
      <c r="L8" s="532"/>
      <c r="M8" s="532"/>
      <c r="N8" s="532"/>
    </row>
    <row r="9" spans="1:15" ht="15.75" thickBot="1">
      <c r="A9" s="55"/>
      <c r="B9" s="55"/>
      <c r="C9" s="55"/>
      <c r="D9" s="55"/>
      <c r="E9" s="55"/>
      <c r="F9" s="55"/>
      <c r="G9" s="55"/>
      <c r="H9" s="55"/>
      <c r="I9" s="55"/>
      <c r="J9" s="55"/>
      <c r="K9" s="55"/>
      <c r="L9" s="55"/>
      <c r="M9" s="55"/>
      <c r="N9" s="55"/>
      <c r="O9" s="55"/>
    </row>
    <row r="10" spans="1:15" ht="15" customHeight="1">
      <c r="A10" s="623" t="s">
        <v>277</v>
      </c>
      <c r="B10" s="624"/>
      <c r="C10" s="624"/>
      <c r="D10" s="624"/>
      <c r="E10" s="624"/>
      <c r="F10" s="624"/>
      <c r="G10" s="624"/>
      <c r="H10" s="624"/>
      <c r="I10" s="624"/>
      <c r="J10" s="624"/>
      <c r="K10" s="624"/>
      <c r="L10" s="625"/>
      <c r="M10" s="56" t="s">
        <v>91</v>
      </c>
      <c r="N10" s="57"/>
      <c r="O10" s="272"/>
    </row>
    <row r="11" spans="1:15" ht="15.75" customHeight="1">
      <c r="A11" s="626"/>
      <c r="B11" s="570"/>
      <c r="C11" s="570"/>
      <c r="D11" s="570"/>
      <c r="E11" s="570"/>
      <c r="F11" s="570"/>
      <c r="G11" s="570"/>
      <c r="H11" s="570"/>
      <c r="I11" s="570"/>
      <c r="J11" s="570"/>
      <c r="K11" s="570"/>
      <c r="L11" s="571"/>
      <c r="M11" s="58" t="s">
        <v>92</v>
      </c>
      <c r="N11" s="96">
        <v>43699</v>
      </c>
      <c r="O11" s="272"/>
    </row>
    <row r="12" spans="1:15" ht="16.5" customHeight="1" thickBot="1">
      <c r="A12" s="627"/>
      <c r="B12" s="573"/>
      <c r="C12" s="573"/>
      <c r="D12" s="573"/>
      <c r="E12" s="573"/>
      <c r="F12" s="573"/>
      <c r="G12" s="573"/>
      <c r="H12" s="573"/>
      <c r="I12" s="573"/>
      <c r="J12" s="573"/>
      <c r="K12" s="573"/>
      <c r="L12" s="574"/>
      <c r="M12" s="59" t="s">
        <v>93</v>
      </c>
      <c r="N12" s="153">
        <v>1</v>
      </c>
      <c r="O12" s="272"/>
    </row>
    <row r="13" spans="1:15" ht="18.75" customHeight="1" thickBot="1">
      <c r="A13" s="603"/>
      <c r="B13" s="604"/>
      <c r="C13" s="604"/>
      <c r="D13" s="604"/>
      <c r="E13" s="604"/>
      <c r="F13" s="604"/>
      <c r="G13" s="604"/>
      <c r="H13" s="604"/>
      <c r="I13" s="604"/>
      <c r="J13" s="604"/>
      <c r="K13" s="604"/>
      <c r="L13" s="604"/>
      <c r="M13" s="327"/>
      <c r="N13" s="327"/>
      <c r="O13" s="272"/>
    </row>
    <row r="14" spans="1:15" ht="15.75">
      <c r="A14" s="605" t="s">
        <v>381</v>
      </c>
      <c r="B14" s="606"/>
      <c r="C14" s="606"/>
      <c r="D14" s="606"/>
      <c r="E14" s="606"/>
      <c r="F14" s="606"/>
      <c r="G14" s="606"/>
      <c r="H14" s="606"/>
      <c r="I14" s="606"/>
      <c r="J14" s="606"/>
      <c r="K14" s="606"/>
      <c r="L14" s="606"/>
      <c r="M14" s="191" t="s">
        <v>95</v>
      </c>
      <c r="N14" s="33">
        <v>0.2288</v>
      </c>
      <c r="O14" s="272"/>
    </row>
    <row r="15" spans="1:15" ht="20.25" customHeight="1">
      <c r="A15" s="607"/>
      <c r="B15" s="608"/>
      <c r="C15" s="608"/>
      <c r="D15" s="608"/>
      <c r="E15" s="608"/>
      <c r="F15" s="608"/>
      <c r="G15" s="608"/>
      <c r="H15" s="608"/>
      <c r="I15" s="608"/>
      <c r="J15" s="608"/>
      <c r="K15" s="608"/>
      <c r="L15" s="608"/>
      <c r="M15" s="192" t="s">
        <v>96</v>
      </c>
      <c r="N15" s="97">
        <v>1.1685000000000001</v>
      </c>
      <c r="O15" s="272"/>
    </row>
    <row r="16" spans="1:15" ht="16.5" thickBot="1">
      <c r="A16" s="609"/>
      <c r="B16" s="610"/>
      <c r="C16" s="610"/>
      <c r="D16" s="610"/>
      <c r="E16" s="610"/>
      <c r="F16" s="610"/>
      <c r="G16" s="610"/>
      <c r="H16" s="610"/>
      <c r="I16" s="610"/>
      <c r="J16" s="610"/>
      <c r="K16" s="610"/>
      <c r="L16" s="610"/>
      <c r="M16" s="193" t="s">
        <v>319</v>
      </c>
      <c r="N16" s="98">
        <v>0.72819999999999996</v>
      </c>
      <c r="O16" s="272"/>
    </row>
    <row r="17" spans="1:15">
      <c r="A17" s="55"/>
      <c r="B17" s="55"/>
      <c r="C17" s="79"/>
      <c r="D17" s="55"/>
      <c r="E17" s="82"/>
      <c r="F17" s="143">
        <v>164396.99965790333</v>
      </c>
      <c r="G17" s="270"/>
      <c r="H17" s="55"/>
      <c r="I17" s="55"/>
      <c r="J17" s="55"/>
      <c r="K17" s="55"/>
      <c r="L17" s="55"/>
      <c r="M17" s="55"/>
      <c r="N17" s="55"/>
      <c r="O17" s="272"/>
    </row>
    <row r="18" spans="1:15">
      <c r="A18" s="60"/>
      <c r="B18" s="325"/>
      <c r="C18" s="326"/>
      <c r="D18" s="326"/>
      <c r="E18" s="326"/>
      <c r="F18" s="326"/>
      <c r="G18" s="326"/>
      <c r="H18" s="326"/>
      <c r="I18" s="326"/>
      <c r="J18" s="326"/>
      <c r="K18" s="326"/>
      <c r="L18" s="326"/>
      <c r="M18" s="326"/>
      <c r="N18" s="326"/>
      <c r="O18" s="272"/>
    </row>
    <row r="19" spans="1:15" ht="15.75" thickBot="1">
      <c r="C19" s="80"/>
      <c r="E19" s="80"/>
      <c r="G19" s="367">
        <v>6413.4000000000005</v>
      </c>
    </row>
    <row r="20" spans="1:15" ht="15.75" thickBot="1">
      <c r="A20" s="611" t="s">
        <v>278</v>
      </c>
      <c r="B20" s="613" t="s">
        <v>0</v>
      </c>
      <c r="C20" s="615" t="s">
        <v>322</v>
      </c>
      <c r="D20" s="613" t="s">
        <v>279</v>
      </c>
      <c r="E20" s="618"/>
      <c r="F20" s="620" t="s">
        <v>280</v>
      </c>
      <c r="G20" s="621"/>
      <c r="H20" s="621"/>
      <c r="I20" s="622"/>
      <c r="J20" s="620" t="s">
        <v>281</v>
      </c>
      <c r="K20" s="621"/>
      <c r="L20" s="621"/>
      <c r="M20" s="621"/>
      <c r="N20" s="596" t="s">
        <v>200</v>
      </c>
    </row>
    <row r="21" spans="1:15" ht="15.75" thickBot="1">
      <c r="A21" s="612"/>
      <c r="B21" s="614"/>
      <c r="C21" s="616"/>
      <c r="D21" s="617"/>
      <c r="E21" s="619"/>
      <c r="F21" s="490" t="s">
        <v>382</v>
      </c>
      <c r="G21" s="490" t="s">
        <v>383</v>
      </c>
      <c r="H21" s="490" t="s">
        <v>384</v>
      </c>
      <c r="I21" s="490" t="s">
        <v>385</v>
      </c>
      <c r="J21" s="490" t="s">
        <v>382</v>
      </c>
      <c r="K21" s="490" t="s">
        <v>383</v>
      </c>
      <c r="L21" s="490" t="s">
        <v>384</v>
      </c>
      <c r="M21" s="490" t="s">
        <v>385</v>
      </c>
      <c r="N21" s="597"/>
      <c r="O21" s="272"/>
    </row>
    <row r="22" spans="1:15" ht="15.75" thickBot="1">
      <c r="A22" s="598" t="s">
        <v>371</v>
      </c>
      <c r="B22" s="599" t="s">
        <v>232</v>
      </c>
      <c r="C22" s="600"/>
      <c r="D22" s="601">
        <v>7.0855103275227357E-2</v>
      </c>
      <c r="E22" s="497" t="s">
        <v>279</v>
      </c>
      <c r="F22" s="358">
        <v>2.9851892194652171E-2</v>
      </c>
      <c r="G22" s="358">
        <v>4.4842100279114984E-2</v>
      </c>
      <c r="H22" s="358">
        <v>3.4740190000169327E-2</v>
      </c>
      <c r="I22" s="358">
        <v>0.19076132701961121</v>
      </c>
      <c r="J22" s="358">
        <v>0.174677790523768</v>
      </c>
      <c r="K22" s="358">
        <v>0.174677790523768</v>
      </c>
      <c r="L22" s="358">
        <v>0.174677790523768</v>
      </c>
      <c r="M22" s="340">
        <v>0.17577111893514841</v>
      </c>
      <c r="N22" s="394">
        <v>1</v>
      </c>
      <c r="O22" s="81"/>
    </row>
    <row r="23" spans="1:15" ht="15.75" thickBot="1">
      <c r="A23" s="595"/>
      <c r="B23" s="599"/>
      <c r="C23" s="600"/>
      <c r="D23" s="581"/>
      <c r="E23" s="497"/>
      <c r="F23" s="356"/>
      <c r="G23" s="363"/>
      <c r="H23" s="356"/>
      <c r="I23" s="363"/>
      <c r="J23" s="356"/>
      <c r="K23" s="363"/>
      <c r="L23" s="356"/>
      <c r="M23" s="365"/>
      <c r="N23" s="395"/>
      <c r="O23" s="81"/>
    </row>
    <row r="24" spans="1:15">
      <c r="A24" s="595"/>
      <c r="B24" s="599"/>
      <c r="C24" s="600"/>
      <c r="D24" s="582"/>
      <c r="E24" s="498" t="s">
        <v>282</v>
      </c>
      <c r="F24" s="357"/>
      <c r="G24" s="357"/>
      <c r="H24" s="357"/>
      <c r="I24" s="357"/>
      <c r="J24" s="357"/>
      <c r="K24" s="357"/>
      <c r="L24" s="357"/>
      <c r="M24" s="333"/>
      <c r="N24" s="396"/>
      <c r="O24" s="81"/>
    </row>
    <row r="25" spans="1:15">
      <c r="A25" s="595" t="s">
        <v>287</v>
      </c>
      <c r="B25" s="602" t="s">
        <v>202</v>
      </c>
      <c r="C25" s="589"/>
      <c r="D25" s="590">
        <v>5.8874641375126124E-4</v>
      </c>
      <c r="E25" s="497" t="s">
        <v>279</v>
      </c>
      <c r="F25" s="358">
        <v>2.9851892194652171E-2</v>
      </c>
      <c r="G25" s="358">
        <v>4.4842100279114984E-2</v>
      </c>
      <c r="H25" s="358">
        <v>3.4740190000169327E-2</v>
      </c>
      <c r="I25" s="358">
        <v>0.19076132701961121</v>
      </c>
      <c r="J25" s="358">
        <v>0.174677790523768</v>
      </c>
      <c r="K25" s="358">
        <v>0.174677790523768</v>
      </c>
      <c r="L25" s="358">
        <v>0.174677790523768</v>
      </c>
      <c r="M25" s="340">
        <v>0.17577111893514841</v>
      </c>
      <c r="N25" s="397">
        <v>1</v>
      </c>
      <c r="O25" s="81"/>
    </row>
    <row r="26" spans="1:15" ht="17.25" customHeight="1">
      <c r="A26" s="595"/>
      <c r="B26" s="602"/>
      <c r="C26" s="589"/>
      <c r="D26" s="590"/>
      <c r="E26" s="497"/>
      <c r="F26" s="343"/>
      <c r="G26" s="343"/>
      <c r="H26" s="343"/>
      <c r="I26" s="343"/>
      <c r="J26" s="343"/>
      <c r="K26" s="343"/>
      <c r="L26" s="343"/>
      <c r="M26" s="352"/>
      <c r="N26" s="395"/>
      <c r="O26" s="81"/>
    </row>
    <row r="27" spans="1:15" ht="15" customHeight="1">
      <c r="A27" s="595"/>
      <c r="B27" s="602"/>
      <c r="C27" s="589"/>
      <c r="D27" s="590"/>
      <c r="E27" s="498" t="s">
        <v>282</v>
      </c>
      <c r="F27" s="357"/>
      <c r="G27" s="357"/>
      <c r="H27" s="357"/>
      <c r="I27" s="357"/>
      <c r="J27" s="357"/>
      <c r="K27" s="357"/>
      <c r="L27" s="357"/>
      <c r="M27" s="333"/>
      <c r="N27" s="396"/>
      <c r="O27" s="81"/>
    </row>
    <row r="28" spans="1:15" ht="15" customHeight="1">
      <c r="A28" s="595" t="s">
        <v>288</v>
      </c>
      <c r="B28" s="578" t="s">
        <v>393</v>
      </c>
      <c r="C28" s="589"/>
      <c r="D28" s="590">
        <v>6.0788656619662408E-2</v>
      </c>
      <c r="E28" s="496" t="s">
        <v>279</v>
      </c>
      <c r="F28" s="358">
        <v>2.9851892194652171E-2</v>
      </c>
      <c r="G28" s="358">
        <v>4.4842100279114984E-2</v>
      </c>
      <c r="H28" s="358">
        <v>3.4740190000169327E-2</v>
      </c>
      <c r="I28" s="358">
        <v>0.19076132701961121</v>
      </c>
      <c r="J28" s="358">
        <v>0.174677790523768</v>
      </c>
      <c r="K28" s="358">
        <v>0.174677790523768</v>
      </c>
      <c r="L28" s="358">
        <v>0.174677790523768</v>
      </c>
      <c r="M28" s="340">
        <v>0.17577111893514841</v>
      </c>
      <c r="N28" s="397">
        <v>1</v>
      </c>
      <c r="O28" s="81"/>
    </row>
    <row r="29" spans="1:15" ht="15" customHeight="1">
      <c r="A29" s="595"/>
      <c r="B29" s="578"/>
      <c r="C29" s="589"/>
      <c r="D29" s="590"/>
      <c r="E29" s="497"/>
      <c r="F29" s="343"/>
      <c r="G29" s="343"/>
      <c r="H29" s="343"/>
      <c r="I29" s="343"/>
      <c r="J29" s="343"/>
      <c r="K29" s="343"/>
      <c r="L29" s="343"/>
      <c r="M29" s="352"/>
      <c r="N29" s="395"/>
      <c r="O29" s="81"/>
    </row>
    <row r="30" spans="1:15" ht="15" customHeight="1">
      <c r="A30" s="595"/>
      <c r="B30" s="578"/>
      <c r="C30" s="589"/>
      <c r="D30" s="590"/>
      <c r="E30" s="498" t="s">
        <v>282</v>
      </c>
      <c r="F30" s="357"/>
      <c r="G30" s="357"/>
      <c r="H30" s="357"/>
      <c r="I30" s="357"/>
      <c r="J30" s="357"/>
      <c r="K30" s="357"/>
      <c r="L30" s="357"/>
      <c r="M30" s="333"/>
      <c r="N30" s="396"/>
      <c r="O30" s="81"/>
    </row>
    <row r="31" spans="1:15" ht="15" customHeight="1">
      <c r="A31" s="595" t="s">
        <v>289</v>
      </c>
      <c r="B31" s="578" t="s">
        <v>285</v>
      </c>
      <c r="C31" s="589"/>
      <c r="D31" s="590">
        <v>4.7787484730329004E-3</v>
      </c>
      <c r="E31" s="496" t="s">
        <v>279</v>
      </c>
      <c r="F31" s="358">
        <v>2.9851892194652171E-2</v>
      </c>
      <c r="G31" s="358">
        <v>4.4842100279114984E-2</v>
      </c>
      <c r="H31" s="358">
        <v>3.4740190000169327E-2</v>
      </c>
      <c r="I31" s="358">
        <v>0.19076132701961121</v>
      </c>
      <c r="J31" s="358">
        <v>0.174677790523768</v>
      </c>
      <c r="K31" s="358">
        <v>0.174677790523768</v>
      </c>
      <c r="L31" s="358">
        <v>0.174677790523768</v>
      </c>
      <c r="M31" s="340">
        <v>0.17577111893514841</v>
      </c>
      <c r="N31" s="397">
        <v>1</v>
      </c>
      <c r="O31" s="81"/>
    </row>
    <row r="32" spans="1:15" ht="15" customHeight="1">
      <c r="A32" s="595"/>
      <c r="B32" s="578"/>
      <c r="C32" s="589"/>
      <c r="D32" s="590"/>
      <c r="E32" s="497"/>
      <c r="F32" s="343"/>
      <c r="G32" s="343"/>
      <c r="H32" s="343"/>
      <c r="I32" s="343"/>
      <c r="J32" s="343"/>
      <c r="K32" s="343"/>
      <c r="L32" s="343"/>
      <c r="M32" s="352"/>
      <c r="N32" s="395"/>
      <c r="O32" s="81"/>
    </row>
    <row r="33" spans="1:15" ht="15" customHeight="1">
      <c r="A33" s="595"/>
      <c r="B33" s="578"/>
      <c r="C33" s="589"/>
      <c r="D33" s="590"/>
      <c r="E33" s="498" t="s">
        <v>282</v>
      </c>
      <c r="F33" s="357"/>
      <c r="G33" s="357"/>
      <c r="H33" s="357"/>
      <c r="I33" s="357"/>
      <c r="J33" s="357"/>
      <c r="K33" s="357"/>
      <c r="L33" s="357"/>
      <c r="M33" s="333"/>
      <c r="N33" s="396"/>
      <c r="O33" s="81"/>
    </row>
    <row r="34" spans="1:15">
      <c r="A34" s="595" t="s">
        <v>290</v>
      </c>
      <c r="B34" s="578" t="s">
        <v>286</v>
      </c>
      <c r="C34" s="589"/>
      <c r="D34" s="590">
        <v>2.1538467162742865E-3</v>
      </c>
      <c r="E34" s="496" t="s">
        <v>279</v>
      </c>
      <c r="F34" s="358">
        <v>2.9851892194652171E-2</v>
      </c>
      <c r="G34" s="358">
        <v>4.4842100279114984E-2</v>
      </c>
      <c r="H34" s="358">
        <v>3.4740190000169327E-2</v>
      </c>
      <c r="I34" s="358">
        <v>0.19076132701961121</v>
      </c>
      <c r="J34" s="358">
        <v>0.174677790523768</v>
      </c>
      <c r="K34" s="358">
        <v>0.174677790523768</v>
      </c>
      <c r="L34" s="358">
        <v>0.174677790523768</v>
      </c>
      <c r="M34" s="340">
        <v>0.17577111893514841</v>
      </c>
      <c r="N34" s="397">
        <v>1</v>
      </c>
      <c r="O34" s="81"/>
    </row>
    <row r="35" spans="1:15">
      <c r="A35" s="595"/>
      <c r="B35" s="578"/>
      <c r="C35" s="589"/>
      <c r="D35" s="590"/>
      <c r="E35" s="497"/>
      <c r="F35" s="343"/>
      <c r="G35" s="343"/>
      <c r="H35" s="343"/>
      <c r="I35" s="343"/>
      <c r="J35" s="343"/>
      <c r="K35" s="343"/>
      <c r="L35" s="343"/>
      <c r="M35" s="352"/>
      <c r="N35" s="395"/>
      <c r="O35" s="81"/>
    </row>
    <row r="36" spans="1:15">
      <c r="A36" s="595"/>
      <c r="B36" s="578"/>
      <c r="C36" s="589"/>
      <c r="D36" s="590"/>
      <c r="E36" s="498" t="s">
        <v>282</v>
      </c>
      <c r="F36" s="357"/>
      <c r="G36" s="357"/>
      <c r="H36" s="357"/>
      <c r="I36" s="357"/>
      <c r="J36" s="357"/>
      <c r="K36" s="357"/>
      <c r="L36" s="357"/>
      <c r="M36" s="333"/>
      <c r="N36" s="396"/>
      <c r="O36" s="81"/>
    </row>
    <row r="37" spans="1:15" s="329" customFormat="1" ht="36" customHeight="1">
      <c r="A37" s="139"/>
      <c r="B37" s="147" t="s">
        <v>309</v>
      </c>
      <c r="C37" s="140"/>
      <c r="D37" s="141">
        <v>7.8376444878285809E-2</v>
      </c>
      <c r="E37" s="142"/>
      <c r="F37" s="168"/>
      <c r="G37" s="168"/>
      <c r="H37" s="168"/>
      <c r="I37" s="168"/>
      <c r="J37" s="168"/>
      <c r="K37" s="168"/>
      <c r="L37" s="168"/>
      <c r="M37" s="334"/>
      <c r="N37" s="398"/>
      <c r="O37" s="328"/>
    </row>
    <row r="38" spans="1:15" ht="15" customHeight="1">
      <c r="A38" s="186"/>
      <c r="B38" s="187"/>
      <c r="C38" s="188"/>
      <c r="D38" s="189"/>
      <c r="E38" s="190"/>
      <c r="F38" s="359"/>
      <c r="G38" s="359"/>
      <c r="H38" s="359"/>
      <c r="I38" s="359"/>
      <c r="J38" s="359"/>
      <c r="K38" s="359"/>
      <c r="L38" s="359"/>
      <c r="M38" s="338"/>
      <c r="N38" s="399"/>
      <c r="O38" s="81"/>
    </row>
    <row r="39" spans="1:15" ht="15" customHeight="1">
      <c r="A39" s="575" t="s">
        <v>291</v>
      </c>
      <c r="B39" s="578" t="s">
        <v>373</v>
      </c>
      <c r="C39" s="589"/>
      <c r="D39" s="590">
        <v>1.7392153819306044E-2</v>
      </c>
      <c r="E39" s="497" t="s">
        <v>279</v>
      </c>
      <c r="F39" s="341">
        <v>0.5</v>
      </c>
      <c r="G39" s="341">
        <v>0.5</v>
      </c>
      <c r="H39" s="342"/>
      <c r="I39" s="342"/>
      <c r="J39" s="342"/>
      <c r="K39" s="342"/>
      <c r="L39" s="342"/>
      <c r="M39" s="366"/>
      <c r="N39" s="397">
        <v>1</v>
      </c>
      <c r="O39" s="81"/>
    </row>
    <row r="40" spans="1:15" ht="15" customHeight="1">
      <c r="A40" s="576"/>
      <c r="B40" s="578"/>
      <c r="C40" s="589"/>
      <c r="D40" s="590"/>
      <c r="E40" s="497"/>
      <c r="F40" s="343"/>
      <c r="G40" s="343"/>
      <c r="H40" s="344"/>
      <c r="I40" s="344"/>
      <c r="J40" s="344"/>
      <c r="K40" s="344"/>
      <c r="L40" s="344"/>
      <c r="M40" s="353"/>
      <c r="N40" s="395"/>
      <c r="O40" s="81"/>
    </row>
    <row r="41" spans="1:15" ht="15" customHeight="1">
      <c r="A41" s="577"/>
      <c r="B41" s="578"/>
      <c r="C41" s="589"/>
      <c r="D41" s="590"/>
      <c r="E41" s="498" t="s">
        <v>282</v>
      </c>
      <c r="F41" s="339"/>
      <c r="G41" s="89"/>
      <c r="H41" s="89"/>
      <c r="I41" s="89"/>
      <c r="J41" s="89"/>
      <c r="K41" s="89"/>
      <c r="L41" s="89"/>
      <c r="M41" s="354"/>
      <c r="N41" s="396"/>
      <c r="O41" s="81"/>
    </row>
    <row r="42" spans="1:15">
      <c r="A42" s="575" t="s">
        <v>292</v>
      </c>
      <c r="B42" s="578" t="s">
        <v>343</v>
      </c>
      <c r="C42" s="589"/>
      <c r="D42" s="590">
        <v>3.8712282764739557E-2</v>
      </c>
      <c r="E42" s="497" t="s">
        <v>279</v>
      </c>
      <c r="F42" s="342"/>
      <c r="G42" s="358">
        <v>0.33333333333333331</v>
      </c>
      <c r="H42" s="358">
        <v>0.33333333333333331</v>
      </c>
      <c r="I42" s="358">
        <v>0.33333333333333331</v>
      </c>
      <c r="J42" s="342"/>
      <c r="K42" s="342"/>
      <c r="L42" s="342"/>
      <c r="M42" s="366"/>
      <c r="N42" s="397">
        <v>1</v>
      </c>
      <c r="O42" s="81"/>
    </row>
    <row r="43" spans="1:15">
      <c r="A43" s="576"/>
      <c r="B43" s="578"/>
      <c r="C43" s="589"/>
      <c r="D43" s="590"/>
      <c r="E43" s="497"/>
      <c r="F43" s="344"/>
      <c r="G43" s="343"/>
      <c r="H43" s="343"/>
      <c r="I43" s="343"/>
      <c r="J43" s="344"/>
      <c r="K43" s="344"/>
      <c r="L43" s="344"/>
      <c r="M43" s="353"/>
      <c r="N43" s="395"/>
      <c r="O43" s="81"/>
    </row>
    <row r="44" spans="1:15">
      <c r="A44" s="577"/>
      <c r="B44" s="578"/>
      <c r="C44" s="589"/>
      <c r="D44" s="590"/>
      <c r="E44" s="498" t="s">
        <v>282</v>
      </c>
      <c r="F44" s="89"/>
      <c r="G44" s="89"/>
      <c r="H44" s="89"/>
      <c r="I44" s="89"/>
      <c r="J44" s="89"/>
      <c r="K44" s="89"/>
      <c r="L44" s="89"/>
      <c r="M44" s="354"/>
      <c r="N44" s="396"/>
      <c r="O44" s="272"/>
    </row>
    <row r="45" spans="1:15">
      <c r="A45" s="575" t="s">
        <v>293</v>
      </c>
      <c r="B45" s="591" t="s">
        <v>370</v>
      </c>
      <c r="C45" s="579"/>
      <c r="D45" s="594"/>
      <c r="E45" s="497" t="s">
        <v>279</v>
      </c>
      <c r="F45" s="360"/>
      <c r="G45" s="360"/>
      <c r="H45" s="360"/>
      <c r="I45" s="358">
        <v>0.2</v>
      </c>
      <c r="J45" s="350">
        <v>0.2</v>
      </c>
      <c r="K45" s="350">
        <v>0.2</v>
      </c>
      <c r="L45" s="350">
        <v>0.2</v>
      </c>
      <c r="M45" s="355">
        <v>0.2</v>
      </c>
      <c r="N45" s="397">
        <v>1</v>
      </c>
      <c r="O45" s="272"/>
    </row>
    <row r="46" spans="1:15">
      <c r="A46" s="576"/>
      <c r="B46" s="592"/>
      <c r="C46" s="579"/>
      <c r="D46" s="594"/>
      <c r="E46" s="497"/>
      <c r="F46" s="344"/>
      <c r="G46" s="344"/>
      <c r="H46" s="344"/>
      <c r="I46" s="343"/>
      <c r="J46" s="343"/>
      <c r="K46" s="343"/>
      <c r="L46" s="343"/>
      <c r="M46" s="352"/>
      <c r="N46" s="395"/>
      <c r="O46" s="272"/>
    </row>
    <row r="47" spans="1:15">
      <c r="A47" s="577"/>
      <c r="B47" s="593"/>
      <c r="C47" s="579"/>
      <c r="D47" s="594"/>
      <c r="E47" s="498" t="s">
        <v>282</v>
      </c>
      <c r="F47" s="357"/>
      <c r="G47" s="357"/>
      <c r="H47" s="357"/>
      <c r="I47" s="357"/>
      <c r="J47" s="357"/>
      <c r="K47" s="357"/>
      <c r="L47" s="357"/>
      <c r="M47" s="333"/>
      <c r="N47" s="400"/>
      <c r="O47" s="272"/>
    </row>
    <row r="48" spans="1:15">
      <c r="A48" s="575" t="s">
        <v>294</v>
      </c>
      <c r="B48" s="578" t="s">
        <v>21</v>
      </c>
      <c r="C48" s="579"/>
      <c r="D48" s="580">
        <v>1.8823505040801167E-3</v>
      </c>
      <c r="E48" s="497" t="s">
        <v>279</v>
      </c>
      <c r="F48" s="361"/>
      <c r="G48" s="361"/>
      <c r="H48" s="361"/>
      <c r="I48" s="364">
        <v>0.5</v>
      </c>
      <c r="J48" s="364"/>
      <c r="K48" s="364"/>
      <c r="L48" s="350"/>
      <c r="M48" s="348">
        <v>0.5</v>
      </c>
      <c r="N48" s="397">
        <v>1</v>
      </c>
      <c r="O48" s="272"/>
    </row>
    <row r="49" spans="1:15">
      <c r="A49" s="576"/>
      <c r="B49" s="578"/>
      <c r="C49" s="579"/>
      <c r="D49" s="581"/>
      <c r="E49" s="497"/>
      <c r="F49" s="339"/>
      <c r="G49" s="339"/>
      <c r="H49" s="339"/>
      <c r="I49" s="343"/>
      <c r="J49" s="339"/>
      <c r="K49" s="339"/>
      <c r="L49" s="344"/>
      <c r="M49" s="352"/>
      <c r="N49" s="395"/>
      <c r="O49" s="272"/>
    </row>
    <row r="50" spans="1:15">
      <c r="A50" s="577"/>
      <c r="B50" s="578"/>
      <c r="C50" s="579"/>
      <c r="D50" s="582"/>
      <c r="E50" s="498" t="s">
        <v>282</v>
      </c>
      <c r="F50" s="357"/>
      <c r="G50" s="357"/>
      <c r="H50" s="357"/>
      <c r="I50" s="357"/>
      <c r="J50" s="357"/>
      <c r="K50" s="357"/>
      <c r="L50" s="357"/>
      <c r="M50" s="333"/>
      <c r="N50" s="401"/>
      <c r="O50" s="272"/>
    </row>
    <row r="51" spans="1:15" ht="36" customHeight="1">
      <c r="A51" s="139"/>
      <c r="B51" s="147" t="s">
        <v>309</v>
      </c>
      <c r="C51" s="140"/>
      <c r="D51" s="141">
        <v>1.9274504323386159E-2</v>
      </c>
      <c r="E51" s="324"/>
      <c r="F51" s="168"/>
      <c r="G51" s="168"/>
      <c r="H51" s="168"/>
      <c r="I51" s="168"/>
      <c r="J51" s="168"/>
      <c r="K51" s="168"/>
      <c r="L51" s="168"/>
      <c r="M51" s="334"/>
      <c r="N51" s="398"/>
      <c r="O51" s="272"/>
    </row>
    <row r="52" spans="1:15">
      <c r="A52" s="575" t="s">
        <v>295</v>
      </c>
      <c r="B52" s="583" t="s">
        <v>333</v>
      </c>
      <c r="C52" s="586"/>
      <c r="D52" s="580">
        <v>4.8486378841986748E-2</v>
      </c>
      <c r="E52" s="497" t="s">
        <v>279</v>
      </c>
      <c r="F52" s="349">
        <v>0.125</v>
      </c>
      <c r="G52" s="349">
        <v>0.125</v>
      </c>
      <c r="H52" s="349">
        <v>0.125</v>
      </c>
      <c r="I52" s="349">
        <v>0.125</v>
      </c>
      <c r="J52" s="349">
        <v>0.125</v>
      </c>
      <c r="K52" s="349">
        <v>0.125</v>
      </c>
      <c r="L52" s="349">
        <v>0.125</v>
      </c>
      <c r="M52" s="351">
        <v>0.125</v>
      </c>
      <c r="N52" s="397">
        <v>1</v>
      </c>
      <c r="O52" s="272"/>
    </row>
    <row r="53" spans="1:15">
      <c r="A53" s="576"/>
      <c r="B53" s="584"/>
      <c r="C53" s="587"/>
      <c r="D53" s="581"/>
      <c r="E53" s="497"/>
      <c r="F53" s="343"/>
      <c r="G53" s="343"/>
      <c r="H53" s="343"/>
      <c r="I53" s="343"/>
      <c r="J53" s="343"/>
      <c r="K53" s="343"/>
      <c r="L53" s="343"/>
      <c r="M53" s="352"/>
      <c r="N53" s="395"/>
      <c r="O53" s="272"/>
    </row>
    <row r="54" spans="1:15">
      <c r="A54" s="577"/>
      <c r="B54" s="585"/>
      <c r="C54" s="588"/>
      <c r="D54" s="582"/>
      <c r="E54" s="498" t="s">
        <v>282</v>
      </c>
      <c r="F54" s="89"/>
      <c r="G54" s="89"/>
      <c r="H54" s="89"/>
      <c r="I54" s="89"/>
      <c r="J54" s="89"/>
      <c r="K54" s="89"/>
      <c r="L54" s="89"/>
      <c r="M54" s="354"/>
      <c r="N54" s="401"/>
      <c r="O54" s="272"/>
    </row>
    <row r="55" spans="1:15">
      <c r="A55" s="575" t="s">
        <v>296</v>
      </c>
      <c r="B55" s="578" t="s">
        <v>335</v>
      </c>
      <c r="C55" s="579"/>
      <c r="D55" s="580">
        <v>8.7525410580609836E-2</v>
      </c>
      <c r="E55" s="497" t="s">
        <v>279</v>
      </c>
      <c r="F55" s="350">
        <v>0.125</v>
      </c>
      <c r="G55" s="350">
        <v>0.125</v>
      </c>
      <c r="H55" s="350">
        <v>0.125</v>
      </c>
      <c r="I55" s="350">
        <v>0.125</v>
      </c>
      <c r="J55" s="350">
        <v>0.125</v>
      </c>
      <c r="K55" s="350">
        <v>0.125</v>
      </c>
      <c r="L55" s="350">
        <v>0.125</v>
      </c>
      <c r="M55" s="355">
        <v>0.125</v>
      </c>
      <c r="N55" s="397">
        <v>1</v>
      </c>
      <c r="O55" s="272"/>
    </row>
    <row r="56" spans="1:15">
      <c r="A56" s="576"/>
      <c r="B56" s="578"/>
      <c r="C56" s="579"/>
      <c r="D56" s="581"/>
      <c r="E56" s="497"/>
      <c r="F56" s="343"/>
      <c r="G56" s="343"/>
      <c r="H56" s="343"/>
      <c r="I56" s="343"/>
      <c r="J56" s="343"/>
      <c r="K56" s="343"/>
      <c r="L56" s="343"/>
      <c r="M56" s="352"/>
      <c r="N56" s="395"/>
      <c r="O56" s="272"/>
    </row>
    <row r="57" spans="1:15">
      <c r="A57" s="577"/>
      <c r="B57" s="578"/>
      <c r="C57" s="579"/>
      <c r="D57" s="582"/>
      <c r="E57" s="498" t="s">
        <v>282</v>
      </c>
      <c r="F57" s="357"/>
      <c r="G57" s="357"/>
      <c r="H57" s="357"/>
      <c r="I57" s="357"/>
      <c r="J57" s="357"/>
      <c r="K57" s="357"/>
      <c r="L57" s="357"/>
      <c r="M57" s="333"/>
      <c r="N57" s="401"/>
      <c r="O57" s="272"/>
    </row>
    <row r="58" spans="1:15" ht="36" customHeight="1">
      <c r="A58" s="139"/>
      <c r="B58" s="147" t="s">
        <v>309</v>
      </c>
      <c r="C58" s="140"/>
      <c r="D58" s="141">
        <v>0.13601178942259659</v>
      </c>
      <c r="E58" s="324"/>
      <c r="F58" s="168"/>
      <c r="G58" s="168"/>
      <c r="H58" s="168"/>
      <c r="I58" s="168"/>
      <c r="J58" s="168"/>
      <c r="K58" s="168"/>
      <c r="L58" s="168"/>
      <c r="M58" s="334"/>
      <c r="N58" s="398"/>
      <c r="O58" s="272"/>
    </row>
    <row r="59" spans="1:15">
      <c r="A59" s="62"/>
      <c r="B59" s="63"/>
      <c r="C59" s="64"/>
      <c r="D59" s="65"/>
      <c r="E59" s="497"/>
      <c r="F59" s="362"/>
      <c r="G59" s="339"/>
      <c r="H59" s="362"/>
      <c r="I59" s="339"/>
      <c r="J59" s="362"/>
      <c r="K59" s="339"/>
      <c r="L59" s="362"/>
      <c r="M59" s="345"/>
      <c r="N59" s="402"/>
      <c r="O59" s="272"/>
    </row>
    <row r="60" spans="1:15">
      <c r="A60" s="495"/>
      <c r="B60" s="66"/>
      <c r="C60" s="67"/>
      <c r="D60" s="67"/>
      <c r="E60" s="67"/>
      <c r="F60" s="68"/>
      <c r="G60" s="68"/>
      <c r="H60" s="68"/>
      <c r="I60" s="68"/>
      <c r="J60" s="68"/>
      <c r="K60" s="68"/>
      <c r="L60" s="68"/>
      <c r="M60" s="69"/>
      <c r="N60" s="403"/>
      <c r="O60" s="81"/>
    </row>
    <row r="61" spans="1:15">
      <c r="A61" s="139"/>
      <c r="B61" s="148" t="s">
        <v>313</v>
      </c>
      <c r="C61" s="149"/>
      <c r="D61" s="150">
        <v>0.15528629374598274</v>
      </c>
      <c r="E61" s="150"/>
      <c r="F61" s="151"/>
      <c r="G61" s="151"/>
      <c r="H61" s="151"/>
      <c r="I61" s="151"/>
      <c r="J61" s="151"/>
      <c r="K61" s="151"/>
      <c r="L61" s="151"/>
      <c r="M61" s="335"/>
      <c r="N61" s="152"/>
      <c r="O61" s="81"/>
    </row>
    <row r="62" spans="1:15" ht="15" hidden="1" customHeight="1">
      <c r="A62" s="371"/>
      <c r="B62" s="70"/>
      <c r="C62" s="71"/>
      <c r="D62" s="72"/>
      <c r="E62" s="72"/>
      <c r="F62" s="146"/>
      <c r="G62" s="146"/>
      <c r="H62" s="146"/>
      <c r="I62" s="146"/>
      <c r="J62" s="146"/>
      <c r="K62" s="146"/>
      <c r="L62" s="146"/>
      <c r="M62" s="336"/>
      <c r="N62" s="403"/>
      <c r="O62" s="272"/>
    </row>
    <row r="63" spans="1:15">
      <c r="A63" s="404"/>
      <c r="B63" s="70" t="s">
        <v>311</v>
      </c>
      <c r="C63" s="370"/>
      <c r="D63" s="72">
        <v>0.23366273862426856</v>
      </c>
      <c r="E63" s="72"/>
      <c r="F63" s="346"/>
      <c r="G63" s="346"/>
      <c r="H63" s="346"/>
      <c r="I63" s="346"/>
      <c r="J63" s="346"/>
      <c r="K63" s="346"/>
      <c r="L63" s="346"/>
      <c r="M63" s="347"/>
      <c r="N63" s="405"/>
      <c r="O63" s="83">
        <f>N63-C63</f>
        <v>0</v>
      </c>
    </row>
    <row r="64" spans="1:15">
      <c r="A64" s="404"/>
      <c r="B64" s="73" t="s">
        <v>283</v>
      </c>
      <c r="C64" s="70"/>
      <c r="D64" s="70"/>
      <c r="E64" s="70"/>
      <c r="F64" s="74">
        <v>2.9851892194652174E-2</v>
      </c>
      <c r="G64" s="74">
        <v>4.4842100279114984E-2</v>
      </c>
      <c r="H64" s="74">
        <v>3.4740190000169327E-2</v>
      </c>
      <c r="I64" s="74">
        <v>0.19076132701961121</v>
      </c>
      <c r="J64" s="74">
        <v>0.17467779052376803</v>
      </c>
      <c r="K64" s="74">
        <v>0.17467779052376803</v>
      </c>
      <c r="L64" s="74">
        <v>0.17467779052376803</v>
      </c>
      <c r="M64" s="337">
        <v>0.17577111893514841</v>
      </c>
      <c r="N64" s="403">
        <v>1.0000000000000002</v>
      </c>
      <c r="O64" s="81"/>
    </row>
    <row r="65" spans="1:15">
      <c r="A65" s="404"/>
      <c r="B65" s="70" t="s">
        <v>312</v>
      </c>
      <c r="C65" s="145"/>
      <c r="D65" s="145"/>
      <c r="E65" s="145"/>
      <c r="F65" s="368"/>
      <c r="G65" s="368"/>
      <c r="H65" s="368"/>
      <c r="I65" s="368"/>
      <c r="J65" s="368"/>
      <c r="K65" s="368"/>
      <c r="L65" s="368"/>
      <c r="M65" s="369"/>
      <c r="N65" s="403"/>
      <c r="O65" s="81"/>
    </row>
    <row r="66" spans="1:15">
      <c r="A66" s="404"/>
      <c r="B66" s="75" t="s">
        <v>284</v>
      </c>
      <c r="C66" s="76"/>
      <c r="D66" s="76"/>
      <c r="E66" s="76"/>
      <c r="F66" s="74">
        <v>2.9851892194652174E-2</v>
      </c>
      <c r="G66" s="74">
        <v>7.4693992473767151E-2</v>
      </c>
      <c r="H66" s="74">
        <v>0.10943418247393648</v>
      </c>
      <c r="I66" s="74">
        <v>0.30019550949354767</v>
      </c>
      <c r="J66" s="74">
        <v>0.4748733000173157</v>
      </c>
      <c r="K66" s="74">
        <v>0.64955109054108373</v>
      </c>
      <c r="L66" s="74">
        <v>0.8242288810648517</v>
      </c>
      <c r="M66" s="337">
        <v>1</v>
      </c>
      <c r="N66" s="403"/>
      <c r="O66" s="144"/>
    </row>
    <row r="67" spans="1:15" ht="27.75" customHeight="1" thickBot="1">
      <c r="A67" s="406"/>
      <c r="B67" s="77"/>
      <c r="C67" s="78"/>
      <c r="D67" s="78"/>
      <c r="E67" s="78"/>
      <c r="F67" s="407"/>
      <c r="G67" s="407"/>
      <c r="H67" s="407"/>
      <c r="I67" s="407"/>
      <c r="J67" s="407"/>
      <c r="K67" s="407"/>
      <c r="L67" s="407"/>
      <c r="M67" s="408"/>
      <c r="N67" s="409"/>
      <c r="O67" s="272"/>
    </row>
    <row r="69" spans="1:15">
      <c r="F69" s="125"/>
      <c r="G69" s="125"/>
      <c r="H69" s="125"/>
      <c r="I69" s="125"/>
      <c r="J69" s="125"/>
      <c r="K69" s="125"/>
      <c r="L69" s="125"/>
      <c r="M69" s="125"/>
      <c r="N69" s="125"/>
      <c r="O69" s="125"/>
    </row>
  </sheetData>
  <mergeCells count="60">
    <mergeCell ref="A10:L12"/>
    <mergeCell ref="A4:N4"/>
    <mergeCell ref="A5:N5"/>
    <mergeCell ref="A6:N6"/>
    <mergeCell ref="A7:N7"/>
    <mergeCell ref="A8:N8"/>
    <mergeCell ref="A25:A27"/>
    <mergeCell ref="B25:B27"/>
    <mergeCell ref="C25:C27"/>
    <mergeCell ref="D25:D27"/>
    <mergeCell ref="A13:L13"/>
    <mergeCell ref="A14:L16"/>
    <mergeCell ref="A20:A21"/>
    <mergeCell ref="B20:B21"/>
    <mergeCell ref="C20:C21"/>
    <mergeCell ref="D20:D21"/>
    <mergeCell ref="E20:E21"/>
    <mergeCell ref="F20:I20"/>
    <mergeCell ref="J20:M20"/>
    <mergeCell ref="N20:N21"/>
    <mergeCell ref="A22:A24"/>
    <mergeCell ref="B22:B24"/>
    <mergeCell ref="C22:C24"/>
    <mergeCell ref="D22:D24"/>
    <mergeCell ref="A28:A30"/>
    <mergeCell ref="B28:B30"/>
    <mergeCell ref="C28:C30"/>
    <mergeCell ref="D28:D30"/>
    <mergeCell ref="A31:A33"/>
    <mergeCell ref="B31:B33"/>
    <mergeCell ref="C31:C33"/>
    <mergeCell ref="D31:D33"/>
    <mergeCell ref="A34:A36"/>
    <mergeCell ref="B34:B36"/>
    <mergeCell ref="C34:C36"/>
    <mergeCell ref="D34:D36"/>
    <mergeCell ref="A39:A41"/>
    <mergeCell ref="B39:B41"/>
    <mergeCell ref="C39:C41"/>
    <mergeCell ref="D39:D41"/>
    <mergeCell ref="A42:A44"/>
    <mergeCell ref="B42:B44"/>
    <mergeCell ref="C42:C44"/>
    <mergeCell ref="D42:D44"/>
    <mergeCell ref="A45:A47"/>
    <mergeCell ref="B45:B47"/>
    <mergeCell ref="C45:C47"/>
    <mergeCell ref="D45:D47"/>
    <mergeCell ref="A55:A57"/>
    <mergeCell ref="B55:B57"/>
    <mergeCell ref="C55:C57"/>
    <mergeCell ref="D55:D57"/>
    <mergeCell ref="A48:A50"/>
    <mergeCell ref="B48:B50"/>
    <mergeCell ref="C48:C50"/>
    <mergeCell ref="D48:D50"/>
    <mergeCell ref="A52:A54"/>
    <mergeCell ref="B52:B54"/>
    <mergeCell ref="C52:C54"/>
    <mergeCell ref="D52:D54"/>
  </mergeCells>
  <pageMargins left="0.31496062992125984" right="0.31496062992125984" top="0.39370078740157483" bottom="1.1811023622047245" header="0.11811023622047245" footer="0"/>
  <pageSetup paperSize="9" scale="49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4:R6560"/>
  <sheetViews>
    <sheetView zoomScale="80" zoomScaleNormal="80" workbookViewId="0">
      <selection activeCell="AE31" sqref="AE31"/>
    </sheetView>
  </sheetViews>
  <sheetFormatPr defaultRowHeight="15"/>
  <cols>
    <col min="1" max="1" width="3.28515625" style="272" customWidth="1"/>
    <col min="2" max="2" width="11.28515625" style="272" customWidth="1"/>
    <col min="3" max="3" width="15" style="272" customWidth="1"/>
    <col min="4" max="4" width="51.5703125" style="272" customWidth="1"/>
    <col min="5" max="5" width="8.28515625" style="34" customWidth="1"/>
    <col min="6" max="6" width="11.5703125" style="34" customWidth="1"/>
    <col min="7" max="7" width="2.85546875" style="272" customWidth="1"/>
    <col min="8" max="16384" width="9.140625" style="272"/>
  </cols>
  <sheetData>
    <row r="4" spans="1:7">
      <c r="A4" s="532" t="s">
        <v>419</v>
      </c>
      <c r="B4" s="532"/>
      <c r="C4" s="532"/>
      <c r="D4" s="532"/>
      <c r="E4" s="532"/>
      <c r="F4" s="532"/>
      <c r="G4" s="532"/>
    </row>
    <row r="5" spans="1:7">
      <c r="A5" s="532" t="s">
        <v>420</v>
      </c>
      <c r="B5" s="532"/>
      <c r="C5" s="532"/>
      <c r="D5" s="532"/>
      <c r="E5" s="532"/>
      <c r="F5" s="532"/>
      <c r="G5" s="532"/>
    </row>
    <row r="6" spans="1:7">
      <c r="A6" s="532" t="s">
        <v>421</v>
      </c>
      <c r="B6" s="532"/>
      <c r="C6" s="532"/>
      <c r="D6" s="532"/>
      <c r="E6" s="532"/>
      <c r="F6" s="532"/>
      <c r="G6" s="532"/>
    </row>
    <row r="7" spans="1:7">
      <c r="A7" s="532" t="s">
        <v>422</v>
      </c>
      <c r="B7" s="532"/>
      <c r="C7" s="532"/>
      <c r="D7" s="532"/>
      <c r="E7" s="532"/>
      <c r="F7" s="532"/>
      <c r="G7" s="532"/>
    </row>
    <row r="8" spans="1:7">
      <c r="A8" s="532" t="s">
        <v>423</v>
      </c>
      <c r="B8" s="532"/>
      <c r="C8" s="532"/>
      <c r="D8" s="532"/>
      <c r="E8" s="532"/>
      <c r="F8" s="532"/>
      <c r="G8" s="532"/>
    </row>
    <row r="9" spans="1:7" ht="15.75" thickBot="1"/>
    <row r="10" spans="1:7">
      <c r="A10" s="154"/>
      <c r="B10" s="155"/>
      <c r="C10" s="155"/>
      <c r="D10" s="155"/>
      <c r="E10" s="156"/>
      <c r="F10" s="156"/>
      <c r="G10" s="157"/>
    </row>
    <row r="11" spans="1:7">
      <c r="A11" s="158"/>
      <c r="B11" s="652" t="s">
        <v>327</v>
      </c>
      <c r="C11" s="652"/>
      <c r="D11" s="652"/>
      <c r="E11" s="652"/>
      <c r="F11" s="652"/>
      <c r="G11" s="159"/>
    </row>
    <row r="12" spans="1:7">
      <c r="A12" s="158"/>
      <c r="B12" s="494"/>
      <c r="C12" s="494"/>
      <c r="D12" s="259" t="s">
        <v>177</v>
      </c>
      <c r="E12" s="259"/>
      <c r="F12" s="259"/>
      <c r="G12" s="260"/>
    </row>
    <row r="13" spans="1:7" ht="15.75" thickBot="1">
      <c r="A13" s="158"/>
      <c r="B13" s="287"/>
      <c r="C13" s="287"/>
      <c r="D13" s="287"/>
      <c r="E13" s="160"/>
      <c r="F13" s="160"/>
      <c r="G13" s="159"/>
    </row>
    <row r="14" spans="1:7" ht="16.5" thickBot="1">
      <c r="A14" s="158"/>
      <c r="B14" s="653" t="s">
        <v>0</v>
      </c>
      <c r="C14" s="654"/>
      <c r="D14" s="654"/>
      <c r="E14" s="655" t="s">
        <v>262</v>
      </c>
      <c r="F14" s="656"/>
      <c r="G14" s="159"/>
    </row>
    <row r="15" spans="1:7" ht="15" customHeight="1">
      <c r="A15" s="158"/>
      <c r="B15" s="657" t="s">
        <v>178</v>
      </c>
      <c r="C15" s="657"/>
      <c r="D15" s="253" t="s">
        <v>263</v>
      </c>
      <c r="E15" s="658">
        <v>4</v>
      </c>
      <c r="F15" s="658"/>
      <c r="G15" s="159"/>
    </row>
    <row r="16" spans="1:7">
      <c r="A16" s="158"/>
      <c r="B16" s="641" t="s">
        <v>264</v>
      </c>
      <c r="C16" s="641"/>
      <c r="D16" s="254" t="s">
        <v>265</v>
      </c>
      <c r="E16" s="651">
        <v>0.8</v>
      </c>
      <c r="F16" s="651"/>
      <c r="G16" s="159"/>
    </row>
    <row r="17" spans="1:18">
      <c r="A17" s="158"/>
      <c r="B17" s="641" t="s">
        <v>179</v>
      </c>
      <c r="C17" s="641"/>
      <c r="D17" s="254" t="s">
        <v>266</v>
      </c>
      <c r="E17" s="651">
        <v>1.27</v>
      </c>
      <c r="F17" s="651"/>
      <c r="G17" s="159"/>
    </row>
    <row r="18" spans="1:18" ht="15.75">
      <c r="A18" s="158"/>
      <c r="B18" s="641" t="s">
        <v>180</v>
      </c>
      <c r="C18" s="641"/>
      <c r="D18" s="254" t="s">
        <v>181</v>
      </c>
      <c r="E18" s="651">
        <v>1.23</v>
      </c>
      <c r="F18" s="651"/>
      <c r="G18" s="159"/>
      <c r="L18" s="36"/>
    </row>
    <row r="19" spans="1:18" ht="15.75">
      <c r="A19" s="158"/>
      <c r="B19" s="641" t="s">
        <v>140</v>
      </c>
      <c r="C19" s="641"/>
      <c r="D19" s="254" t="s">
        <v>267</v>
      </c>
      <c r="E19" s="651">
        <v>7.4</v>
      </c>
      <c r="F19" s="651"/>
      <c r="G19" s="159"/>
      <c r="L19" s="36"/>
    </row>
    <row r="20" spans="1:18">
      <c r="A20" s="158"/>
      <c r="B20" s="639" t="s">
        <v>223</v>
      </c>
      <c r="C20" s="641" t="s">
        <v>268</v>
      </c>
      <c r="D20" s="641"/>
      <c r="E20" s="642"/>
      <c r="F20" s="643"/>
      <c r="G20" s="159"/>
    </row>
    <row r="21" spans="1:18">
      <c r="A21" s="158"/>
      <c r="B21" s="639"/>
      <c r="C21" s="492" t="s">
        <v>269</v>
      </c>
      <c r="D21" s="254" t="s">
        <v>270</v>
      </c>
      <c r="E21" s="493">
        <v>2.5</v>
      </c>
      <c r="F21" s="644">
        <v>6.15</v>
      </c>
      <c r="G21" s="159"/>
    </row>
    <row r="22" spans="1:18">
      <c r="A22" s="158"/>
      <c r="B22" s="639"/>
      <c r="C22" s="492" t="s">
        <v>271</v>
      </c>
      <c r="D22" s="254" t="s">
        <v>182</v>
      </c>
      <c r="E22" s="493">
        <v>3</v>
      </c>
      <c r="F22" s="645"/>
      <c r="G22" s="159"/>
    </row>
    <row r="23" spans="1:18" ht="15.75" thickBot="1">
      <c r="A23" s="158"/>
      <c r="B23" s="640"/>
      <c r="C23" s="255" t="s">
        <v>243</v>
      </c>
      <c r="D23" s="256" t="s">
        <v>183</v>
      </c>
      <c r="E23" s="257">
        <v>0.65</v>
      </c>
      <c r="F23" s="645"/>
      <c r="G23" s="159"/>
    </row>
    <row r="24" spans="1:18" ht="16.5" thickBot="1">
      <c r="A24" s="158"/>
      <c r="B24" s="646" t="s">
        <v>272</v>
      </c>
      <c r="C24" s="647"/>
      <c r="D24" s="648"/>
      <c r="E24" s="649">
        <v>0.22877342476291962</v>
      </c>
      <c r="F24" s="650"/>
      <c r="G24" s="159"/>
      <c r="L24" s="287"/>
      <c r="M24" s="287"/>
      <c r="N24" s="287"/>
      <c r="O24" s="287"/>
      <c r="P24" s="287"/>
      <c r="Q24" s="287"/>
      <c r="R24" s="287"/>
    </row>
    <row r="25" spans="1:18" ht="16.5" thickBot="1">
      <c r="A25" s="158"/>
      <c r="B25" s="631" t="s">
        <v>273</v>
      </c>
      <c r="C25" s="632"/>
      <c r="D25" s="633"/>
      <c r="E25" s="634">
        <v>0.22877342476291962</v>
      </c>
      <c r="F25" s="635"/>
      <c r="G25" s="159"/>
      <c r="L25" s="287"/>
      <c r="M25" s="37"/>
      <c r="N25" s="38"/>
      <c r="O25" s="38"/>
      <c r="P25" s="39"/>
      <c r="Q25" s="287"/>
      <c r="R25" s="287"/>
    </row>
    <row r="26" spans="1:18" ht="15.75">
      <c r="A26" s="158"/>
      <c r="B26" s="287"/>
      <c r="C26" s="287"/>
      <c r="D26" s="287"/>
      <c r="E26" s="160"/>
      <c r="F26" s="160"/>
      <c r="G26" s="159"/>
      <c r="L26" s="287"/>
      <c r="M26" s="37"/>
      <c r="N26" s="38"/>
      <c r="O26" s="38"/>
      <c r="P26" s="39"/>
      <c r="Q26" s="287"/>
      <c r="R26" s="287"/>
    </row>
    <row r="27" spans="1:18" ht="15.75">
      <c r="A27" s="158"/>
      <c r="B27" s="636" t="s">
        <v>328</v>
      </c>
      <c r="C27" s="636"/>
      <c r="D27" s="636"/>
      <c r="E27" s="636"/>
      <c r="F27" s="636"/>
      <c r="G27" s="159"/>
      <c r="L27" s="287"/>
      <c r="M27" s="37"/>
      <c r="N27" s="38"/>
      <c r="O27" s="38"/>
      <c r="P27" s="39"/>
      <c r="Q27" s="287"/>
      <c r="R27" s="287"/>
    </row>
    <row r="28" spans="1:18" ht="70.5" customHeight="1">
      <c r="A28" s="158"/>
      <c r="B28" s="636" t="s">
        <v>274</v>
      </c>
      <c r="C28" s="636"/>
      <c r="D28" s="636"/>
      <c r="E28" s="636"/>
      <c r="F28" s="636"/>
      <c r="G28" s="159"/>
      <c r="L28" s="287"/>
      <c r="M28" s="37"/>
      <c r="N28" s="38"/>
      <c r="O28" s="38"/>
      <c r="P28" s="39"/>
      <c r="Q28" s="287"/>
      <c r="R28" s="287"/>
    </row>
    <row r="29" spans="1:18" ht="15.75" customHeight="1">
      <c r="A29" s="158"/>
      <c r="B29" s="261"/>
      <c r="C29" s="258"/>
      <c r="D29" s="258"/>
      <c r="E29" s="258"/>
      <c r="F29" s="261"/>
      <c r="G29" s="159"/>
      <c r="L29" s="287"/>
      <c r="M29" s="37"/>
      <c r="N29" s="38"/>
      <c r="O29" s="38"/>
      <c r="P29" s="39"/>
      <c r="Q29" s="287"/>
      <c r="R29" s="287"/>
    </row>
    <row r="30" spans="1:18" ht="15.75">
      <c r="A30" s="158"/>
      <c r="B30" s="261"/>
      <c r="C30" s="258"/>
      <c r="D30" s="258"/>
      <c r="E30" s="258"/>
      <c r="F30" s="261"/>
      <c r="G30" s="159"/>
      <c r="H30" s="117"/>
      <c r="I30" s="117"/>
      <c r="J30" s="117"/>
      <c r="L30" s="287"/>
      <c r="M30" s="37"/>
      <c r="N30" s="38"/>
      <c r="O30" s="38"/>
      <c r="P30" s="39"/>
      <c r="Q30" s="287"/>
      <c r="R30" s="287"/>
    </row>
    <row r="31" spans="1:18" ht="15.75">
      <c r="A31" s="158"/>
      <c r="B31" s="287" t="s">
        <v>184</v>
      </c>
      <c r="C31" s="1" t="s">
        <v>185</v>
      </c>
      <c r="D31" s="1"/>
      <c r="E31" s="35"/>
      <c r="F31" s="637">
        <v>-1</v>
      </c>
      <c r="G31" s="159"/>
      <c r="L31" s="287"/>
      <c r="M31" s="37"/>
      <c r="N31" s="38"/>
      <c r="O31" s="38"/>
      <c r="P31" s="39"/>
      <c r="Q31" s="287"/>
      <c r="R31" s="287"/>
    </row>
    <row r="32" spans="1:18" ht="15.75">
      <c r="A32" s="158"/>
      <c r="B32" s="287"/>
      <c r="C32" s="638" t="s">
        <v>186</v>
      </c>
      <c r="D32" s="638"/>
      <c r="E32" s="161"/>
      <c r="F32" s="637"/>
      <c r="G32" s="159"/>
      <c r="L32" s="287"/>
      <c r="M32" s="37"/>
      <c r="N32" s="38"/>
      <c r="O32" s="38"/>
      <c r="P32" s="39"/>
      <c r="Q32" s="287"/>
      <c r="R32" s="287"/>
    </row>
    <row r="33" spans="1:18" ht="15.75">
      <c r="A33" s="158"/>
      <c r="B33" s="287" t="s">
        <v>187</v>
      </c>
      <c r="C33" s="287"/>
      <c r="D33" s="287"/>
      <c r="E33" s="160"/>
      <c r="F33" s="160"/>
      <c r="G33" s="159"/>
      <c r="L33" s="287"/>
      <c r="M33" s="37"/>
      <c r="N33" s="38"/>
      <c r="O33" s="38"/>
      <c r="P33" s="39"/>
      <c r="Q33" s="287"/>
      <c r="R33" s="287"/>
    </row>
    <row r="34" spans="1:18" ht="15.75">
      <c r="A34" s="158"/>
      <c r="B34" s="162" t="s">
        <v>188</v>
      </c>
      <c r="C34" s="628" t="s">
        <v>189</v>
      </c>
      <c r="D34" s="628"/>
      <c r="E34" s="628"/>
      <c r="F34" s="628"/>
      <c r="G34" s="159"/>
      <c r="L34" s="287"/>
      <c r="M34" s="37"/>
      <c r="N34" s="38"/>
      <c r="O34" s="38"/>
      <c r="P34" s="39"/>
      <c r="Q34" s="287"/>
      <c r="R34" s="287"/>
    </row>
    <row r="35" spans="1:18" ht="15" customHeight="1">
      <c r="A35" s="158"/>
      <c r="B35" s="287" t="s">
        <v>190</v>
      </c>
      <c r="C35" s="287" t="s">
        <v>191</v>
      </c>
      <c r="D35" s="163"/>
      <c r="E35" s="163"/>
      <c r="F35" s="163"/>
      <c r="G35" s="159"/>
      <c r="L35" s="287"/>
      <c r="M35" s="37"/>
      <c r="N35" s="38"/>
      <c r="O35" s="38"/>
      <c r="P35" s="39"/>
      <c r="Q35" s="287"/>
      <c r="R35" s="287"/>
    </row>
    <row r="36" spans="1:18" ht="15.75">
      <c r="A36" s="158"/>
      <c r="B36" s="287" t="s">
        <v>192</v>
      </c>
      <c r="C36" s="287" t="s">
        <v>193</v>
      </c>
      <c r="D36" s="287"/>
      <c r="E36" s="163"/>
      <c r="F36" s="163"/>
      <c r="G36" s="159"/>
      <c r="L36" s="287"/>
      <c r="M36" s="37"/>
      <c r="N36" s="38"/>
      <c r="O36" s="38"/>
      <c r="P36" s="39"/>
      <c r="Q36" s="287"/>
      <c r="R36" s="287"/>
    </row>
    <row r="37" spans="1:18" ht="15.75">
      <c r="A37" s="158"/>
      <c r="B37" s="287" t="s">
        <v>194</v>
      </c>
      <c r="C37" s="287" t="s">
        <v>195</v>
      </c>
      <c r="D37" s="287"/>
      <c r="E37" s="163"/>
      <c r="F37" s="163"/>
      <c r="G37" s="159"/>
      <c r="L37" s="287"/>
      <c r="M37" s="37"/>
      <c r="N37" s="38"/>
      <c r="O37" s="38"/>
      <c r="P37" s="39"/>
      <c r="Q37" s="287"/>
      <c r="R37" s="287"/>
    </row>
    <row r="38" spans="1:18" ht="15.75">
      <c r="A38" s="158"/>
      <c r="B38" s="287" t="s">
        <v>196</v>
      </c>
      <c r="C38" s="287" t="s">
        <v>197</v>
      </c>
      <c r="D38" s="287"/>
      <c r="E38" s="163"/>
      <c r="F38" s="163"/>
      <c r="G38" s="159"/>
      <c r="L38" s="287"/>
      <c r="M38" s="37"/>
      <c r="N38" s="38"/>
      <c r="O38" s="38"/>
      <c r="P38" s="39"/>
      <c r="Q38" s="287"/>
      <c r="R38" s="287"/>
    </row>
    <row r="39" spans="1:18" ht="15.75">
      <c r="A39" s="158"/>
      <c r="B39" s="287" t="s">
        <v>198</v>
      </c>
      <c r="C39" s="287" t="s">
        <v>199</v>
      </c>
      <c r="D39" s="287"/>
      <c r="E39" s="160"/>
      <c r="F39" s="160"/>
      <c r="G39" s="159"/>
      <c r="L39" s="287"/>
      <c r="M39" s="37"/>
      <c r="N39" s="38"/>
      <c r="O39" s="38"/>
      <c r="P39" s="39"/>
      <c r="Q39" s="287"/>
      <c r="R39" s="287"/>
    </row>
    <row r="40" spans="1:18" ht="15.75">
      <c r="A40" s="158"/>
      <c r="B40" s="287"/>
      <c r="C40" s="287"/>
      <c r="D40" s="287"/>
      <c r="E40" s="160"/>
      <c r="F40" s="160"/>
      <c r="G40" s="159"/>
      <c r="L40" s="287"/>
      <c r="M40" s="37"/>
      <c r="N40" s="38"/>
      <c r="O40" s="38"/>
      <c r="P40" s="39"/>
      <c r="Q40" s="287"/>
      <c r="R40" s="287"/>
    </row>
    <row r="41" spans="1:18" ht="15.75">
      <c r="A41" s="158"/>
      <c r="B41" s="287"/>
      <c r="C41" s="287"/>
      <c r="D41" s="287"/>
      <c r="E41" s="160"/>
      <c r="F41" s="160"/>
      <c r="G41" s="159"/>
      <c r="L41" s="287"/>
      <c r="M41" s="37"/>
      <c r="N41" s="38"/>
      <c r="O41" s="38"/>
      <c r="P41" s="39"/>
      <c r="Q41" s="287"/>
      <c r="R41" s="287"/>
    </row>
    <row r="42" spans="1:18" ht="15.75">
      <c r="A42" s="158"/>
      <c r="B42" s="287"/>
      <c r="C42" s="287"/>
      <c r="D42" s="287"/>
      <c r="E42" s="160"/>
      <c r="F42" s="160"/>
      <c r="G42" s="159"/>
      <c r="L42" s="287"/>
      <c r="M42" s="37"/>
      <c r="N42" s="38"/>
      <c r="O42" s="38"/>
      <c r="P42" s="39"/>
      <c r="Q42" s="287"/>
      <c r="R42" s="287"/>
    </row>
    <row r="43" spans="1:18" ht="15.75">
      <c r="A43" s="158"/>
      <c r="B43" s="287"/>
      <c r="C43" s="287"/>
      <c r="D43" s="287"/>
      <c r="E43" s="160"/>
      <c r="F43" s="160"/>
      <c r="G43" s="159"/>
      <c r="L43" s="287"/>
      <c r="M43" s="629"/>
      <c r="N43" s="629"/>
      <c r="O43" s="629"/>
      <c r="P43" s="40"/>
      <c r="Q43" s="287"/>
      <c r="R43" s="287"/>
    </row>
    <row r="44" spans="1:18" ht="15.75" thickBot="1">
      <c r="A44" s="164"/>
      <c r="B44" s="165"/>
      <c r="C44" s="165"/>
      <c r="D44" s="165"/>
      <c r="E44" s="166"/>
      <c r="F44" s="166"/>
      <c r="G44" s="167"/>
      <c r="L44" s="287"/>
      <c r="M44" s="287"/>
      <c r="N44" s="287"/>
      <c r="O44" s="287"/>
      <c r="P44" s="287"/>
      <c r="Q44" s="287"/>
      <c r="R44" s="287"/>
    </row>
    <row r="45" spans="1:18">
      <c r="L45" s="287"/>
      <c r="M45" s="287"/>
      <c r="N45" s="287"/>
      <c r="O45" s="287"/>
      <c r="P45" s="287"/>
      <c r="Q45" s="287"/>
      <c r="R45" s="287"/>
    </row>
    <row r="46" spans="1:18">
      <c r="L46" s="287"/>
      <c r="M46" s="287"/>
      <c r="N46" s="287"/>
      <c r="O46" s="287"/>
      <c r="P46" s="287"/>
      <c r="Q46" s="287"/>
      <c r="R46" s="287"/>
    </row>
    <row r="47" spans="1:18">
      <c r="B47" s="485"/>
      <c r="C47" s="485"/>
      <c r="D47" s="485"/>
      <c r="E47" s="485"/>
      <c r="F47" s="485"/>
      <c r="G47" s="485"/>
      <c r="H47" s="485"/>
      <c r="I47" s="485"/>
      <c r="J47" s="485"/>
      <c r="K47" s="485"/>
      <c r="L47" s="485"/>
      <c r="M47" s="485"/>
      <c r="N47" s="485"/>
      <c r="O47" s="287"/>
      <c r="P47" s="287"/>
      <c r="Q47" s="287"/>
      <c r="R47" s="287"/>
    </row>
    <row r="48" spans="1:18">
      <c r="B48" s="485"/>
      <c r="C48" s="485"/>
      <c r="D48" s="485"/>
      <c r="E48" s="485"/>
      <c r="F48" s="485"/>
      <c r="G48" s="485"/>
      <c r="H48" s="485"/>
      <c r="I48" s="485"/>
      <c r="J48" s="485"/>
      <c r="K48" s="485"/>
      <c r="L48" s="485"/>
      <c r="M48" s="485"/>
      <c r="N48" s="485"/>
    </row>
    <row r="49" spans="2:14">
      <c r="B49" s="485"/>
      <c r="C49" s="485"/>
      <c r="D49" s="485"/>
      <c r="E49" s="485"/>
      <c r="F49" s="485"/>
      <c r="G49" s="485"/>
      <c r="H49" s="485"/>
      <c r="I49" s="485"/>
      <c r="J49" s="485"/>
      <c r="K49" s="485"/>
      <c r="L49" s="485"/>
      <c r="M49" s="485"/>
      <c r="N49" s="485"/>
    </row>
    <row r="50" spans="2:14">
      <c r="B50" s="485"/>
      <c r="C50" s="485"/>
      <c r="D50" s="485"/>
      <c r="E50" s="485"/>
      <c r="F50" s="485"/>
      <c r="G50" s="485"/>
      <c r="H50" s="485"/>
      <c r="I50" s="485"/>
      <c r="J50" s="485"/>
      <c r="K50" s="485"/>
      <c r="L50" s="485"/>
      <c r="M50" s="485"/>
      <c r="N50" s="485"/>
    </row>
    <row r="51" spans="2:14">
      <c r="B51" s="485"/>
      <c r="C51" s="485"/>
      <c r="D51" s="485"/>
      <c r="E51" s="485"/>
      <c r="F51" s="485"/>
      <c r="G51" s="485"/>
      <c r="H51" s="485"/>
      <c r="I51" s="485"/>
      <c r="J51" s="485"/>
      <c r="K51" s="485"/>
      <c r="L51" s="485"/>
      <c r="M51" s="485"/>
      <c r="N51" s="485"/>
    </row>
    <row r="53" spans="2:14" ht="15" customHeight="1"/>
    <row r="112" spans="2:5">
      <c r="B112" s="101"/>
      <c r="C112" s="292"/>
      <c r="D112" s="292"/>
      <c r="E112" s="103"/>
    </row>
    <row r="113" spans="2:10">
      <c r="B113" s="101"/>
      <c r="C113" s="101"/>
      <c r="D113" s="101" t="s">
        <v>301</v>
      </c>
      <c r="E113" s="102"/>
      <c r="I113" s="293" t="e">
        <f>#REF!</f>
        <v>#REF!</v>
      </c>
    </row>
    <row r="118" spans="2:10">
      <c r="H118" s="272">
        <v>1</v>
      </c>
      <c r="J118" s="272">
        <f>I118*H118</f>
        <v>0</v>
      </c>
    </row>
    <row r="126" spans="2:10">
      <c r="J126" s="272">
        <f>(J118)/1.8752</f>
        <v>0</v>
      </c>
    </row>
    <row r="127" spans="2:10">
      <c r="J127" s="272">
        <f>J119+J120+J121+J122+J123+J124+J125</f>
        <v>0</v>
      </c>
    </row>
    <row r="128" spans="2:10">
      <c r="J128" s="272">
        <f>J126+J127</f>
        <v>0</v>
      </c>
    </row>
    <row r="129" spans="10:10">
      <c r="J129" s="272">
        <f>J126*0.8752</f>
        <v>0</v>
      </c>
    </row>
    <row r="194" spans="3:9">
      <c r="C194" s="101"/>
      <c r="D194" s="101" t="s">
        <v>302</v>
      </c>
      <c r="I194" s="293" t="e">
        <f>#REF!</f>
        <v>#REF!</v>
      </c>
    </row>
    <row r="246" spans="9:10">
      <c r="I246" s="272">
        <f>I270</f>
        <v>0</v>
      </c>
    </row>
    <row r="247" spans="9:10">
      <c r="J247" s="293">
        <f>F270</f>
        <v>0</v>
      </c>
    </row>
    <row r="250" spans="9:10">
      <c r="J250" s="272">
        <f>G270</f>
        <v>0</v>
      </c>
    </row>
    <row r="267" spans="2:11">
      <c r="B267" s="116"/>
      <c r="I267" s="272">
        <v>10.31</v>
      </c>
    </row>
    <row r="270" spans="2:11">
      <c r="F270" s="34">
        <f>(J265+J266+J267)/1.8752</f>
        <v>0</v>
      </c>
      <c r="G270" s="272">
        <f>F270*0.8752</f>
        <v>0</v>
      </c>
      <c r="K270" s="293"/>
    </row>
    <row r="290" spans="9:9">
      <c r="I290" s="293" t="e">
        <f>#REF!</f>
        <v>#REF!</v>
      </c>
    </row>
    <row r="382" spans="3:9" ht="15.75">
      <c r="D382" s="110"/>
    </row>
    <row r="383" spans="3:9" ht="15.75">
      <c r="C383" s="101"/>
      <c r="D383" s="111" t="s">
        <v>302</v>
      </c>
      <c r="I383" s="293" t="e">
        <f>#REF!</f>
        <v>#REF!</v>
      </c>
    </row>
    <row r="478" spans="3:9">
      <c r="C478" s="101" t="s">
        <v>176</v>
      </c>
      <c r="D478" s="101" t="s">
        <v>302</v>
      </c>
      <c r="I478" s="293" t="e">
        <f>#REF!</f>
        <v>#REF!</v>
      </c>
    </row>
    <row r="606" spans="4:9">
      <c r="D606" s="101" t="s">
        <v>302</v>
      </c>
      <c r="I606" s="293" t="e">
        <f>#REF!</f>
        <v>#REF!</v>
      </c>
    </row>
    <row r="629" spans="9:9">
      <c r="I629" s="115" t="e">
        <f>#REF!</f>
        <v>#REF!</v>
      </c>
    </row>
    <row r="667" spans="10:10">
      <c r="J667" s="272">
        <v>7207788.9000000004</v>
      </c>
    </row>
    <row r="1054" spans="2:10">
      <c r="B1054" s="101"/>
      <c r="D1054" s="272" t="s">
        <v>297</v>
      </c>
      <c r="E1054" s="34" t="s">
        <v>300</v>
      </c>
    </row>
    <row r="1055" spans="2:10">
      <c r="C1055" s="272">
        <v>2921</v>
      </c>
      <c r="D1055" s="272" t="s">
        <v>176</v>
      </c>
      <c r="G1055" s="34"/>
      <c r="H1055" s="272">
        <v>0.2</v>
      </c>
      <c r="I1055" s="272">
        <v>29.45</v>
      </c>
      <c r="J1055" s="272">
        <f>I1055*H1055</f>
        <v>5.8900000000000006</v>
      </c>
    </row>
    <row r="1056" spans="2:10">
      <c r="C1056" s="272">
        <v>2922</v>
      </c>
      <c r="D1056" s="272" t="s">
        <v>176</v>
      </c>
      <c r="G1056" s="34"/>
      <c r="H1056" s="272">
        <v>0.01</v>
      </c>
      <c r="I1056" s="272">
        <v>16.29</v>
      </c>
      <c r="J1056" s="272">
        <f t="shared" ref="J1056:J1059" si="0">I1056*H1056</f>
        <v>0.16289999999999999</v>
      </c>
    </row>
    <row r="1057" spans="3:16">
      <c r="C1057" s="272">
        <v>3767</v>
      </c>
      <c r="D1057" s="272" t="s">
        <v>101</v>
      </c>
      <c r="G1057" s="34"/>
      <c r="H1057" s="272">
        <v>0.3</v>
      </c>
      <c r="I1057" s="272">
        <v>0.36</v>
      </c>
      <c r="J1057" s="272">
        <f t="shared" si="0"/>
        <v>0.108</v>
      </c>
    </row>
    <row r="1058" spans="3:16">
      <c r="C1058" s="272">
        <v>88310</v>
      </c>
      <c r="D1058" s="272" t="s">
        <v>101</v>
      </c>
      <c r="E1058" s="34" t="s">
        <v>298</v>
      </c>
      <c r="G1058" s="34"/>
      <c r="H1058" s="272">
        <v>0.8</v>
      </c>
      <c r="I1058" s="272">
        <v>20.11</v>
      </c>
      <c r="J1058" s="272">
        <f t="shared" si="0"/>
        <v>16.088000000000001</v>
      </c>
    </row>
    <row r="1059" spans="3:16">
      <c r="C1059" s="272">
        <v>88316</v>
      </c>
      <c r="D1059" s="272" t="s">
        <v>101</v>
      </c>
      <c r="E1059" s="34" t="s">
        <v>299</v>
      </c>
      <c r="G1059" s="34"/>
      <c r="H1059" s="272">
        <v>0.4</v>
      </c>
      <c r="I1059" s="272">
        <v>14.32</v>
      </c>
      <c r="J1059" s="272">
        <f t="shared" si="0"/>
        <v>5.7280000000000006</v>
      </c>
    </row>
    <row r="1060" spans="3:16">
      <c r="G1060" s="34"/>
    </row>
    <row r="1061" spans="3:16">
      <c r="H1061" s="105"/>
      <c r="J1061" s="272">
        <f>(J1058+J1059)/1.8752</f>
        <v>11.633959044368602</v>
      </c>
    </row>
    <row r="1062" spans="3:16">
      <c r="H1062" s="105"/>
      <c r="J1062" s="272">
        <f>J1055+J1056+J1057</f>
        <v>6.1608999999999998</v>
      </c>
    </row>
    <row r="1063" spans="3:16">
      <c r="H1063" s="105"/>
    </row>
    <row r="1064" spans="3:16">
      <c r="H1064" s="105"/>
      <c r="J1064" s="272">
        <f>J1061*0.8752</f>
        <v>10.1820409556314</v>
      </c>
    </row>
    <row r="1065" spans="3:16">
      <c r="H1065" s="105"/>
    </row>
    <row r="1066" spans="3:16">
      <c r="H1066" s="105"/>
    </row>
    <row r="1067" spans="3:16">
      <c r="H1067" s="105"/>
    </row>
    <row r="1068" spans="3:16">
      <c r="H1068" s="105"/>
    </row>
    <row r="1069" spans="3:16" ht="15.75">
      <c r="J1069" s="109" t="e">
        <f>#REF!</f>
        <v>#REF!</v>
      </c>
    </row>
    <row r="1070" spans="3:16" ht="15.75">
      <c r="J1070" s="108" t="e">
        <f>J1069*J1068</f>
        <v>#REF!</v>
      </c>
      <c r="K1070" s="106"/>
      <c r="L1070" s="107"/>
      <c r="M1070" s="107"/>
      <c r="N1070" s="106"/>
      <c r="O1070" s="106"/>
      <c r="P1070" s="106"/>
    </row>
    <row r="1071" spans="3:16">
      <c r="J1071" s="32"/>
    </row>
    <row r="2020" spans="2:10">
      <c r="B2020" s="104"/>
      <c r="C2020" s="104"/>
      <c r="D2020" s="104"/>
      <c r="E2020" s="112"/>
      <c r="F2020" s="112"/>
      <c r="G2020" s="104"/>
      <c r="H2020" s="104"/>
      <c r="I2020" s="104"/>
    </row>
    <row r="2021" spans="2:10">
      <c r="B2021" s="104"/>
      <c r="C2021" s="104"/>
      <c r="D2021" s="104"/>
      <c r="E2021" s="112"/>
      <c r="F2021" s="112"/>
      <c r="G2021" s="104"/>
      <c r="H2021" s="104"/>
      <c r="I2021" s="104"/>
    </row>
    <row r="2022" spans="2:10">
      <c r="B2022" s="104"/>
      <c r="C2022" s="104"/>
      <c r="D2022" s="104"/>
      <c r="E2022" s="112"/>
      <c r="F2022" s="112"/>
      <c r="G2022" s="104"/>
      <c r="H2022" s="104"/>
      <c r="I2022" s="104"/>
    </row>
    <row r="2023" spans="2:10">
      <c r="B2023" s="104"/>
      <c r="C2023" s="104"/>
      <c r="D2023" s="104"/>
      <c r="E2023" s="112"/>
      <c r="F2023" s="112"/>
      <c r="G2023" s="104"/>
      <c r="H2023" s="104"/>
      <c r="I2023" s="104"/>
    </row>
    <row r="2024" spans="2:10">
      <c r="B2024" s="104"/>
      <c r="C2024" s="104"/>
      <c r="D2024" s="104"/>
      <c r="E2024" s="112"/>
      <c r="F2024" s="112"/>
      <c r="G2024" s="104"/>
      <c r="H2024" s="104"/>
      <c r="I2024" s="104"/>
    </row>
    <row r="2025" spans="2:10">
      <c r="B2025" s="104"/>
      <c r="C2025" s="104"/>
      <c r="D2025" s="104"/>
      <c r="E2025" s="112"/>
      <c r="F2025" s="112"/>
      <c r="G2025" s="104"/>
      <c r="H2025" s="104"/>
      <c r="I2025" s="104"/>
    </row>
    <row r="2026" spans="2:10">
      <c r="B2026" s="104"/>
      <c r="C2026" s="104"/>
      <c r="D2026" s="104"/>
      <c r="E2026" s="112"/>
      <c r="F2026" s="112"/>
      <c r="G2026" s="104"/>
      <c r="H2026" s="104"/>
      <c r="I2026" s="104"/>
    </row>
    <row r="2027" spans="2:10">
      <c r="B2027" s="104"/>
      <c r="C2027" s="104"/>
      <c r="D2027" s="104"/>
      <c r="E2027" s="112"/>
      <c r="F2027" s="112"/>
      <c r="G2027" s="104"/>
      <c r="H2027" s="104"/>
      <c r="I2027" s="104"/>
    </row>
    <row r="2028" spans="2:10">
      <c r="B2028" s="104"/>
      <c r="C2028" s="104"/>
      <c r="D2028" s="104"/>
      <c r="E2028" s="112"/>
      <c r="F2028" s="112"/>
      <c r="G2028" s="104"/>
      <c r="H2028" s="104"/>
      <c r="I2028" s="104"/>
      <c r="J2028" s="101"/>
    </row>
    <row r="2029" spans="2:10">
      <c r="B2029" s="104"/>
      <c r="C2029" s="104"/>
      <c r="D2029" s="104"/>
      <c r="E2029" s="112"/>
      <c r="F2029" s="112"/>
      <c r="G2029" s="104"/>
      <c r="H2029" s="104"/>
      <c r="I2029" s="104"/>
      <c r="J2029" s="104"/>
    </row>
    <row r="2030" spans="2:10">
      <c r="B2030" s="292"/>
      <c r="C2030" s="292"/>
      <c r="D2030" s="292"/>
      <c r="E2030" s="103"/>
      <c r="F2030" s="103"/>
      <c r="G2030" s="292"/>
      <c r="H2030" s="292"/>
      <c r="I2030" s="292"/>
      <c r="J2030" s="292"/>
    </row>
    <row r="2031" spans="2:10">
      <c r="B2031" s="292"/>
      <c r="C2031" s="292"/>
      <c r="D2031" s="292"/>
      <c r="E2031" s="103"/>
      <c r="F2031" s="103"/>
      <c r="G2031" s="292"/>
      <c r="H2031" s="292"/>
      <c r="I2031" s="292"/>
      <c r="J2031" s="292"/>
    </row>
    <row r="2033" spans="2:10">
      <c r="B2033" s="101"/>
      <c r="D2033" s="272" t="s">
        <v>297</v>
      </c>
      <c r="E2033" s="34" t="s">
        <v>300</v>
      </c>
    </row>
    <row r="2034" spans="2:10">
      <c r="C2034" s="272">
        <v>2921</v>
      </c>
      <c r="D2034" s="272" t="s">
        <v>176</v>
      </c>
      <c r="G2034" s="34"/>
      <c r="H2034" s="272">
        <v>0.2</v>
      </c>
      <c r="I2034" s="272">
        <v>29.45</v>
      </c>
      <c r="J2034" s="272">
        <f>I2034*H2034</f>
        <v>5.8900000000000006</v>
      </c>
    </row>
    <row r="2035" spans="2:10">
      <c r="C2035" s="272">
        <v>2922</v>
      </c>
      <c r="D2035" s="272" t="s">
        <v>176</v>
      </c>
      <c r="G2035" s="34"/>
      <c r="H2035" s="272">
        <v>0.01</v>
      </c>
      <c r="I2035" s="272">
        <v>16.29</v>
      </c>
      <c r="J2035" s="272">
        <f t="shared" ref="J2035:J2038" si="1">I2035*H2035</f>
        <v>0.16289999999999999</v>
      </c>
    </row>
    <row r="2036" spans="2:10">
      <c r="C2036" s="272">
        <v>3767</v>
      </c>
      <c r="D2036" s="272" t="s">
        <v>101</v>
      </c>
      <c r="G2036" s="34"/>
      <c r="H2036" s="272">
        <v>0.3</v>
      </c>
      <c r="I2036" s="272">
        <v>0.36</v>
      </c>
      <c r="J2036" s="272">
        <f t="shared" si="1"/>
        <v>0.108</v>
      </c>
    </row>
    <row r="2037" spans="2:10">
      <c r="C2037" s="272">
        <v>88310</v>
      </c>
      <c r="D2037" s="272" t="s">
        <v>101</v>
      </c>
      <c r="E2037" s="34" t="s">
        <v>298</v>
      </c>
      <c r="G2037" s="34"/>
      <c r="H2037" s="272">
        <v>0.8</v>
      </c>
      <c r="I2037" s="272">
        <v>20.11</v>
      </c>
      <c r="J2037" s="272">
        <f t="shared" si="1"/>
        <v>16.088000000000001</v>
      </c>
    </row>
    <row r="2038" spans="2:10">
      <c r="C2038" s="272">
        <v>88316</v>
      </c>
      <c r="D2038" s="272" t="s">
        <v>101</v>
      </c>
      <c r="E2038" s="34" t="s">
        <v>299</v>
      </c>
      <c r="G2038" s="34"/>
      <c r="H2038" s="272">
        <v>0.4</v>
      </c>
      <c r="I2038" s="272">
        <v>14.32</v>
      </c>
      <c r="J2038" s="272">
        <f t="shared" si="1"/>
        <v>5.7280000000000006</v>
      </c>
    </row>
    <row r="2039" spans="2:10">
      <c r="G2039" s="34"/>
    </row>
    <row r="2040" spans="2:10">
      <c r="H2040" s="105"/>
      <c r="J2040" s="272">
        <f>(J2037+J2038)/1.8752</f>
        <v>11.633959044368602</v>
      </c>
    </row>
    <row r="2041" spans="2:10">
      <c r="H2041" s="105"/>
      <c r="J2041" s="272">
        <f>J2034+J2035+J2036</f>
        <v>6.1608999999999998</v>
      </c>
    </row>
    <row r="2042" spans="2:10">
      <c r="H2042" s="105"/>
    </row>
    <row r="2043" spans="2:10">
      <c r="H2043" s="105"/>
      <c r="J2043" s="272">
        <f>J2040*0.8752</f>
        <v>10.1820409556314</v>
      </c>
    </row>
    <row r="2044" spans="2:10">
      <c r="H2044" s="105"/>
    </row>
    <row r="2045" spans="2:10">
      <c r="H2045" s="105"/>
    </row>
    <row r="2046" spans="2:10">
      <c r="H2046" s="105"/>
    </row>
    <row r="2047" spans="2:10">
      <c r="H2047" s="105"/>
    </row>
    <row r="2048" spans="2:10">
      <c r="B2048" s="104"/>
      <c r="C2048" s="104"/>
      <c r="D2048" s="104"/>
      <c r="E2048" s="112"/>
      <c r="F2048" s="112"/>
      <c r="G2048" s="104"/>
      <c r="H2048" s="104"/>
      <c r="I2048" s="104"/>
      <c r="J2048" s="113" t="e">
        <f>#REF!</f>
        <v>#REF!</v>
      </c>
    </row>
    <row r="2049" spans="2:10">
      <c r="B2049" s="104"/>
      <c r="C2049" s="104"/>
      <c r="D2049" s="104"/>
      <c r="E2049" s="112"/>
      <c r="F2049" s="112"/>
      <c r="G2049" s="104"/>
      <c r="H2049" s="104"/>
      <c r="I2049" s="104"/>
      <c r="J2049" s="104"/>
    </row>
    <row r="3053" spans="2:10">
      <c r="B3053" s="101"/>
      <c r="D3053" s="272" t="s">
        <v>297</v>
      </c>
      <c r="E3053" s="34" t="s">
        <v>300</v>
      </c>
    </row>
    <row r="3054" spans="2:10">
      <c r="C3054" s="272">
        <v>2921</v>
      </c>
      <c r="D3054" s="272" t="s">
        <v>176</v>
      </c>
      <c r="G3054" s="34"/>
      <c r="H3054" s="272">
        <v>0.2</v>
      </c>
      <c r="I3054" s="272">
        <v>29.45</v>
      </c>
      <c r="J3054" s="272">
        <f>I3054*H3054</f>
        <v>5.8900000000000006</v>
      </c>
    </row>
    <row r="3055" spans="2:10">
      <c r="C3055" s="272">
        <v>2922</v>
      </c>
      <c r="D3055" s="272" t="s">
        <v>176</v>
      </c>
      <c r="G3055" s="34"/>
      <c r="H3055" s="272">
        <v>0.01</v>
      </c>
      <c r="I3055" s="272">
        <v>16.29</v>
      </c>
      <c r="J3055" s="272">
        <f t="shared" ref="J3055:J3058" si="2">I3055*H3055</f>
        <v>0.16289999999999999</v>
      </c>
    </row>
    <row r="3056" spans="2:10">
      <c r="C3056" s="272">
        <v>3767</v>
      </c>
      <c r="D3056" s="272" t="s">
        <v>101</v>
      </c>
      <c r="G3056" s="34"/>
      <c r="H3056" s="272">
        <v>0.3</v>
      </c>
      <c r="I3056" s="272">
        <v>0.36</v>
      </c>
      <c r="J3056" s="272">
        <f t="shared" si="2"/>
        <v>0.108</v>
      </c>
    </row>
    <row r="3057" spans="2:10">
      <c r="C3057" s="272">
        <v>88310</v>
      </c>
      <c r="D3057" s="272" t="s">
        <v>101</v>
      </c>
      <c r="E3057" s="34" t="s">
        <v>298</v>
      </c>
      <c r="G3057" s="34"/>
      <c r="H3057" s="272">
        <v>0.8</v>
      </c>
      <c r="I3057" s="272">
        <v>20.11</v>
      </c>
      <c r="J3057" s="272">
        <f t="shared" si="2"/>
        <v>16.088000000000001</v>
      </c>
    </row>
    <row r="3058" spans="2:10">
      <c r="C3058" s="272">
        <v>88316</v>
      </c>
      <c r="D3058" s="272" t="s">
        <v>101</v>
      </c>
      <c r="E3058" s="34" t="s">
        <v>299</v>
      </c>
      <c r="G3058" s="34"/>
      <c r="H3058" s="272">
        <v>0.4</v>
      </c>
      <c r="I3058" s="272">
        <v>14.32</v>
      </c>
      <c r="J3058" s="272">
        <f t="shared" si="2"/>
        <v>5.7280000000000006</v>
      </c>
    </row>
    <row r="3059" spans="2:10">
      <c r="G3059" s="34"/>
    </row>
    <row r="3060" spans="2:10">
      <c r="H3060" s="105"/>
      <c r="J3060" s="272">
        <f>(J3057+J3058)/1.8752</f>
        <v>11.633959044368602</v>
      </c>
    </row>
    <row r="3061" spans="2:10">
      <c r="H3061" s="105"/>
      <c r="J3061" s="272">
        <f>J3054+J3055+J3056</f>
        <v>6.1608999999999998</v>
      </c>
    </row>
    <row r="3062" spans="2:10">
      <c r="H3062" s="105"/>
    </row>
    <row r="3063" spans="2:10">
      <c r="H3063" s="105"/>
      <c r="J3063" s="272">
        <f>J3060*0.8752</f>
        <v>10.1820409556314</v>
      </c>
    </row>
    <row r="3064" spans="2:10">
      <c r="H3064" s="105"/>
    </row>
    <row r="3065" spans="2:10">
      <c r="H3065" s="105"/>
    </row>
    <row r="3066" spans="2:10">
      <c r="H3066" s="105"/>
    </row>
    <row r="3067" spans="2:10">
      <c r="H3067" s="105"/>
    </row>
    <row r="3068" spans="2:10" s="292" customFormat="1">
      <c r="B3068" s="272"/>
      <c r="C3068" s="272"/>
      <c r="D3068" s="272"/>
      <c r="E3068" s="34"/>
      <c r="F3068" s="34"/>
      <c r="G3068" s="272"/>
      <c r="H3068" s="272"/>
      <c r="I3068" s="272"/>
      <c r="J3068" s="293" t="e">
        <f>#REF!</f>
        <v>#REF!</v>
      </c>
    </row>
    <row r="3069" spans="2:10" s="292" customFormat="1">
      <c r="B3069" s="272"/>
      <c r="C3069" s="272"/>
      <c r="D3069" s="272"/>
      <c r="E3069" s="34"/>
      <c r="F3069" s="34"/>
      <c r="G3069" s="272"/>
      <c r="H3069" s="272"/>
      <c r="I3069" s="272"/>
      <c r="J3069" s="272"/>
    </row>
    <row r="4045" spans="10:10">
      <c r="J4045" s="104"/>
    </row>
    <row r="4049" spans="2:10">
      <c r="B4049" s="101"/>
      <c r="D4049" s="272" t="s">
        <v>297</v>
      </c>
      <c r="E4049" s="34" t="s">
        <v>300</v>
      </c>
    </row>
    <row r="4050" spans="2:10">
      <c r="C4050" s="272">
        <v>2921</v>
      </c>
      <c r="D4050" s="272" t="s">
        <v>176</v>
      </c>
      <c r="G4050" s="34"/>
      <c r="H4050" s="272">
        <v>0.2</v>
      </c>
      <c r="I4050" s="272">
        <v>29.45</v>
      </c>
      <c r="J4050" s="272">
        <f>I4050*H4050</f>
        <v>5.8900000000000006</v>
      </c>
    </row>
    <row r="4051" spans="2:10">
      <c r="C4051" s="272">
        <v>2922</v>
      </c>
      <c r="D4051" s="272" t="s">
        <v>176</v>
      </c>
      <c r="G4051" s="34"/>
      <c r="H4051" s="272">
        <v>0.01</v>
      </c>
      <c r="I4051" s="272">
        <v>16.29</v>
      </c>
      <c r="J4051" s="272">
        <f t="shared" ref="J4051:J4054" si="3">I4051*H4051</f>
        <v>0.16289999999999999</v>
      </c>
    </row>
    <row r="4052" spans="2:10">
      <c r="C4052" s="272">
        <v>3767</v>
      </c>
      <c r="D4052" s="272" t="s">
        <v>101</v>
      </c>
      <c r="G4052" s="34"/>
      <c r="H4052" s="272">
        <v>0.3</v>
      </c>
      <c r="I4052" s="272">
        <v>0.36</v>
      </c>
      <c r="J4052" s="272">
        <f t="shared" si="3"/>
        <v>0.108</v>
      </c>
    </row>
    <row r="4053" spans="2:10">
      <c r="C4053" s="272">
        <v>88310</v>
      </c>
      <c r="D4053" s="272" t="s">
        <v>101</v>
      </c>
      <c r="E4053" s="34" t="s">
        <v>298</v>
      </c>
      <c r="G4053" s="34"/>
      <c r="H4053" s="272">
        <v>0.8</v>
      </c>
      <c r="I4053" s="272">
        <v>20.11</v>
      </c>
      <c r="J4053" s="272">
        <f t="shared" si="3"/>
        <v>16.088000000000001</v>
      </c>
    </row>
    <row r="4054" spans="2:10">
      <c r="C4054" s="272">
        <v>88316</v>
      </c>
      <c r="D4054" s="272" t="s">
        <v>101</v>
      </c>
      <c r="E4054" s="34" t="s">
        <v>299</v>
      </c>
      <c r="G4054" s="34"/>
      <c r="H4054" s="272">
        <v>0.4</v>
      </c>
      <c r="I4054" s="272">
        <v>14.32</v>
      </c>
      <c r="J4054" s="272">
        <f t="shared" si="3"/>
        <v>5.7280000000000006</v>
      </c>
    </row>
    <row r="4055" spans="2:10">
      <c r="G4055" s="34"/>
    </row>
    <row r="4056" spans="2:10">
      <c r="H4056" s="105"/>
      <c r="J4056" s="272">
        <f>(J4053+J4054)/1.8752</f>
        <v>11.633959044368602</v>
      </c>
    </row>
    <row r="4057" spans="2:10">
      <c r="H4057" s="105"/>
      <c r="J4057" s="272">
        <f>J4050+J4051+J4052</f>
        <v>6.1608999999999998</v>
      </c>
    </row>
    <row r="4058" spans="2:10">
      <c r="H4058" s="105"/>
    </row>
    <row r="4059" spans="2:10">
      <c r="H4059" s="105"/>
      <c r="J4059" s="272">
        <f>J4056*0.8752</f>
        <v>10.1820409556314</v>
      </c>
    </row>
    <row r="4060" spans="2:10">
      <c r="H4060" s="105"/>
    </row>
    <row r="4061" spans="2:10">
      <c r="H4061" s="105"/>
    </row>
    <row r="4062" spans="2:10">
      <c r="H4062" s="105"/>
    </row>
    <row r="4063" spans="2:10">
      <c r="H4063" s="105"/>
    </row>
    <row r="4064" spans="2:10">
      <c r="B4064" s="104"/>
      <c r="C4064" s="104"/>
      <c r="D4064" s="104"/>
      <c r="E4064" s="112"/>
      <c r="F4064" s="112"/>
      <c r="G4064" s="104"/>
      <c r="H4064" s="104"/>
      <c r="I4064" s="104"/>
      <c r="J4064" s="293" t="e">
        <f>#REF!</f>
        <v>#REF!</v>
      </c>
    </row>
    <row r="4065" spans="2:10">
      <c r="B4065" s="104"/>
      <c r="C4065" s="104"/>
      <c r="D4065" s="104"/>
      <c r="E4065" s="112"/>
      <c r="F4065" s="112"/>
      <c r="G4065" s="104"/>
      <c r="H4065" s="104"/>
      <c r="I4065" s="104"/>
      <c r="J4065" s="104"/>
    </row>
    <row r="4066" spans="2:10" s="292" customFormat="1">
      <c r="E4066" s="103"/>
      <c r="F4066" s="103"/>
    </row>
    <row r="5089" spans="2:10">
      <c r="B5089" s="104"/>
      <c r="C5089" s="104"/>
      <c r="D5089" s="104"/>
      <c r="E5089" s="112"/>
      <c r="F5089" s="112"/>
      <c r="G5089" s="104"/>
      <c r="H5089" s="104"/>
      <c r="I5089" s="104"/>
    </row>
    <row r="5090" spans="2:10">
      <c r="B5090" s="104"/>
      <c r="C5090" s="104"/>
      <c r="D5090" s="104"/>
      <c r="E5090" s="112"/>
      <c r="F5090" s="112"/>
      <c r="G5090" s="104"/>
      <c r="H5090" s="104"/>
      <c r="I5090" s="104"/>
    </row>
    <row r="5091" spans="2:10">
      <c r="B5091" s="104"/>
      <c r="C5091" s="104"/>
      <c r="D5091" s="104"/>
      <c r="E5091" s="112"/>
      <c r="F5091" s="112"/>
      <c r="G5091" s="104"/>
      <c r="H5091" s="104"/>
      <c r="I5091" s="104"/>
    </row>
    <row r="5092" spans="2:10">
      <c r="B5092" s="104"/>
      <c r="C5092" s="104"/>
      <c r="D5092" s="104"/>
      <c r="E5092" s="112"/>
      <c r="F5092" s="112"/>
      <c r="G5092" s="104"/>
      <c r="H5092" s="104"/>
      <c r="I5092" s="104"/>
    </row>
    <row r="5093" spans="2:10">
      <c r="B5093" s="104"/>
      <c r="C5093" s="104"/>
      <c r="D5093" s="104"/>
      <c r="E5093" s="112"/>
      <c r="F5093" s="112"/>
      <c r="G5093" s="104"/>
      <c r="H5093" s="104"/>
      <c r="I5093" s="104"/>
    </row>
    <row r="5094" spans="2:10">
      <c r="B5094" s="104"/>
      <c r="C5094" s="104"/>
      <c r="D5094" s="104"/>
      <c r="E5094" s="112"/>
      <c r="F5094" s="112"/>
      <c r="G5094" s="104"/>
      <c r="H5094" s="104"/>
      <c r="I5094" s="104"/>
    </row>
    <row r="5095" spans="2:10">
      <c r="B5095" s="104"/>
      <c r="C5095" s="104"/>
      <c r="D5095" s="104"/>
      <c r="E5095" s="112"/>
      <c r="F5095" s="112"/>
      <c r="G5095" s="104"/>
      <c r="H5095" s="104"/>
      <c r="I5095" s="104"/>
    </row>
    <row r="5096" spans="2:10">
      <c r="B5096" s="104"/>
      <c r="C5096" s="104"/>
      <c r="D5096" s="104"/>
      <c r="E5096" s="112"/>
      <c r="F5096" s="112"/>
      <c r="G5096" s="104"/>
      <c r="H5096" s="104"/>
      <c r="I5096" s="104"/>
    </row>
    <row r="5097" spans="2:10">
      <c r="B5097" s="104"/>
      <c r="C5097" s="104"/>
      <c r="D5097" s="104"/>
      <c r="E5097" s="112"/>
      <c r="F5097" s="112"/>
      <c r="G5097" s="104"/>
      <c r="H5097" s="104"/>
      <c r="I5097" s="104"/>
      <c r="J5097" s="104"/>
    </row>
    <row r="5098" spans="2:10">
      <c r="B5098" s="104"/>
      <c r="C5098" s="104"/>
      <c r="D5098" s="104"/>
      <c r="E5098" s="112"/>
      <c r="F5098" s="112"/>
      <c r="G5098" s="104"/>
      <c r="H5098" s="104"/>
      <c r="I5098" s="104"/>
      <c r="J5098" s="104"/>
    </row>
    <row r="5102" spans="2:10">
      <c r="B5102" s="101"/>
      <c r="D5102" s="272" t="s">
        <v>297</v>
      </c>
      <c r="E5102" s="34" t="s">
        <v>300</v>
      </c>
    </row>
    <row r="5103" spans="2:10">
      <c r="C5103" s="272">
        <v>2921</v>
      </c>
      <c r="D5103" s="272" t="s">
        <v>176</v>
      </c>
      <c r="G5103" s="34"/>
      <c r="H5103" s="272">
        <v>0.2</v>
      </c>
      <c r="I5103" s="272">
        <v>29.45</v>
      </c>
      <c r="J5103" s="272">
        <f>I5103*H5103</f>
        <v>5.8900000000000006</v>
      </c>
    </row>
    <row r="5104" spans="2:10">
      <c r="C5104" s="272">
        <v>2922</v>
      </c>
      <c r="D5104" s="272" t="s">
        <v>176</v>
      </c>
      <c r="G5104" s="34"/>
      <c r="H5104" s="272">
        <v>0.01</v>
      </c>
      <c r="I5104" s="272">
        <v>16.29</v>
      </c>
      <c r="J5104" s="272">
        <f t="shared" ref="J5104:J5107" si="4">I5104*H5104</f>
        <v>0.16289999999999999</v>
      </c>
    </row>
    <row r="5105" spans="2:10">
      <c r="C5105" s="272">
        <v>3767</v>
      </c>
      <c r="D5105" s="272" t="s">
        <v>101</v>
      </c>
      <c r="G5105" s="34"/>
      <c r="H5105" s="272">
        <v>0.3</v>
      </c>
      <c r="I5105" s="272">
        <v>0.36</v>
      </c>
      <c r="J5105" s="272">
        <f t="shared" si="4"/>
        <v>0.108</v>
      </c>
    </row>
    <row r="5106" spans="2:10">
      <c r="C5106" s="272">
        <v>88310</v>
      </c>
      <c r="D5106" s="272" t="s">
        <v>101</v>
      </c>
      <c r="E5106" s="34" t="s">
        <v>298</v>
      </c>
      <c r="G5106" s="34"/>
      <c r="H5106" s="272">
        <v>0.8</v>
      </c>
      <c r="I5106" s="272">
        <v>20.11</v>
      </c>
      <c r="J5106" s="272">
        <f t="shared" si="4"/>
        <v>16.088000000000001</v>
      </c>
    </row>
    <row r="5107" spans="2:10">
      <c r="C5107" s="272">
        <v>88316</v>
      </c>
      <c r="D5107" s="272" t="s">
        <v>101</v>
      </c>
      <c r="E5107" s="34" t="s">
        <v>299</v>
      </c>
      <c r="G5107" s="34"/>
      <c r="H5107" s="272">
        <v>0.4</v>
      </c>
      <c r="I5107" s="272">
        <v>14.32</v>
      </c>
      <c r="J5107" s="272">
        <f t="shared" si="4"/>
        <v>5.7280000000000006</v>
      </c>
    </row>
    <row r="5108" spans="2:10">
      <c r="G5108" s="34"/>
    </row>
    <row r="5109" spans="2:10">
      <c r="H5109" s="105"/>
      <c r="J5109" s="272">
        <f>(J5106+J5107)/1.8752</f>
        <v>11.633959044368602</v>
      </c>
    </row>
    <row r="5110" spans="2:10">
      <c r="H5110" s="105"/>
      <c r="J5110" s="272">
        <f>J5103+J5104+J5105</f>
        <v>6.1608999999999998</v>
      </c>
    </row>
    <row r="5111" spans="2:10">
      <c r="H5111" s="105"/>
    </row>
    <row r="5112" spans="2:10">
      <c r="H5112" s="105"/>
      <c r="J5112" s="272">
        <f>J5109*0.8752</f>
        <v>10.1820409556314</v>
      </c>
    </row>
    <row r="5113" spans="2:10">
      <c r="H5113" s="105"/>
    </row>
    <row r="5114" spans="2:10">
      <c r="H5114" s="105"/>
    </row>
    <row r="5115" spans="2:10">
      <c r="H5115" s="105"/>
    </row>
    <row r="5116" spans="2:10">
      <c r="H5116" s="105"/>
    </row>
    <row r="5117" spans="2:10" s="292" customFormat="1">
      <c r="B5117" s="104"/>
      <c r="C5117" s="104"/>
      <c r="D5117" s="104"/>
      <c r="E5117" s="112"/>
      <c r="F5117" s="112"/>
      <c r="G5117" s="104"/>
      <c r="H5117" s="104"/>
      <c r="I5117" s="104"/>
      <c r="J5117" s="113" t="e">
        <f>#REF!</f>
        <v>#REF!</v>
      </c>
    </row>
    <row r="5118" spans="2:10" s="292" customFormat="1">
      <c r="B5118" s="104"/>
      <c r="C5118" s="104"/>
      <c r="D5118" s="104"/>
      <c r="E5118" s="112"/>
      <c r="F5118" s="112"/>
      <c r="G5118" s="104"/>
      <c r="H5118" s="104"/>
      <c r="I5118" s="104"/>
      <c r="J5118" s="104"/>
    </row>
    <row r="5119" spans="2:10" s="292" customFormat="1">
      <c r="B5119" s="630"/>
      <c r="C5119" s="630"/>
      <c r="D5119" s="630"/>
      <c r="E5119" s="630"/>
      <c r="F5119" s="630"/>
      <c r="G5119" s="630"/>
      <c r="H5119" s="630"/>
      <c r="I5119" s="630"/>
      <c r="J5119" s="630"/>
    </row>
    <row r="6327" spans="2:10">
      <c r="B6327" s="101"/>
      <c r="D6327" s="272" t="s">
        <v>297</v>
      </c>
      <c r="E6327" s="34" t="s">
        <v>300</v>
      </c>
    </row>
    <row r="6328" spans="2:10">
      <c r="C6328" s="272">
        <v>2921</v>
      </c>
      <c r="D6328" s="272" t="s">
        <v>176</v>
      </c>
      <c r="G6328" s="34"/>
      <c r="H6328" s="272">
        <v>0.2</v>
      </c>
      <c r="I6328" s="272">
        <v>29.45</v>
      </c>
      <c r="J6328" s="272">
        <f>I6328*H6328</f>
        <v>5.8900000000000006</v>
      </c>
    </row>
    <row r="6329" spans="2:10">
      <c r="C6329" s="272">
        <v>2922</v>
      </c>
      <c r="D6329" s="272" t="s">
        <v>176</v>
      </c>
      <c r="G6329" s="34"/>
      <c r="H6329" s="272">
        <v>0.01</v>
      </c>
      <c r="I6329" s="272">
        <v>16.29</v>
      </c>
      <c r="J6329" s="272">
        <f t="shared" ref="J6329:J6332" si="5">I6329*H6329</f>
        <v>0.16289999999999999</v>
      </c>
    </row>
    <row r="6330" spans="2:10">
      <c r="C6330" s="272">
        <v>3767</v>
      </c>
      <c r="D6330" s="272" t="s">
        <v>101</v>
      </c>
      <c r="E6330" s="34" t="s">
        <v>245</v>
      </c>
      <c r="G6330" s="34"/>
      <c r="H6330" s="272">
        <v>0.3</v>
      </c>
      <c r="I6330" s="272">
        <v>0.36</v>
      </c>
      <c r="J6330" s="272">
        <f t="shared" si="5"/>
        <v>0.108</v>
      </c>
    </row>
    <row r="6331" spans="2:10">
      <c r="C6331" s="272">
        <v>88310</v>
      </c>
      <c r="D6331" s="272" t="s">
        <v>101</v>
      </c>
      <c r="E6331" s="34" t="s">
        <v>298</v>
      </c>
      <c r="G6331" s="34"/>
      <c r="H6331" s="272">
        <v>0.8</v>
      </c>
      <c r="I6331" s="272">
        <v>20.11</v>
      </c>
      <c r="J6331" s="272">
        <f t="shared" si="5"/>
        <v>16.088000000000001</v>
      </c>
    </row>
    <row r="6332" spans="2:10">
      <c r="C6332" s="272">
        <v>88316</v>
      </c>
      <c r="D6332" s="272" t="s">
        <v>101</v>
      </c>
      <c r="E6332" s="34" t="s">
        <v>299</v>
      </c>
      <c r="G6332" s="34"/>
      <c r="H6332" s="272">
        <v>0.4</v>
      </c>
      <c r="I6332" s="272">
        <v>14.32</v>
      </c>
      <c r="J6332" s="272">
        <f t="shared" si="5"/>
        <v>5.7280000000000006</v>
      </c>
    </row>
    <row r="6333" spans="2:10">
      <c r="G6333" s="34"/>
    </row>
    <row r="6334" spans="2:10">
      <c r="H6334" s="105"/>
      <c r="J6334" s="272">
        <f>(J6331+J6332)/1.8752</f>
        <v>11.633959044368602</v>
      </c>
    </row>
    <row r="6335" spans="2:10">
      <c r="H6335" s="105"/>
      <c r="J6335" s="272">
        <f>J6328+J6329+J6330</f>
        <v>6.1608999999999998</v>
      </c>
    </row>
    <row r="6336" spans="2:10">
      <c r="H6336" s="105"/>
    </row>
    <row r="6337" spans="2:10">
      <c r="H6337" s="105"/>
      <c r="J6337" s="272">
        <f>J6334*0.8752</f>
        <v>10.1820409556314</v>
      </c>
    </row>
    <row r="6338" spans="2:10">
      <c r="H6338" s="105"/>
    </row>
    <row r="6339" spans="2:10">
      <c r="H6339" s="105"/>
    </row>
    <row r="6340" spans="2:10">
      <c r="H6340" s="105"/>
    </row>
    <row r="6341" spans="2:10">
      <c r="H6341" s="105"/>
    </row>
    <row r="6342" spans="2:10">
      <c r="B6342" s="104"/>
      <c r="C6342" s="104"/>
      <c r="D6342" s="104"/>
      <c r="E6342" s="112"/>
      <c r="F6342" s="112"/>
      <c r="G6342" s="104"/>
      <c r="H6342" s="104"/>
      <c r="I6342" s="104"/>
      <c r="J6342" s="113" t="e">
        <f>#REF!</f>
        <v>#REF!</v>
      </c>
    </row>
    <row r="6343" spans="2:10">
      <c r="B6343" s="104"/>
      <c r="C6343" s="104"/>
      <c r="D6343" s="104"/>
      <c r="E6343" s="112"/>
      <c r="F6343" s="112"/>
      <c r="G6343" s="104"/>
      <c r="H6343" s="104"/>
      <c r="I6343" s="104"/>
      <c r="J6343" s="104"/>
    </row>
    <row r="6344" spans="2:10">
      <c r="B6344" s="630"/>
      <c r="C6344" s="630"/>
      <c r="D6344" s="630"/>
      <c r="E6344" s="630"/>
      <c r="F6344" s="630"/>
      <c r="G6344" s="630"/>
      <c r="H6344" s="630"/>
      <c r="I6344" s="630"/>
      <c r="J6344" s="630"/>
    </row>
    <row r="6345" spans="2:10">
      <c r="B6345" s="491"/>
      <c r="C6345" s="491"/>
      <c r="D6345" s="491"/>
      <c r="E6345" s="491"/>
      <c r="F6345" s="491"/>
      <c r="G6345" s="491"/>
      <c r="H6345" s="491"/>
      <c r="I6345" s="491"/>
      <c r="J6345" s="491"/>
    </row>
    <row r="6346" spans="2:10">
      <c r="B6346" s="491"/>
      <c r="C6346" s="491"/>
      <c r="D6346" s="491"/>
      <c r="E6346" s="491"/>
      <c r="F6346" s="491"/>
      <c r="G6346" s="491"/>
      <c r="H6346" s="491"/>
      <c r="I6346" s="491"/>
      <c r="J6346" s="491"/>
    </row>
    <row r="6347" spans="2:10">
      <c r="B6347" s="491"/>
      <c r="C6347" s="491"/>
      <c r="D6347" s="491"/>
      <c r="E6347" s="491"/>
      <c r="F6347" s="491"/>
      <c r="G6347" s="491"/>
      <c r="H6347" s="491"/>
      <c r="I6347" s="491"/>
      <c r="J6347" s="491"/>
    </row>
    <row r="6348" spans="2:10">
      <c r="B6348" s="491"/>
      <c r="C6348" s="491"/>
      <c r="D6348" s="491"/>
      <c r="E6348" s="491"/>
      <c r="F6348" s="491"/>
      <c r="G6348" s="491"/>
      <c r="H6348" s="491"/>
      <c r="I6348" s="491"/>
      <c r="J6348" s="491"/>
    </row>
    <row r="6349" spans="2:10">
      <c r="B6349" s="491"/>
      <c r="C6349" s="491"/>
      <c r="D6349" s="491"/>
      <c r="E6349" s="491"/>
      <c r="F6349" s="491"/>
      <c r="G6349" s="491"/>
      <c r="H6349" s="491"/>
      <c r="I6349" s="491"/>
      <c r="J6349" s="491"/>
    </row>
    <row r="6350" spans="2:10">
      <c r="B6350" s="491"/>
      <c r="C6350" s="491"/>
      <c r="D6350" s="491"/>
      <c r="E6350" s="491"/>
      <c r="F6350" s="491"/>
      <c r="G6350" s="491"/>
      <c r="H6350" s="491"/>
      <c r="I6350" s="491"/>
      <c r="J6350" s="491"/>
    </row>
    <row r="6351" spans="2:10">
      <c r="B6351" s="491"/>
      <c r="C6351" s="491"/>
      <c r="D6351" s="491"/>
      <c r="E6351" s="491"/>
      <c r="F6351" s="491"/>
      <c r="G6351" s="491"/>
      <c r="H6351" s="491"/>
      <c r="I6351" s="491"/>
      <c r="J6351" s="491"/>
    </row>
    <row r="6352" spans="2:10">
      <c r="B6352" s="491"/>
      <c r="C6352" s="491"/>
      <c r="D6352" s="491"/>
      <c r="E6352" s="491"/>
      <c r="F6352" s="491"/>
      <c r="G6352" s="491"/>
      <c r="H6352" s="491"/>
      <c r="I6352" s="491"/>
      <c r="J6352" s="491"/>
    </row>
    <row r="6353" spans="2:10">
      <c r="B6353" s="491"/>
      <c r="C6353" s="491"/>
      <c r="D6353" s="491"/>
      <c r="E6353" s="491"/>
      <c r="F6353" s="491"/>
      <c r="G6353" s="491"/>
      <c r="H6353" s="491"/>
      <c r="I6353" s="491"/>
      <c r="J6353" s="491"/>
    </row>
    <row r="6354" spans="2:10">
      <c r="B6354" s="491"/>
      <c r="C6354" s="491"/>
      <c r="D6354" s="491"/>
      <c r="E6354" s="491"/>
      <c r="F6354" s="491"/>
      <c r="G6354" s="491"/>
      <c r="H6354" s="491"/>
      <c r="I6354" s="491"/>
      <c r="J6354" s="491"/>
    </row>
    <row r="6355" spans="2:10">
      <c r="B6355" s="491"/>
      <c r="C6355" s="491"/>
      <c r="D6355" s="491"/>
      <c r="E6355" s="491"/>
      <c r="F6355" s="491"/>
      <c r="G6355" s="491"/>
      <c r="H6355" s="491"/>
      <c r="I6355" s="491"/>
      <c r="J6355" s="491"/>
    </row>
    <row r="6356" spans="2:10">
      <c r="B6356" s="491"/>
      <c r="C6356" s="491"/>
      <c r="D6356" s="491"/>
      <c r="E6356" s="491"/>
      <c r="F6356" s="491"/>
      <c r="G6356" s="491"/>
      <c r="H6356" s="491"/>
      <c r="I6356" s="491"/>
      <c r="J6356" s="491"/>
    </row>
    <row r="6357" spans="2:10">
      <c r="B6357" s="491"/>
      <c r="C6357" s="491"/>
      <c r="D6357" s="491"/>
      <c r="E6357" s="491"/>
      <c r="F6357" s="491"/>
      <c r="G6357" s="491"/>
      <c r="H6357" s="491"/>
      <c r="I6357" s="491"/>
      <c r="J6357" s="491"/>
    </row>
    <row r="6358" spans="2:10">
      <c r="B6358" s="491"/>
      <c r="C6358" s="491"/>
      <c r="D6358" s="491"/>
      <c r="E6358" s="491"/>
      <c r="F6358" s="491"/>
      <c r="G6358" s="491"/>
      <c r="H6358" s="491"/>
      <c r="I6358" s="491"/>
      <c r="J6358" s="491"/>
    </row>
    <row r="6359" spans="2:10">
      <c r="B6359" s="491"/>
      <c r="C6359" s="491"/>
      <c r="D6359" s="491"/>
      <c r="E6359" s="491"/>
      <c r="F6359" s="491"/>
      <c r="G6359" s="491"/>
      <c r="H6359" s="491"/>
      <c r="I6359" s="491"/>
      <c r="J6359" s="491"/>
    </row>
    <row r="6360" spans="2:10">
      <c r="B6360" s="491"/>
      <c r="C6360" s="491"/>
      <c r="D6360" s="491"/>
      <c r="E6360" s="491"/>
      <c r="F6360" s="491"/>
      <c r="G6360" s="491"/>
      <c r="H6360" s="491"/>
      <c r="I6360" s="491"/>
      <c r="J6360" s="491"/>
    </row>
    <row r="6361" spans="2:10">
      <c r="B6361" s="491"/>
      <c r="C6361" s="491"/>
      <c r="D6361" s="491"/>
      <c r="E6361" s="491"/>
      <c r="F6361" s="491"/>
      <c r="G6361" s="491"/>
      <c r="H6361" s="491"/>
      <c r="I6361" s="491"/>
      <c r="J6361" s="491"/>
    </row>
    <row r="6362" spans="2:10">
      <c r="B6362" s="491"/>
      <c r="C6362" s="491"/>
      <c r="D6362" s="491"/>
      <c r="E6362" s="491"/>
      <c r="F6362" s="491"/>
      <c r="G6362" s="491"/>
      <c r="H6362" s="491"/>
      <c r="I6362" s="491"/>
      <c r="J6362" s="491"/>
    </row>
    <row r="6363" spans="2:10">
      <c r="B6363" s="491"/>
      <c r="C6363" s="491"/>
      <c r="D6363" s="491"/>
      <c r="E6363" s="491"/>
      <c r="F6363" s="491"/>
      <c r="G6363" s="491"/>
      <c r="H6363" s="491"/>
      <c r="I6363" s="491"/>
      <c r="J6363" s="491"/>
    </row>
    <row r="6364" spans="2:10">
      <c r="B6364" s="491"/>
      <c r="C6364" s="491"/>
      <c r="D6364" s="491"/>
      <c r="E6364" s="491"/>
      <c r="F6364" s="491"/>
      <c r="G6364" s="491"/>
      <c r="H6364" s="491"/>
      <c r="I6364" s="491"/>
      <c r="J6364" s="491"/>
    </row>
    <row r="6365" spans="2:10">
      <c r="B6365" s="491"/>
      <c r="C6365" s="491"/>
      <c r="D6365" s="491"/>
      <c r="E6365" s="491"/>
      <c r="F6365" s="491"/>
      <c r="G6365" s="491"/>
      <c r="H6365" s="491"/>
      <c r="I6365" s="491"/>
      <c r="J6365" s="491"/>
    </row>
    <row r="6366" spans="2:10">
      <c r="B6366" s="491"/>
      <c r="C6366" s="491"/>
      <c r="D6366" s="491"/>
      <c r="E6366" s="491"/>
      <c r="F6366" s="491"/>
      <c r="G6366" s="491"/>
      <c r="H6366" s="491"/>
      <c r="I6366" s="491"/>
      <c r="J6366" s="491"/>
    </row>
    <row r="6367" spans="2:10">
      <c r="B6367" s="491"/>
      <c r="C6367" s="491"/>
      <c r="D6367" s="491"/>
      <c r="E6367" s="491"/>
      <c r="F6367" s="491"/>
      <c r="G6367" s="491"/>
      <c r="H6367" s="491"/>
      <c r="I6367" s="491"/>
      <c r="J6367" s="491"/>
    </row>
    <row r="6368" spans="2:10">
      <c r="B6368" s="491"/>
      <c r="C6368" s="491"/>
      <c r="D6368" s="491"/>
      <c r="E6368" s="491"/>
      <c r="F6368" s="491"/>
      <c r="G6368" s="491"/>
      <c r="H6368" s="491"/>
      <c r="I6368" s="491"/>
      <c r="J6368" s="491"/>
    </row>
    <row r="6369" spans="2:10">
      <c r="B6369" s="491"/>
      <c r="C6369" s="491"/>
      <c r="D6369" s="491"/>
      <c r="E6369" s="491"/>
      <c r="F6369" s="491"/>
      <c r="G6369" s="491"/>
      <c r="H6369" s="491"/>
      <c r="I6369" s="491"/>
      <c r="J6369" s="491"/>
    </row>
    <row r="6370" spans="2:10">
      <c r="B6370" s="491"/>
      <c r="C6370" s="491"/>
      <c r="D6370" s="491"/>
      <c r="E6370" s="491"/>
      <c r="F6370" s="491"/>
      <c r="G6370" s="491"/>
      <c r="H6370" s="491"/>
      <c r="I6370" s="491"/>
      <c r="J6370" s="491"/>
    </row>
    <row r="6371" spans="2:10">
      <c r="B6371" s="491"/>
      <c r="C6371" s="491"/>
      <c r="D6371" s="491"/>
      <c r="E6371" s="491"/>
      <c r="F6371" s="491"/>
      <c r="G6371" s="491"/>
      <c r="H6371" s="491"/>
      <c r="I6371" s="491"/>
      <c r="J6371" s="491"/>
    </row>
    <row r="6372" spans="2:10">
      <c r="B6372" s="491"/>
      <c r="C6372" s="491"/>
      <c r="D6372" s="491"/>
      <c r="E6372" s="491"/>
      <c r="F6372" s="491"/>
      <c r="G6372" s="491"/>
      <c r="H6372" s="491"/>
      <c r="I6372" s="491"/>
      <c r="J6372" s="491"/>
    </row>
    <row r="6373" spans="2:10">
      <c r="B6373" s="491"/>
      <c r="C6373" s="491"/>
      <c r="D6373" s="491"/>
      <c r="E6373" s="491"/>
      <c r="F6373" s="491"/>
      <c r="G6373" s="491"/>
      <c r="H6373" s="491"/>
      <c r="I6373" s="491"/>
      <c r="J6373" s="491"/>
    </row>
    <row r="6374" spans="2:10">
      <c r="B6374" s="491"/>
      <c r="C6374" s="491"/>
      <c r="D6374" s="491"/>
      <c r="E6374" s="491"/>
      <c r="F6374" s="491"/>
      <c r="G6374" s="491"/>
      <c r="H6374" s="491"/>
      <c r="I6374" s="491"/>
      <c r="J6374" s="491"/>
    </row>
    <row r="6375" spans="2:10">
      <c r="B6375" s="491"/>
      <c r="C6375" s="491"/>
      <c r="D6375" s="491"/>
      <c r="E6375" s="491"/>
      <c r="F6375" s="491"/>
      <c r="G6375" s="491"/>
      <c r="H6375" s="491"/>
      <c r="I6375" s="491"/>
      <c r="J6375" s="491"/>
    </row>
    <row r="6376" spans="2:10">
      <c r="B6376" s="491"/>
      <c r="C6376" s="491"/>
      <c r="D6376" s="491"/>
      <c r="E6376" s="491"/>
      <c r="F6376" s="491"/>
      <c r="G6376" s="491"/>
      <c r="H6376" s="491"/>
      <c r="I6376" s="491"/>
      <c r="J6376" s="491"/>
    </row>
    <row r="6377" spans="2:10">
      <c r="B6377" s="491"/>
      <c r="C6377" s="491"/>
      <c r="D6377" s="491"/>
      <c r="E6377" s="491"/>
      <c r="F6377" s="491"/>
      <c r="G6377" s="491"/>
      <c r="H6377" s="491"/>
      <c r="I6377" s="491"/>
      <c r="J6377" s="491"/>
    </row>
    <row r="6378" spans="2:10">
      <c r="B6378" s="491"/>
      <c r="C6378" s="491"/>
      <c r="D6378" s="491"/>
      <c r="E6378" s="491"/>
      <c r="F6378" s="491"/>
      <c r="G6378" s="491"/>
      <c r="H6378" s="491"/>
      <c r="I6378" s="491"/>
      <c r="J6378" s="491"/>
    </row>
    <row r="6379" spans="2:10">
      <c r="B6379" s="491"/>
      <c r="C6379" s="491"/>
      <c r="D6379" s="491"/>
      <c r="E6379" s="491"/>
      <c r="F6379" s="491"/>
      <c r="G6379" s="491"/>
      <c r="H6379" s="491"/>
      <c r="I6379" s="491"/>
      <c r="J6379" s="491"/>
    </row>
    <row r="6380" spans="2:10">
      <c r="B6380" s="491"/>
      <c r="C6380" s="491"/>
      <c r="D6380" s="491"/>
      <c r="E6380" s="491"/>
      <c r="F6380" s="491"/>
      <c r="G6380" s="491"/>
      <c r="H6380" s="491"/>
      <c r="I6380" s="491"/>
      <c r="J6380" s="491"/>
    </row>
    <row r="6381" spans="2:10">
      <c r="B6381" s="491"/>
      <c r="C6381" s="491"/>
      <c r="D6381" s="491"/>
      <c r="E6381" s="491"/>
      <c r="F6381" s="491"/>
      <c r="G6381" s="491"/>
      <c r="H6381" s="491"/>
      <c r="I6381" s="491"/>
      <c r="J6381" s="491"/>
    </row>
    <row r="6382" spans="2:10">
      <c r="B6382" s="491"/>
      <c r="C6382" s="491"/>
      <c r="D6382" s="491"/>
      <c r="E6382" s="491"/>
      <c r="F6382" s="491"/>
      <c r="G6382" s="491"/>
      <c r="H6382" s="491"/>
      <c r="I6382" s="491"/>
      <c r="J6382" s="491"/>
    </row>
    <row r="6383" spans="2:10">
      <c r="B6383" s="491"/>
      <c r="C6383" s="491"/>
      <c r="D6383" s="491"/>
      <c r="E6383" s="491"/>
      <c r="F6383" s="491"/>
      <c r="G6383" s="491"/>
      <c r="H6383" s="491"/>
      <c r="I6383" s="491"/>
      <c r="J6383" s="491"/>
    </row>
    <row r="6384" spans="2:10">
      <c r="B6384" s="491"/>
      <c r="C6384" s="491"/>
      <c r="D6384" s="491"/>
      <c r="E6384" s="491"/>
      <c r="F6384" s="491"/>
      <c r="G6384" s="491"/>
      <c r="H6384" s="491"/>
      <c r="I6384" s="491"/>
      <c r="J6384" s="491"/>
    </row>
    <row r="6385" spans="2:10">
      <c r="B6385" s="491"/>
      <c r="C6385" s="491"/>
      <c r="D6385" s="491"/>
      <c r="E6385" s="491"/>
      <c r="F6385" s="491"/>
      <c r="G6385" s="491"/>
      <c r="H6385" s="491"/>
      <c r="I6385" s="491"/>
      <c r="J6385" s="491"/>
    </row>
    <row r="6386" spans="2:10">
      <c r="B6386" s="491"/>
      <c r="C6386" s="491"/>
      <c r="D6386" s="491"/>
      <c r="E6386" s="491"/>
      <c r="F6386" s="491"/>
      <c r="G6386" s="491"/>
      <c r="H6386" s="491"/>
      <c r="I6386" s="491"/>
      <c r="J6386" s="491"/>
    </row>
    <row r="6387" spans="2:10">
      <c r="B6387" s="491"/>
      <c r="C6387" s="491"/>
      <c r="D6387" s="491"/>
      <c r="E6387" s="491"/>
      <c r="F6387" s="491"/>
      <c r="G6387" s="491"/>
      <c r="H6387" s="491"/>
      <c r="I6387" s="491"/>
      <c r="J6387" s="491"/>
    </row>
    <row r="6388" spans="2:10">
      <c r="B6388" s="491"/>
      <c r="C6388" s="491"/>
      <c r="D6388" s="491"/>
      <c r="E6388" s="491"/>
      <c r="F6388" s="491"/>
      <c r="G6388" s="491"/>
      <c r="H6388" s="491"/>
      <c r="I6388" s="491"/>
      <c r="J6388" s="491"/>
    </row>
    <row r="6389" spans="2:10">
      <c r="B6389" s="491"/>
      <c r="C6389" s="491"/>
      <c r="D6389" s="491"/>
      <c r="E6389" s="491"/>
      <c r="F6389" s="491"/>
      <c r="G6389" s="491"/>
      <c r="H6389" s="491"/>
      <c r="I6389" s="491"/>
      <c r="J6389" s="491"/>
    </row>
    <row r="6390" spans="2:10">
      <c r="B6390" s="491"/>
      <c r="C6390" s="491"/>
      <c r="D6390" s="491"/>
      <c r="E6390" s="491"/>
      <c r="F6390" s="491"/>
      <c r="G6390" s="491"/>
      <c r="H6390" s="491"/>
      <c r="I6390" s="491"/>
      <c r="J6390" s="491"/>
    </row>
    <row r="6391" spans="2:10">
      <c r="B6391" s="491"/>
      <c r="C6391" s="491"/>
      <c r="D6391" s="491"/>
      <c r="E6391" s="491"/>
      <c r="F6391" s="491"/>
      <c r="G6391" s="491"/>
      <c r="H6391" s="491"/>
      <c r="I6391" s="491"/>
      <c r="J6391" s="491"/>
    </row>
    <row r="6392" spans="2:10">
      <c r="B6392" s="491"/>
      <c r="C6392" s="491"/>
      <c r="D6392" s="491"/>
      <c r="E6392" s="491"/>
      <c r="F6392" s="491"/>
      <c r="G6392" s="491"/>
      <c r="H6392" s="491"/>
      <c r="I6392" s="491"/>
      <c r="J6392" s="491"/>
    </row>
    <row r="6393" spans="2:10">
      <c r="B6393" s="491"/>
      <c r="C6393" s="491"/>
      <c r="D6393" s="491"/>
      <c r="E6393" s="491"/>
      <c r="F6393" s="491"/>
      <c r="G6393" s="491"/>
      <c r="H6393" s="491"/>
      <c r="I6393" s="491"/>
      <c r="J6393" s="491"/>
    </row>
    <row r="6394" spans="2:10">
      <c r="B6394" s="491"/>
      <c r="C6394" s="491"/>
      <c r="D6394" s="491"/>
      <c r="E6394" s="491"/>
      <c r="F6394" s="491"/>
      <c r="G6394" s="491"/>
      <c r="H6394" s="491"/>
      <c r="I6394" s="491"/>
      <c r="J6394" s="491"/>
    </row>
    <row r="6546" spans="2:6">
      <c r="B6546" s="292"/>
    </row>
    <row r="6559" spans="2:6" s="292" customFormat="1">
      <c r="E6559" s="103"/>
      <c r="F6559" s="103"/>
    </row>
    <row r="6560" spans="2:6" s="292" customFormat="1">
      <c r="E6560" s="103"/>
      <c r="F6560" s="103"/>
    </row>
  </sheetData>
  <mergeCells count="34">
    <mergeCell ref="B16:C16"/>
    <mergeCell ref="E16:F16"/>
    <mergeCell ref="B11:F11"/>
    <mergeCell ref="B14:D14"/>
    <mergeCell ref="E14:F14"/>
    <mergeCell ref="B15:C15"/>
    <mergeCell ref="E15:F15"/>
    <mergeCell ref="B17:C17"/>
    <mergeCell ref="E17:F17"/>
    <mergeCell ref="B18:C18"/>
    <mergeCell ref="E18:F18"/>
    <mergeCell ref="B19:C19"/>
    <mergeCell ref="E19:F19"/>
    <mergeCell ref="B20:B23"/>
    <mergeCell ref="C20:D20"/>
    <mergeCell ref="E20:F20"/>
    <mergeCell ref="F21:F23"/>
    <mergeCell ref="B24:D24"/>
    <mergeCell ref="E24:F24"/>
    <mergeCell ref="C34:F34"/>
    <mergeCell ref="M43:O43"/>
    <mergeCell ref="B5119:J5119"/>
    <mergeCell ref="B6344:J6344"/>
    <mergeCell ref="B25:D25"/>
    <mergeCell ref="E25:F25"/>
    <mergeCell ref="B27:F27"/>
    <mergeCell ref="B28:F28"/>
    <mergeCell ref="F31:F32"/>
    <mergeCell ref="C32:D32"/>
    <mergeCell ref="A4:G4"/>
    <mergeCell ref="A5:G5"/>
    <mergeCell ref="A6:G6"/>
    <mergeCell ref="A7:G7"/>
    <mergeCell ref="A8:G8"/>
  </mergeCells>
  <pageMargins left="0.9" right="0.51181102362204722" top="0.78740157480314965" bottom="0.78740157480314965" header="0.31496062992125984" footer="0.31496062992125984"/>
  <pageSetup paperSize="9" scale="8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4</vt:i4>
      </vt:variant>
      <vt:variant>
        <vt:lpstr>Intervalos nomeados</vt:lpstr>
      </vt:variant>
      <vt:variant>
        <vt:i4>6</vt:i4>
      </vt:variant>
    </vt:vector>
  </HeadingPairs>
  <TitlesOfParts>
    <vt:vector size="10" baseType="lpstr">
      <vt:lpstr>PLAN MARQUISE</vt:lpstr>
      <vt:lpstr>COMPOSIÇOES MARQUISE</vt:lpstr>
      <vt:lpstr>CRONOGRAMA MARQUISE</vt:lpstr>
      <vt:lpstr>BDI</vt:lpstr>
      <vt:lpstr>'COMPOSIÇOES MARQUISE'!Area_de_impressao</vt:lpstr>
      <vt:lpstr>'CRONOGRAMA MARQUISE'!Area_de_impressao</vt:lpstr>
      <vt:lpstr>'PLAN MARQUISE'!Area_de_impressao</vt:lpstr>
      <vt:lpstr>'COMPOSIÇOES MARQUISE'!Titulos_de_impressao</vt:lpstr>
      <vt:lpstr>'CRONOGRAMA MARQUISE'!Titulos_de_impressao</vt:lpstr>
      <vt:lpstr>'PLAN MARQUISE'!Titulos_de_impressao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HOME</dc:creator>
  <cp:lastModifiedBy>Milena Austregesilo Hereda</cp:lastModifiedBy>
  <cp:lastPrinted>2019-08-23T11:51:29Z</cp:lastPrinted>
  <dcterms:created xsi:type="dcterms:W3CDTF">2019-01-07T20:14:22Z</dcterms:created>
  <dcterms:modified xsi:type="dcterms:W3CDTF">2019-12-06T12:21:59Z</dcterms:modified>
</cp:coreProperties>
</file>