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3"/>
  </bookViews>
  <sheets>
    <sheet name="supervisor" sheetId="4" r:id="rId1"/>
    <sheet name="eletricista" sheetId="1" r:id="rId2"/>
    <sheet name="tecnicotelecom" sheetId="2" r:id="rId3"/>
    <sheet name="total_proposta" sheetId="3" r:id="rId4"/>
  </sheets>
  <calcPr calcId="145621" iterateDelta="1E-4"/>
</workbook>
</file>

<file path=xl/calcChain.xml><?xml version="1.0" encoding="utf-8"?>
<calcChain xmlns="http://schemas.openxmlformats.org/spreadsheetml/2006/main">
  <c r="G19" i="3" l="1"/>
  <c r="G20" i="3"/>
  <c r="G18" i="3"/>
  <c r="D56" i="2" l="1"/>
  <c r="D56" i="1"/>
  <c r="D56" i="4"/>
  <c r="D60" i="4" s="1"/>
  <c r="D68" i="4" s="1"/>
  <c r="D18" i="3"/>
  <c r="C18" i="3"/>
  <c r="B18" i="3"/>
  <c r="D20" i="4"/>
  <c r="C129" i="4"/>
  <c r="C137" i="4" s="1"/>
  <c r="D121" i="4"/>
  <c r="D147" i="4" s="1"/>
  <c r="C94" i="4"/>
  <c r="C93" i="4"/>
  <c r="C92" i="4"/>
  <c r="C91" i="4"/>
  <c r="C90" i="4"/>
  <c r="C80" i="4"/>
  <c r="C78" i="4"/>
  <c r="C77" i="4"/>
  <c r="C75" i="4"/>
  <c r="D57" i="4"/>
  <c r="C50" i="4"/>
  <c r="C79" i="4" s="1"/>
  <c r="C35" i="4"/>
  <c r="C34" i="4"/>
  <c r="C36" i="4" s="1"/>
  <c r="D26" i="4"/>
  <c r="D143" i="4" l="1"/>
  <c r="D75" i="4"/>
  <c r="D76" i="4" s="1"/>
  <c r="D35" i="4"/>
  <c r="D77" i="4"/>
  <c r="D80" i="4"/>
  <c r="D34" i="4"/>
  <c r="D78" i="4"/>
  <c r="D79" i="4" s="1"/>
  <c r="F27" i="3"/>
  <c r="D20" i="3"/>
  <c r="C20" i="3"/>
  <c r="B20" i="3"/>
  <c r="D19" i="3"/>
  <c r="C19" i="3"/>
  <c r="B19" i="3"/>
  <c r="D21" i="2"/>
  <c r="D26" i="2" s="1"/>
  <c r="C129" i="2"/>
  <c r="C137" i="2" s="1"/>
  <c r="D121" i="2"/>
  <c r="D147" i="2" s="1"/>
  <c r="C94" i="2"/>
  <c r="C93" i="2"/>
  <c r="C92" i="2"/>
  <c r="C91" i="2"/>
  <c r="C90" i="2"/>
  <c r="C80" i="2"/>
  <c r="C78" i="2"/>
  <c r="C77" i="2"/>
  <c r="C75" i="2"/>
  <c r="D57" i="2"/>
  <c r="D60" i="2"/>
  <c r="D68" i="2" s="1"/>
  <c r="C50" i="2"/>
  <c r="C79" i="2" s="1"/>
  <c r="C35" i="2"/>
  <c r="C34" i="2"/>
  <c r="C36" i="2" s="1"/>
  <c r="D20" i="1"/>
  <c r="D36" i="4" l="1"/>
  <c r="D81" i="4"/>
  <c r="D145" i="4" s="1"/>
  <c r="D45" i="4"/>
  <c r="D44" i="4"/>
  <c r="D43" i="4"/>
  <c r="D48" i="4"/>
  <c r="D66" i="4"/>
  <c r="D49" i="4"/>
  <c r="D42" i="4"/>
  <c r="D75" i="2"/>
  <c r="D77" i="2"/>
  <c r="D143" i="2"/>
  <c r="D78" i="2"/>
  <c r="D79" i="2" s="1"/>
  <c r="D80" i="2"/>
  <c r="D34" i="2"/>
  <c r="D35" i="2"/>
  <c r="D121" i="1"/>
  <c r="C94" i="1"/>
  <c r="C93" i="1"/>
  <c r="C92" i="1"/>
  <c r="C90" i="1"/>
  <c r="C80" i="1"/>
  <c r="C78" i="1"/>
  <c r="C77" i="1"/>
  <c r="C75" i="1"/>
  <c r="D57" i="1"/>
  <c r="D47" i="4" l="1"/>
  <c r="D46" i="4"/>
  <c r="D76" i="2"/>
  <c r="D81" i="2" s="1"/>
  <c r="D145" i="2" s="1"/>
  <c r="D36" i="2"/>
  <c r="C129" i="1"/>
  <c r="C137" i="1"/>
  <c r="C91" i="1"/>
  <c r="C35" i="1"/>
  <c r="C34" i="1"/>
  <c r="C36" i="1" s="1"/>
  <c r="D50" i="4" l="1"/>
  <c r="D67" i="4" s="1"/>
  <c r="D69" i="4" s="1"/>
  <c r="D90" i="4" s="1"/>
  <c r="D66" i="2"/>
  <c r="D45" i="2"/>
  <c r="D42" i="2"/>
  <c r="D47" i="2"/>
  <c r="D48" i="2"/>
  <c r="D46" i="2"/>
  <c r="D49" i="2"/>
  <c r="D44" i="2"/>
  <c r="D43" i="2"/>
  <c r="D147" i="1"/>
  <c r="D60" i="1"/>
  <c r="D68" i="1" s="1"/>
  <c r="C50" i="1"/>
  <c r="C79" i="1" s="1"/>
  <c r="D26" i="1"/>
  <c r="D94" i="4" l="1"/>
  <c r="D93" i="4"/>
  <c r="D92" i="4"/>
  <c r="D144" i="4"/>
  <c r="D91" i="4"/>
  <c r="D102" i="4"/>
  <c r="D103" i="4" s="1"/>
  <c r="D110" i="4" s="1"/>
  <c r="D95" i="4"/>
  <c r="D50" i="2"/>
  <c r="D67" i="2" s="1"/>
  <c r="D69" i="2"/>
  <c r="D77" i="1"/>
  <c r="D75" i="1"/>
  <c r="D76" i="1" s="1"/>
  <c r="D78" i="1"/>
  <c r="D79" i="1" s="1"/>
  <c r="D143" i="1"/>
  <c r="D35" i="1"/>
  <c r="D80" i="1"/>
  <c r="D34" i="1"/>
  <c r="D96" i="4" l="1"/>
  <c r="D109" i="4" s="1"/>
  <c r="D111" i="4" s="1"/>
  <c r="D146" i="4" s="1"/>
  <c r="D148" i="4" s="1"/>
  <c r="D127" i="4" s="1"/>
  <c r="D144" i="2"/>
  <c r="D93" i="2"/>
  <c r="D91" i="2"/>
  <c r="D90" i="2"/>
  <c r="D92" i="2"/>
  <c r="D95" i="2"/>
  <c r="D102" i="2"/>
  <c r="D103" i="2" s="1"/>
  <c r="D110" i="2" s="1"/>
  <c r="D94" i="2"/>
  <c r="D36" i="1"/>
  <c r="D81" i="1"/>
  <c r="D128" i="4" l="1"/>
  <c r="D129" i="4" s="1"/>
  <c r="D96" i="2"/>
  <c r="D109" i="2" s="1"/>
  <c r="D111" i="2" s="1"/>
  <c r="D146" i="2" s="1"/>
  <c r="D148" i="2"/>
  <c r="D66" i="1"/>
  <c r="D42" i="1"/>
  <c r="D46" i="1"/>
  <c r="D45" i="1"/>
  <c r="D43" i="1"/>
  <c r="D49" i="1"/>
  <c r="D47" i="1"/>
  <c r="D44" i="1"/>
  <c r="D48" i="1"/>
  <c r="D145" i="1"/>
  <c r="D137" i="4" l="1"/>
  <c r="D149" i="4" s="1"/>
  <c r="D127" i="2"/>
  <c r="D50" i="1"/>
  <c r="D67" i="1" s="1"/>
  <c r="D69" i="1" s="1"/>
  <c r="D150" i="4" l="1"/>
  <c r="D128" i="2"/>
  <c r="D129" i="2" s="1"/>
  <c r="D144" i="1"/>
  <c r="D102" i="1"/>
  <c r="D92" i="1"/>
  <c r="D93" i="1"/>
  <c r="D94" i="1"/>
  <c r="D91" i="1"/>
  <c r="D95" i="1"/>
  <c r="D103" i="1"/>
  <c r="D110" i="1" s="1"/>
  <c r="D90" i="1"/>
  <c r="D134" i="4" l="1"/>
  <c r="D133" i="4"/>
  <c r="D136" i="4"/>
  <c r="D130" i="4"/>
  <c r="D131" i="4"/>
  <c r="D132" i="4"/>
  <c r="D135" i="4"/>
  <c r="E18" i="3"/>
  <c r="F18" i="3" s="1"/>
  <c r="D137" i="2"/>
  <c r="D149" i="2" s="1"/>
  <c r="D96" i="1"/>
  <c r="D109" i="1" s="1"/>
  <c r="D111" i="1" s="1"/>
  <c r="D146" i="1" s="1"/>
  <c r="D148" i="1" s="1"/>
  <c r="D150" i="2" l="1"/>
  <c r="D127" i="1"/>
  <c r="D128" i="1" s="1"/>
  <c r="D129" i="1" s="1"/>
  <c r="E20" i="3" l="1"/>
  <c r="F20" i="3" s="1"/>
  <c r="D133" i="2"/>
  <c r="D136" i="2"/>
  <c r="D130" i="2"/>
  <c r="D135" i="2"/>
  <c r="D134" i="2"/>
  <c r="D137" i="1"/>
  <c r="D149" i="1" s="1"/>
  <c r="D150" i="1" s="1"/>
  <c r="D131" i="2"/>
  <c r="D132" i="2"/>
  <c r="D134" i="1" l="1"/>
  <c r="D133" i="1"/>
  <c r="D130" i="1"/>
  <c r="D132" i="1"/>
  <c r="D131" i="1"/>
  <c r="D136" i="1"/>
  <c r="E19" i="3"/>
  <c r="F19" i="3" s="1"/>
  <c r="D135" i="1"/>
  <c r="G22" i="3" l="1"/>
</calcChain>
</file>

<file path=xl/sharedStrings.xml><?xml version="1.0" encoding="utf-8"?>
<sst xmlns="http://schemas.openxmlformats.org/spreadsheetml/2006/main" count="568" uniqueCount="132">
  <si>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</si>
  <si>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</si>
  <si>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</si>
  <si>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</si>
  <si>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</si>
  <si>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</si>
  <si>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</si>
  <si>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</si>
  <si>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</si>
  <si>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</si>
  <si>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</si>
  <si>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</si>
  <si>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</si>
  <si>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</si>
  <si>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</si>
  <si>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</si>
  <si>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</si>
  <si>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</si>
  <si>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</si>
  <si>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</si>
  <si>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</si>
  <si>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</si>
  <si>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</si>
  <si>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</si>
  <si>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</si>
  <si>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</si>
  <si>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</si>
  <si>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</si>
  <si>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</si>
  <si>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</si>
  <si>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</si>
  <si>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</si>
  <si>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</si>
  <si>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</si>
  <si>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</si>
  <si>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</si>
  <si>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</si>
  <si>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</si>
  <si>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</si>
  <si>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</si>
  <si>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</si>
  <si>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</si>
  <si>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</si>
  <si>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</si>
  <si>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</si>
  <si>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</si>
  <si>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</si>
  <si>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</si>
  <si>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</si>
  <si>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</si>
  <si>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</si>
  <si>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</si>
  <si>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</si>
  <si>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</si>
  <si>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</si>
  <si>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</si>
  <si>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</si>
  <si>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</si>
  <si>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</si>
  <si>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</si>
  <si>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</si>
  <si>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</si>
  <si>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</si>
  <si>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</si>
  <si>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</si>
  <si>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</si>
  <si>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</si>
  <si>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</si>
  <si>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</si>
  <si>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</si>
  <si>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</si>
  <si>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</si>
  <si>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</si>
  <si>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</si>
  <si>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</si>
  <si>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</si>
  <si>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</si>
  <si>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</si>
  <si>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</si>
  <si>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</si>
  <si>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</si>
  <si>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</si>
  <si>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</si>
  <si>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</si>
  <si>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</si>
  <si>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</si>
  <si>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</si>
  <si>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</si>
  <si>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</si>
  <si>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</si>
  <si>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</si>
  <si>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</si>
  <si>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</si>
  <si>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</si>
  <si>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</si>
  <si>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</si>
  <si>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</si>
  <si>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</si>
  <si>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</si>
  <si>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</si>
  <si>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Eletricista Predial</t>
  </si>
  <si>
    <t>Posto de Serviço</t>
  </si>
  <si>
    <t>7156-10</t>
  </si>
  <si>
    <t>Técnico em Redes e Telecomunicações</t>
  </si>
  <si>
    <t>7321-30</t>
  </si>
  <si>
    <t>Item</t>
  </si>
  <si>
    <t>Descrição</t>
  </si>
  <si>
    <t>Unidade de Fornecimento</t>
  </si>
  <si>
    <t>Quantidade</t>
  </si>
  <si>
    <t>Valor Unitário</t>
  </si>
  <si>
    <t>Valor Mensal</t>
  </si>
  <si>
    <t>Objeto</t>
  </si>
  <si>
    <t>Razão Social</t>
  </si>
  <si>
    <t>CNPJ</t>
  </si>
  <si>
    <t>Endereço</t>
  </si>
  <si>
    <t>Telefone</t>
  </si>
  <si>
    <t>e-mail</t>
  </si>
  <si>
    <t>total estimado (valor da proposta)</t>
  </si>
  <si>
    <t>Declaro estar ciente de todas as condições estabelecidas no Termo de Referência que acompanhou a proposta-padrão na mensagem eletrônica encaminhada pelo TRE-BA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</si>
  <si>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</si>
  <si>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</si>
  <si>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</si>
  <si>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</si>
  <si>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1"/>
        <color theme="1"/>
        <rFont val="Times New Roman"/>
        <family val="1"/>
      </rPr>
      <t>60 (sessenta) dias</t>
    </r>
  </si>
  <si>
    <t>Valor Total Estimado - Modelo de Proposta</t>
  </si>
  <si>
    <t>Contratação de Pessoa Jurídica, cujo objeto social contemple a execução de serviços de elétrica e de redes de lógica, para prestação de serviços técnicos ao Tribunal Regional Eleitoral da Bahia</t>
  </si>
  <si>
    <t>Supervisor</t>
  </si>
  <si>
    <t>7102-05</t>
  </si>
  <si>
    <t>Equipamentos de Proteção Individual</t>
  </si>
  <si>
    <t>Equipamentos / Ferramentas</t>
  </si>
  <si>
    <t>Valor Total
(40 dias)</t>
  </si>
  <si>
    <t>C.1.C. CPRB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</si>
</sst>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9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11" fillId="0" borderId="0" xfId="0" applyFont="1"/>
    <xf numFmtId="0" fontId="8" fillId="0" borderId="5" xfId="0" applyFont="1" applyBorder="1"/>
    <xf numFmtId="0" fontId="12" fillId="0" borderId="0" xfId="0" applyFont="1" applyAlignment="1">
      <alignment vertical="top"/>
    </xf>
    <xf numFmtId="0" fontId="7" fillId="0" borderId="0" xfId="0" applyFont="1"/>
    <xf numFmtId="0" fontId="8" fillId="0" borderId="0" xfId="0" applyFont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43" fontId="8" fillId="0" borderId="6" xfId="0" applyNumberFormat="1" applyFont="1" applyBorder="1" applyAlignment="1">
      <alignment wrapText="1"/>
    </xf>
    <xf numFmtId="0" fontId="8" fillId="6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14" fontId="8" fillId="0" borderId="5" xfId="0" applyNumberFormat="1" applyFont="1" applyBorder="1" applyAlignment="1">
      <alignment horizontal="center"/>
    </xf>
    <xf numFmtId="44" fontId="11" fillId="0" borderId="0" xfId="12" applyFont="1" applyAlignment="1">
      <alignment shrinkToFi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/>
    <xf numFmtId="0" fontId="1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6" borderId="7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</cellXfs>
  <cellStyles count="13">
    <cellStyle name="Moeda" xfId="12" builtinId="4"/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0</xdr:row>
      <xdr:rowOff>0</xdr:rowOff>
    </xdr:from>
    <xdr:to>
      <xdr:col>4</xdr:col>
      <xdr:colOff>549478</xdr:colOff>
      <xdr:row>5</xdr:row>
      <xdr:rowOff>133350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2700" y="0"/>
          <a:ext cx="2854528" cy="1085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opLeftCell="A112" zoomScale="115" zoomScaleNormal="115" workbookViewId="0">
      <selection activeCell="D121" sqref="D121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9" t="s">
        <v>0</v>
      </c>
      <c r="B1" s="59"/>
      <c r="C1" s="59"/>
      <c r="D1" s="59"/>
    </row>
    <row r="2" spans="1:4" ht="15.75" x14ac:dyDescent="0.25">
      <c r="A2" s="26"/>
      <c r="B2" s="26"/>
      <c r="C2" s="26"/>
      <c r="D2" s="26"/>
    </row>
    <row r="3" spans="1:4" x14ac:dyDescent="0.2">
      <c r="A3" s="60" t="s">
        <v>90</v>
      </c>
      <c r="B3" s="60"/>
      <c r="C3" s="60"/>
      <c r="D3" s="60"/>
    </row>
    <row r="4" spans="1:4" x14ac:dyDescent="0.2">
      <c r="A4" s="2"/>
      <c r="B4" s="2"/>
      <c r="C4" s="2"/>
      <c r="D4" s="2"/>
    </row>
    <row r="5" spans="1:4" ht="38.25" x14ac:dyDescent="0.2">
      <c r="A5" s="61" t="s">
        <v>91</v>
      </c>
      <c r="B5" s="61"/>
      <c r="C5" s="38" t="s">
        <v>92</v>
      </c>
      <c r="D5" s="27" t="s">
        <v>93</v>
      </c>
    </row>
    <row r="6" spans="1:4" x14ac:dyDescent="0.2">
      <c r="A6" s="62" t="s">
        <v>126</v>
      </c>
      <c r="B6" s="62"/>
      <c r="C6" s="39" t="s">
        <v>101</v>
      </c>
      <c r="D6" s="39">
        <v>1</v>
      </c>
    </row>
    <row r="8" spans="1:4" x14ac:dyDescent="0.2">
      <c r="A8" s="60" t="s">
        <v>74</v>
      </c>
      <c r="B8" s="60"/>
      <c r="C8" s="60"/>
      <c r="D8" s="6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63" t="s">
        <v>126</v>
      </c>
      <c r="D10" s="64"/>
    </row>
    <row r="11" spans="1:4" x14ac:dyDescent="0.2">
      <c r="A11" s="5">
        <v>2</v>
      </c>
      <c r="B11" s="5" t="s">
        <v>94</v>
      </c>
      <c r="C11" s="63" t="s">
        <v>127</v>
      </c>
      <c r="D11" s="64"/>
    </row>
    <row r="12" spans="1:4" x14ac:dyDescent="0.2">
      <c r="A12" s="5">
        <v>3</v>
      </c>
      <c r="B12" s="5" t="s">
        <v>76</v>
      </c>
      <c r="C12" s="65">
        <v>3238.99</v>
      </c>
      <c r="D12" s="66"/>
    </row>
    <row r="13" spans="1:4" x14ac:dyDescent="0.2">
      <c r="A13" s="5">
        <v>4</v>
      </c>
      <c r="B13" s="5" t="s">
        <v>77</v>
      </c>
      <c r="C13" s="63"/>
      <c r="D13" s="64"/>
    </row>
    <row r="14" spans="1:4" x14ac:dyDescent="0.2">
      <c r="A14" s="5">
        <v>5</v>
      </c>
      <c r="B14" s="5" t="s">
        <v>78</v>
      </c>
      <c r="C14" s="63"/>
      <c r="D14" s="64"/>
    </row>
    <row r="16" spans="1:4" x14ac:dyDescent="0.2">
      <c r="A16" s="60" t="s">
        <v>1</v>
      </c>
      <c r="B16" s="60"/>
      <c r="C16" s="60"/>
      <c r="D16" s="60"/>
    </row>
    <row r="18" spans="1:4" x14ac:dyDescent="0.2">
      <c r="A18" s="36">
        <v>1</v>
      </c>
      <c r="B18" s="58" t="s">
        <v>2</v>
      </c>
      <c r="C18" s="58"/>
      <c r="D18" s="36" t="s">
        <v>3</v>
      </c>
    </row>
    <row r="19" spans="1:4" x14ac:dyDescent="0.2">
      <c r="A19" s="38" t="s">
        <v>4</v>
      </c>
      <c r="B19" s="67" t="s">
        <v>5</v>
      </c>
      <c r="C19" s="67"/>
      <c r="D19" s="13">
        <v>3238.99</v>
      </c>
    </row>
    <row r="20" spans="1:4" x14ac:dyDescent="0.2">
      <c r="A20" s="38" t="s">
        <v>6</v>
      </c>
      <c r="B20" s="67" t="s">
        <v>7</v>
      </c>
      <c r="C20" s="67"/>
      <c r="D20" s="13">
        <f>D19*0.3</f>
        <v>971.69699999999989</v>
      </c>
    </row>
    <row r="21" spans="1:4" x14ac:dyDescent="0.2">
      <c r="A21" s="38" t="s">
        <v>8</v>
      </c>
      <c r="B21" s="67" t="s">
        <v>9</v>
      </c>
      <c r="C21" s="67"/>
      <c r="D21" s="13"/>
    </row>
    <row r="22" spans="1:4" x14ac:dyDescent="0.2">
      <c r="A22" s="38" t="s">
        <v>10</v>
      </c>
      <c r="B22" s="67" t="s">
        <v>11</v>
      </c>
      <c r="C22" s="67"/>
      <c r="D22" s="13"/>
    </row>
    <row r="23" spans="1:4" x14ac:dyDescent="0.2">
      <c r="A23" s="38" t="s">
        <v>12</v>
      </c>
      <c r="B23" s="67" t="s">
        <v>13</v>
      </c>
      <c r="C23" s="67"/>
      <c r="D23" s="13"/>
    </row>
    <row r="24" spans="1:4" x14ac:dyDescent="0.2">
      <c r="A24" s="38"/>
      <c r="B24" s="67"/>
      <c r="C24" s="67"/>
      <c r="D24" s="13"/>
    </row>
    <row r="25" spans="1:4" x14ac:dyDescent="0.2">
      <c r="A25" s="38" t="s">
        <v>14</v>
      </c>
      <c r="B25" s="67" t="s">
        <v>15</v>
      </c>
      <c r="C25" s="67"/>
      <c r="D25" s="13"/>
    </row>
    <row r="26" spans="1:4" x14ac:dyDescent="0.2">
      <c r="A26" s="58" t="s">
        <v>16</v>
      </c>
      <c r="B26" s="58"/>
      <c r="C26" s="58"/>
      <c r="D26" s="20">
        <f>SUM(D19:D25)</f>
        <v>4210.6869999999999</v>
      </c>
    </row>
    <row r="29" spans="1:4" x14ac:dyDescent="0.2">
      <c r="A29" s="68" t="s">
        <v>17</v>
      </c>
      <c r="B29" s="68"/>
      <c r="C29" s="68"/>
      <c r="D29" s="68"/>
    </row>
    <row r="30" spans="1:4" x14ac:dyDescent="0.2">
      <c r="A30" s="3"/>
    </row>
    <row r="31" spans="1:4" x14ac:dyDescent="0.2">
      <c r="A31" s="69" t="s">
        <v>18</v>
      </c>
      <c r="B31" s="69"/>
      <c r="C31" s="69"/>
      <c r="D31" s="69"/>
    </row>
    <row r="33" spans="1:4" x14ac:dyDescent="0.2">
      <c r="A33" s="36" t="s">
        <v>19</v>
      </c>
      <c r="B33" s="58" t="s">
        <v>20</v>
      </c>
      <c r="C33" s="58"/>
      <c r="D33" s="36" t="s">
        <v>3</v>
      </c>
    </row>
    <row r="34" spans="1:4" x14ac:dyDescent="0.2">
      <c r="A34" s="38" t="s">
        <v>4</v>
      </c>
      <c r="B34" s="35" t="s">
        <v>21</v>
      </c>
      <c r="C34" s="12">
        <f>TRUNC(1/12,4)</f>
        <v>8.3299999999999999E-2</v>
      </c>
      <c r="D34" s="13">
        <f>TRUNC($D$26*C34,2)</f>
        <v>350.75</v>
      </c>
    </row>
    <row r="35" spans="1:4" x14ac:dyDescent="0.2">
      <c r="A35" s="38" t="s">
        <v>6</v>
      </c>
      <c r="B35" s="35" t="s">
        <v>22</v>
      </c>
      <c r="C35" s="12">
        <f>TRUNC(((1+1/3)/12),4)</f>
        <v>0.1111</v>
      </c>
      <c r="D35" s="13">
        <f>TRUNC($D$26*C35,2)</f>
        <v>467.8</v>
      </c>
    </row>
    <row r="36" spans="1:4" x14ac:dyDescent="0.2">
      <c r="A36" s="58" t="s">
        <v>16</v>
      </c>
      <c r="B36" s="58"/>
      <c r="C36" s="28">
        <f>SUM(C34:C35)</f>
        <v>0.19440000000000002</v>
      </c>
      <c r="D36" s="19">
        <f>SUM(D34:D35)</f>
        <v>818.55</v>
      </c>
    </row>
    <row r="39" spans="1:4" x14ac:dyDescent="0.2">
      <c r="A39" s="70" t="s">
        <v>23</v>
      </c>
      <c r="B39" s="70"/>
      <c r="C39" s="70"/>
      <c r="D39" s="70"/>
    </row>
    <row r="41" spans="1:4" x14ac:dyDescent="0.2">
      <c r="A41" s="36" t="s">
        <v>24</v>
      </c>
      <c r="B41" s="36" t="s">
        <v>25</v>
      </c>
      <c r="C41" s="36" t="s">
        <v>26</v>
      </c>
      <c r="D41" s="36" t="s">
        <v>3</v>
      </c>
    </row>
    <row r="42" spans="1:4" x14ac:dyDescent="0.2">
      <c r="A42" s="38" t="s">
        <v>4</v>
      </c>
      <c r="B42" s="35" t="s">
        <v>27</v>
      </c>
      <c r="C42" s="9">
        <v>0</v>
      </c>
      <c r="D42" s="13">
        <f>TRUNC(($D$26+$D$36)*C42,2)</f>
        <v>0</v>
      </c>
    </row>
    <row r="43" spans="1:4" x14ac:dyDescent="0.2">
      <c r="A43" s="38" t="s">
        <v>6</v>
      </c>
      <c r="B43" s="35" t="s">
        <v>28</v>
      </c>
      <c r="C43" s="9">
        <v>2.5000000000000001E-2</v>
      </c>
      <c r="D43" s="13">
        <f t="shared" ref="D43:D49" si="0">TRUNC(($D$26+$D$36)*C43,2)</f>
        <v>125.73</v>
      </c>
    </row>
    <row r="44" spans="1:4" x14ac:dyDescent="0.2">
      <c r="A44" s="38" t="s">
        <v>8</v>
      </c>
      <c r="B44" s="35" t="s">
        <v>29</v>
      </c>
      <c r="C44" s="16">
        <v>0.03</v>
      </c>
      <c r="D44" s="13">
        <f t="shared" si="0"/>
        <v>150.87</v>
      </c>
    </row>
    <row r="45" spans="1:4" x14ac:dyDescent="0.2">
      <c r="A45" s="38" t="s">
        <v>10</v>
      </c>
      <c r="B45" s="35" t="s">
        <v>30</v>
      </c>
      <c r="C45" s="9">
        <v>1.4999999999999999E-2</v>
      </c>
      <c r="D45" s="13">
        <f t="shared" si="0"/>
        <v>75.430000000000007</v>
      </c>
    </row>
    <row r="46" spans="1:4" x14ac:dyDescent="0.2">
      <c r="A46" s="38" t="s">
        <v>12</v>
      </c>
      <c r="B46" s="35" t="s">
        <v>31</v>
      </c>
      <c r="C46" s="9">
        <v>0.01</v>
      </c>
      <c r="D46" s="13">
        <f t="shared" si="0"/>
        <v>50.29</v>
      </c>
    </row>
    <row r="47" spans="1:4" x14ac:dyDescent="0.2">
      <c r="A47" s="38" t="s">
        <v>32</v>
      </c>
      <c r="B47" s="35" t="s">
        <v>33</v>
      </c>
      <c r="C47" s="9">
        <v>6.0000000000000001E-3</v>
      </c>
      <c r="D47" s="13">
        <f t="shared" si="0"/>
        <v>30.17</v>
      </c>
    </row>
    <row r="48" spans="1:4" x14ac:dyDescent="0.2">
      <c r="A48" s="38" t="s">
        <v>14</v>
      </c>
      <c r="B48" s="35" t="s">
        <v>34</v>
      </c>
      <c r="C48" s="9">
        <v>2E-3</v>
      </c>
      <c r="D48" s="13">
        <f t="shared" si="0"/>
        <v>10.050000000000001</v>
      </c>
    </row>
    <row r="49" spans="1:4" x14ac:dyDescent="0.2">
      <c r="A49" s="38" t="s">
        <v>35</v>
      </c>
      <c r="B49" s="35" t="s">
        <v>36</v>
      </c>
      <c r="C49" s="9">
        <v>0.08</v>
      </c>
      <c r="D49" s="13">
        <f t="shared" si="0"/>
        <v>402.33</v>
      </c>
    </row>
    <row r="50" spans="1:4" x14ac:dyDescent="0.2">
      <c r="A50" s="58" t="s">
        <v>37</v>
      </c>
      <c r="B50" s="58"/>
      <c r="C50" s="15">
        <f>SUM(C42:C49)</f>
        <v>0.16800000000000001</v>
      </c>
      <c r="D50" s="19">
        <f>SUM(D42:D49)</f>
        <v>844.87000000000012</v>
      </c>
    </row>
    <row r="53" spans="1:4" x14ac:dyDescent="0.2">
      <c r="A53" s="69" t="s">
        <v>38</v>
      </c>
      <c r="B53" s="69"/>
      <c r="C53" s="69"/>
      <c r="D53" s="69"/>
    </row>
    <row r="55" spans="1:4" x14ac:dyDescent="0.2">
      <c r="A55" s="36" t="s">
        <v>39</v>
      </c>
      <c r="B55" s="71" t="s">
        <v>40</v>
      </c>
      <c r="C55" s="71"/>
      <c r="D55" s="36" t="s">
        <v>3</v>
      </c>
    </row>
    <row r="56" spans="1:4" x14ac:dyDescent="0.2">
      <c r="A56" s="38" t="s">
        <v>4</v>
      </c>
      <c r="B56" s="67" t="s">
        <v>41</v>
      </c>
      <c r="C56" s="67"/>
      <c r="D56" s="13">
        <f>(26*2*4.9)-(D19*0.06)</f>
        <v>60.460600000000028</v>
      </c>
    </row>
    <row r="57" spans="1:4" x14ac:dyDescent="0.2">
      <c r="A57" s="38" t="s">
        <v>6</v>
      </c>
      <c r="B57" s="67" t="s">
        <v>42</v>
      </c>
      <c r="C57" s="67"/>
      <c r="D57" s="13">
        <f>19.34*22*0.95</f>
        <v>404.20600000000002</v>
      </c>
    </row>
    <row r="58" spans="1:4" x14ac:dyDescent="0.2">
      <c r="A58" s="38" t="s">
        <v>8</v>
      </c>
      <c r="B58" s="67" t="s">
        <v>43</v>
      </c>
      <c r="C58" s="67"/>
      <c r="D58" s="13"/>
    </row>
    <row r="59" spans="1:4" x14ac:dyDescent="0.2">
      <c r="A59" s="38" t="s">
        <v>10</v>
      </c>
      <c r="B59" s="67" t="s">
        <v>15</v>
      </c>
      <c r="C59" s="67"/>
      <c r="D59" s="13"/>
    </row>
    <row r="60" spans="1:4" x14ac:dyDescent="0.2">
      <c r="A60" s="58" t="s">
        <v>16</v>
      </c>
      <c r="B60" s="58"/>
      <c r="C60" s="58"/>
      <c r="D60" s="19">
        <f>SUM(D56:D59)</f>
        <v>464.66660000000002</v>
      </c>
    </row>
    <row r="63" spans="1:4" x14ac:dyDescent="0.2">
      <c r="A63" s="69" t="s">
        <v>44</v>
      </c>
      <c r="B63" s="69"/>
      <c r="C63" s="69"/>
      <c r="D63" s="69"/>
    </row>
    <row r="65" spans="1:5" x14ac:dyDescent="0.2">
      <c r="A65" s="36">
        <v>2</v>
      </c>
      <c r="B65" s="71" t="s">
        <v>45</v>
      </c>
      <c r="C65" s="71"/>
      <c r="D65" s="36" t="s">
        <v>3</v>
      </c>
    </row>
    <row r="66" spans="1:5" x14ac:dyDescent="0.2">
      <c r="A66" s="38" t="s">
        <v>19</v>
      </c>
      <c r="B66" s="67" t="s">
        <v>20</v>
      </c>
      <c r="C66" s="67"/>
      <c r="D66" s="14">
        <f>D36</f>
        <v>818.55</v>
      </c>
    </row>
    <row r="67" spans="1:5" x14ac:dyDescent="0.2">
      <c r="A67" s="38" t="s">
        <v>24</v>
      </c>
      <c r="B67" s="67" t="s">
        <v>25</v>
      </c>
      <c r="C67" s="67"/>
      <c r="D67" s="14">
        <f>D50</f>
        <v>844.87000000000012</v>
      </c>
    </row>
    <row r="68" spans="1:5" x14ac:dyDescent="0.2">
      <c r="A68" s="38" t="s">
        <v>39</v>
      </c>
      <c r="B68" s="67" t="s">
        <v>40</v>
      </c>
      <c r="C68" s="67"/>
      <c r="D68" s="14">
        <f>D60</f>
        <v>464.66660000000002</v>
      </c>
    </row>
    <row r="69" spans="1:5" x14ac:dyDescent="0.2">
      <c r="A69" s="58" t="s">
        <v>16</v>
      </c>
      <c r="B69" s="58"/>
      <c r="C69" s="58"/>
      <c r="D69" s="19">
        <f>SUM(D66:D68)</f>
        <v>2128.0866000000001</v>
      </c>
    </row>
    <row r="70" spans="1:5" x14ac:dyDescent="0.2">
      <c r="A70" s="4"/>
      <c r="E70" s="18"/>
    </row>
    <row r="72" spans="1:5" x14ac:dyDescent="0.2">
      <c r="A72" s="68" t="s">
        <v>46</v>
      </c>
      <c r="B72" s="68"/>
      <c r="C72" s="68"/>
      <c r="D72" s="68"/>
      <c r="E72" s="17"/>
    </row>
    <row r="73" spans="1:5" ht="12.75" customHeight="1" x14ac:dyDescent="0.2">
      <c r="E73" s="18"/>
    </row>
    <row r="74" spans="1:5" x14ac:dyDescent="0.2">
      <c r="A74" s="36">
        <v>3</v>
      </c>
      <c r="B74" s="71" t="s">
        <v>47</v>
      </c>
      <c r="C74" s="71"/>
      <c r="D74" s="36" t="s">
        <v>3</v>
      </c>
    </row>
    <row r="75" spans="1:5" x14ac:dyDescent="0.2">
      <c r="A75" s="38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38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38" t="s">
        <v>8</v>
      </c>
      <c r="B77" s="10" t="s">
        <v>50</v>
      </c>
      <c r="C77" s="9">
        <f>TRUNC(8%*0%*40%,4)</f>
        <v>0</v>
      </c>
      <c r="D77" s="13">
        <f>TRUNC($D$26*C77,2)</f>
        <v>0</v>
      </c>
    </row>
    <row r="78" spans="1:5" x14ac:dyDescent="0.2">
      <c r="A78" s="38" t="s">
        <v>10</v>
      </c>
      <c r="B78" s="10" t="s">
        <v>51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38" t="s">
        <v>12</v>
      </c>
      <c r="B79" s="10" t="s">
        <v>95</v>
      </c>
      <c r="C79" s="9">
        <f>C50</f>
        <v>0.16800000000000001</v>
      </c>
      <c r="D79" s="13">
        <f>TRUNC(D78*C79,2)</f>
        <v>0</v>
      </c>
    </row>
    <row r="80" spans="1:5" x14ac:dyDescent="0.2">
      <c r="A80" s="38" t="s">
        <v>32</v>
      </c>
      <c r="B80" s="10" t="s">
        <v>52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72" t="s">
        <v>16</v>
      </c>
      <c r="B81" s="73"/>
      <c r="C81" s="74"/>
      <c r="D81" s="19">
        <f>SUM(D75:D80)</f>
        <v>0</v>
      </c>
    </row>
    <row r="84" spans="1:6" x14ac:dyDescent="0.2">
      <c r="A84" s="68" t="s">
        <v>53</v>
      </c>
      <c r="B84" s="68"/>
      <c r="C84" s="68"/>
      <c r="D84" s="68"/>
    </row>
    <row r="87" spans="1:6" x14ac:dyDescent="0.2">
      <c r="A87" s="69" t="s">
        <v>79</v>
      </c>
      <c r="B87" s="69"/>
      <c r="C87" s="69"/>
      <c r="D87" s="69"/>
    </row>
    <row r="88" spans="1:6" x14ac:dyDescent="0.2">
      <c r="A88" s="3"/>
    </row>
    <row r="89" spans="1:6" x14ac:dyDescent="0.2">
      <c r="A89" s="36" t="s">
        <v>54</v>
      </c>
      <c r="B89" s="71" t="s">
        <v>80</v>
      </c>
      <c r="C89" s="71"/>
      <c r="D89" s="36" t="s">
        <v>3</v>
      </c>
    </row>
    <row r="90" spans="1:6" x14ac:dyDescent="0.2">
      <c r="A90" s="38" t="s">
        <v>4</v>
      </c>
      <c r="B90" s="35" t="s">
        <v>81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38" t="s">
        <v>6</v>
      </c>
      <c r="B91" s="35" t="s">
        <v>82</v>
      </c>
      <c r="C91" s="9">
        <f>TRUNC(((2/30)/12),4)</f>
        <v>5.4999999999999997E-3</v>
      </c>
      <c r="D91" s="13">
        <f t="shared" ref="D91:D95" si="2">TRUNC(($D$26+$D$69+$D$81)*C91,2)</f>
        <v>34.86</v>
      </c>
    </row>
    <row r="92" spans="1:6" x14ac:dyDescent="0.2">
      <c r="A92" s="38" t="s">
        <v>8</v>
      </c>
      <c r="B92" s="35" t="s">
        <v>83</v>
      </c>
      <c r="C92" s="9">
        <f>TRUNC(((5/30)/12)*2%,4)*0</f>
        <v>0</v>
      </c>
      <c r="D92" s="13">
        <f t="shared" si="2"/>
        <v>0</v>
      </c>
    </row>
    <row r="93" spans="1:6" x14ac:dyDescent="0.2">
      <c r="A93" s="38" t="s">
        <v>10</v>
      </c>
      <c r="B93" s="35" t="s">
        <v>84</v>
      </c>
      <c r="C93" s="9">
        <f>TRUNC(((15/30)/12)*8%,4)*0</f>
        <v>0</v>
      </c>
      <c r="D93" s="13">
        <f t="shared" si="2"/>
        <v>0</v>
      </c>
    </row>
    <row r="94" spans="1:6" x14ac:dyDescent="0.2">
      <c r="A94" s="38" t="s">
        <v>12</v>
      </c>
      <c r="B94" s="35" t="s">
        <v>85</v>
      </c>
      <c r="C94" s="9">
        <f>((1+1/3)/12)*3%*(4/12)*0</f>
        <v>0</v>
      </c>
      <c r="D94" s="13">
        <f t="shared" si="2"/>
        <v>0</v>
      </c>
    </row>
    <row r="95" spans="1:6" x14ac:dyDescent="0.2">
      <c r="A95" s="38" t="s">
        <v>32</v>
      </c>
      <c r="B95" s="35" t="s">
        <v>86</v>
      </c>
      <c r="C95" s="9"/>
      <c r="D95" s="13">
        <f t="shared" si="2"/>
        <v>0</v>
      </c>
    </row>
    <row r="96" spans="1:6" x14ac:dyDescent="0.2">
      <c r="A96" s="58" t="s">
        <v>37</v>
      </c>
      <c r="B96" s="58"/>
      <c r="C96" s="58"/>
      <c r="D96" s="19">
        <f>SUM(D90:D95)</f>
        <v>34.86</v>
      </c>
      <c r="E96" s="17"/>
      <c r="F96" s="17"/>
    </row>
    <row r="99" spans="1:4" x14ac:dyDescent="0.2">
      <c r="A99" s="69" t="s">
        <v>87</v>
      </c>
      <c r="B99" s="69"/>
      <c r="C99" s="69"/>
      <c r="D99" s="69"/>
    </row>
    <row r="100" spans="1:4" x14ac:dyDescent="0.2">
      <c r="A100" s="3"/>
    </row>
    <row r="101" spans="1:4" x14ac:dyDescent="0.2">
      <c r="A101" s="36" t="s">
        <v>55</v>
      </c>
      <c r="B101" s="71" t="s">
        <v>88</v>
      </c>
      <c r="C101" s="71"/>
      <c r="D101" s="36" t="s">
        <v>3</v>
      </c>
    </row>
    <row r="102" spans="1:4" x14ac:dyDescent="0.2">
      <c r="A102" s="38" t="s">
        <v>4</v>
      </c>
      <c r="B102" s="75" t="s">
        <v>89</v>
      </c>
      <c r="C102" s="76"/>
      <c r="D102" s="13">
        <f>((D26+D69+D81)/220)*22*0</f>
        <v>0</v>
      </c>
    </row>
    <row r="103" spans="1:4" x14ac:dyDescent="0.2">
      <c r="A103" s="58" t="s">
        <v>16</v>
      </c>
      <c r="B103" s="58"/>
      <c r="C103" s="58"/>
      <c r="D103" s="19">
        <f>SUM(D102)</f>
        <v>0</v>
      </c>
    </row>
    <row r="106" spans="1:4" x14ac:dyDescent="0.2">
      <c r="A106" s="69" t="s">
        <v>56</v>
      </c>
      <c r="B106" s="69"/>
      <c r="C106" s="69"/>
      <c r="D106" s="69"/>
    </row>
    <row r="107" spans="1:4" x14ac:dyDescent="0.2">
      <c r="A107" s="3"/>
    </row>
    <row r="108" spans="1:4" x14ac:dyDescent="0.2">
      <c r="A108" s="36">
        <v>4</v>
      </c>
      <c r="B108" s="58" t="s">
        <v>57</v>
      </c>
      <c r="C108" s="58"/>
      <c r="D108" s="36" t="s">
        <v>3</v>
      </c>
    </row>
    <row r="109" spans="1:4" x14ac:dyDescent="0.2">
      <c r="A109" s="38" t="s">
        <v>54</v>
      </c>
      <c r="B109" s="67" t="s">
        <v>80</v>
      </c>
      <c r="C109" s="67"/>
      <c r="D109" s="14">
        <f>D96</f>
        <v>34.86</v>
      </c>
    </row>
    <row r="110" spans="1:4" x14ac:dyDescent="0.2">
      <c r="A110" s="38" t="s">
        <v>55</v>
      </c>
      <c r="B110" s="67" t="s">
        <v>88</v>
      </c>
      <c r="C110" s="67"/>
      <c r="D110" s="14">
        <f>D103</f>
        <v>0</v>
      </c>
    </row>
    <row r="111" spans="1:4" x14ac:dyDescent="0.2">
      <c r="A111" s="58" t="s">
        <v>16</v>
      </c>
      <c r="B111" s="58"/>
      <c r="C111" s="58"/>
      <c r="D111" s="19">
        <f>SUM(D109:D110)</f>
        <v>34.86</v>
      </c>
    </row>
    <row r="114" spans="1:4" x14ac:dyDescent="0.2">
      <c r="A114" s="68" t="s">
        <v>58</v>
      </c>
      <c r="B114" s="68"/>
      <c r="C114" s="68"/>
      <c r="D114" s="68"/>
    </row>
    <row r="116" spans="1:4" x14ac:dyDescent="0.2">
      <c r="A116" s="36">
        <v>5</v>
      </c>
      <c r="B116" s="77" t="s">
        <v>59</v>
      </c>
      <c r="C116" s="77"/>
      <c r="D116" s="36" t="s">
        <v>3</v>
      </c>
    </row>
    <row r="117" spans="1:4" x14ac:dyDescent="0.2">
      <c r="A117" s="38" t="s">
        <v>4</v>
      </c>
      <c r="B117" s="35" t="s">
        <v>60</v>
      </c>
      <c r="C117" s="35"/>
      <c r="D117" s="13">
        <v>252.98</v>
      </c>
    </row>
    <row r="118" spans="1:4" x14ac:dyDescent="0.2">
      <c r="A118" s="38" t="s">
        <v>6</v>
      </c>
      <c r="B118" s="35" t="s">
        <v>61</v>
      </c>
      <c r="C118" s="35"/>
      <c r="D118" s="13">
        <v>198.56</v>
      </c>
    </row>
    <row r="119" spans="1:4" x14ac:dyDescent="0.2">
      <c r="A119" s="38" t="s">
        <v>8</v>
      </c>
      <c r="B119" s="35" t="s">
        <v>129</v>
      </c>
      <c r="C119" s="35"/>
      <c r="D119" s="13">
        <v>12.49</v>
      </c>
    </row>
    <row r="120" spans="1:4" x14ac:dyDescent="0.2">
      <c r="A120" s="38" t="s">
        <v>10</v>
      </c>
      <c r="B120" s="35" t="s">
        <v>128</v>
      </c>
      <c r="C120" s="35"/>
      <c r="D120" s="13">
        <v>178.79</v>
      </c>
    </row>
    <row r="121" spans="1:4" x14ac:dyDescent="0.2">
      <c r="A121" s="58" t="s">
        <v>37</v>
      </c>
      <c r="B121" s="58"/>
      <c r="C121" s="58"/>
      <c r="D121" s="20">
        <f>SUM(D117:D120)</f>
        <v>642.81999999999994</v>
      </c>
    </row>
    <row r="124" spans="1:4" x14ac:dyDescent="0.2">
      <c r="A124" s="68" t="s">
        <v>62</v>
      </c>
      <c r="B124" s="68"/>
      <c r="C124" s="68"/>
      <c r="D124" s="68"/>
    </row>
    <row r="126" spans="1:4" x14ac:dyDescent="0.2">
      <c r="A126" s="36">
        <v>6</v>
      </c>
      <c r="B126" s="37" t="s">
        <v>63</v>
      </c>
      <c r="C126" s="36" t="s">
        <v>26</v>
      </c>
      <c r="D126" s="36" t="s">
        <v>3</v>
      </c>
    </row>
    <row r="127" spans="1:4" x14ac:dyDescent="0.2">
      <c r="A127" s="38" t="s">
        <v>4</v>
      </c>
      <c r="B127" s="35" t="s">
        <v>64</v>
      </c>
      <c r="C127" s="9">
        <v>0.05</v>
      </c>
      <c r="D127" s="14">
        <f>D148*C127</f>
        <v>350.82267999999999</v>
      </c>
    </row>
    <row r="128" spans="1:4" x14ac:dyDescent="0.2">
      <c r="A128" s="38" t="s">
        <v>6</v>
      </c>
      <c r="B128" s="35" t="s">
        <v>65</v>
      </c>
      <c r="C128" s="9">
        <v>0.06</v>
      </c>
      <c r="D128" s="13">
        <f>(D148+D127)*C128</f>
        <v>442.03657679999998</v>
      </c>
    </row>
    <row r="129" spans="1:4" x14ac:dyDescent="0.2">
      <c r="A129" s="38" t="s">
        <v>8</v>
      </c>
      <c r="B129" s="35" t="s">
        <v>66</v>
      </c>
      <c r="C129" s="12">
        <f>SUM(C130:C136)</f>
        <v>0.13150000000000001</v>
      </c>
      <c r="D129" s="13">
        <f>(D148+D127+D128)*C129/(1-C129)</f>
        <v>1182.411791213817</v>
      </c>
    </row>
    <row r="130" spans="1:4" x14ac:dyDescent="0.2">
      <c r="A130" s="38"/>
      <c r="B130" s="35" t="s">
        <v>67</v>
      </c>
      <c r="C130" s="9"/>
      <c r="D130" s="14">
        <f>$D$150*C130</f>
        <v>0</v>
      </c>
    </row>
    <row r="131" spans="1:4" x14ac:dyDescent="0.2">
      <c r="A131" s="38"/>
      <c r="B131" s="35" t="s">
        <v>97</v>
      </c>
      <c r="C131" s="9">
        <v>6.4999999999999997E-3</v>
      </c>
      <c r="D131" s="14">
        <f t="shared" ref="D131:D136" si="3">$D$150*C131</f>
        <v>58.446179999999991</v>
      </c>
    </row>
    <row r="132" spans="1:4" x14ac:dyDescent="0.2">
      <c r="A132" s="38"/>
      <c r="B132" s="35" t="s">
        <v>98</v>
      </c>
      <c r="C132" s="9">
        <v>0.03</v>
      </c>
      <c r="D132" s="14">
        <f t="shared" si="3"/>
        <v>269.7516</v>
      </c>
    </row>
    <row r="133" spans="1:4" x14ac:dyDescent="0.2">
      <c r="A133" s="57"/>
      <c r="B133" s="56" t="s">
        <v>131</v>
      </c>
      <c r="C133" s="9">
        <v>4.4999999999999998E-2</v>
      </c>
      <c r="D133" s="14">
        <f t="shared" si="3"/>
        <v>404.62739999999997</v>
      </c>
    </row>
    <row r="134" spans="1:4" x14ac:dyDescent="0.2">
      <c r="A134" s="38"/>
      <c r="B134" s="35" t="s">
        <v>68</v>
      </c>
      <c r="C134" s="38"/>
      <c r="D134" s="14">
        <f t="shared" si="3"/>
        <v>0</v>
      </c>
    </row>
    <row r="135" spans="1:4" x14ac:dyDescent="0.2">
      <c r="A135" s="38"/>
      <c r="B135" s="35" t="s">
        <v>69</v>
      </c>
      <c r="C135" s="9"/>
      <c r="D135" s="14">
        <f t="shared" si="3"/>
        <v>0</v>
      </c>
    </row>
    <row r="136" spans="1:4" x14ac:dyDescent="0.2">
      <c r="A136" s="38"/>
      <c r="B136" s="35" t="s">
        <v>99</v>
      </c>
      <c r="C136" s="9">
        <v>0.05</v>
      </c>
      <c r="D136" s="14">
        <f t="shared" si="3"/>
        <v>449.58600000000001</v>
      </c>
    </row>
    <row r="137" spans="1:4" ht="13.5" x14ac:dyDescent="0.2">
      <c r="A137" s="72" t="s">
        <v>37</v>
      </c>
      <c r="B137" s="73"/>
      <c r="C137" s="21">
        <f>(1+C128)*(1+C127)/(1-C129)-1</f>
        <v>0.28151986183074285</v>
      </c>
      <c r="D137" s="19">
        <f>SUM(D127:D129)</f>
        <v>1975.2710480138169</v>
      </c>
    </row>
    <row r="140" spans="1:4" x14ac:dyDescent="0.2">
      <c r="A140" s="68" t="s">
        <v>70</v>
      </c>
      <c r="B140" s="68"/>
      <c r="C140" s="68"/>
      <c r="D140" s="68"/>
    </row>
    <row r="142" spans="1:4" x14ac:dyDescent="0.2">
      <c r="A142" s="36"/>
      <c r="B142" s="58" t="s">
        <v>71</v>
      </c>
      <c r="C142" s="58"/>
      <c r="D142" s="36" t="s">
        <v>3</v>
      </c>
    </row>
    <row r="143" spans="1:4" x14ac:dyDescent="0.2">
      <c r="A143" s="36" t="s">
        <v>4</v>
      </c>
      <c r="B143" s="67" t="s">
        <v>1</v>
      </c>
      <c r="C143" s="67"/>
      <c r="D143" s="22">
        <f>D26</f>
        <v>4210.6869999999999</v>
      </c>
    </row>
    <row r="144" spans="1:4" x14ac:dyDescent="0.2">
      <c r="A144" s="36" t="s">
        <v>6</v>
      </c>
      <c r="B144" s="67" t="s">
        <v>17</v>
      </c>
      <c r="C144" s="67"/>
      <c r="D144" s="22">
        <f>D69</f>
        <v>2128.0866000000001</v>
      </c>
    </row>
    <row r="145" spans="1:4" x14ac:dyDescent="0.2">
      <c r="A145" s="36" t="s">
        <v>8</v>
      </c>
      <c r="B145" s="67" t="s">
        <v>46</v>
      </c>
      <c r="C145" s="67"/>
      <c r="D145" s="22">
        <f>D81</f>
        <v>0</v>
      </c>
    </row>
    <row r="146" spans="1:4" x14ac:dyDescent="0.2">
      <c r="A146" s="36" t="s">
        <v>10</v>
      </c>
      <c r="B146" s="67" t="s">
        <v>53</v>
      </c>
      <c r="C146" s="67"/>
      <c r="D146" s="22">
        <f>D111</f>
        <v>34.86</v>
      </c>
    </row>
    <row r="147" spans="1:4" x14ac:dyDescent="0.2">
      <c r="A147" s="36" t="s">
        <v>12</v>
      </c>
      <c r="B147" s="67" t="s">
        <v>58</v>
      </c>
      <c r="C147" s="67"/>
      <c r="D147" s="22">
        <f>D121</f>
        <v>642.81999999999994</v>
      </c>
    </row>
    <row r="148" spans="1:4" x14ac:dyDescent="0.2">
      <c r="A148" s="58" t="s">
        <v>96</v>
      </c>
      <c r="B148" s="58"/>
      <c r="C148" s="58"/>
      <c r="D148" s="23">
        <f>SUM(D143:D147)</f>
        <v>7016.4535999999998</v>
      </c>
    </row>
    <row r="149" spans="1:4" x14ac:dyDescent="0.2">
      <c r="A149" s="36" t="s">
        <v>32</v>
      </c>
      <c r="B149" s="67" t="s">
        <v>72</v>
      </c>
      <c r="C149" s="67"/>
      <c r="D149" s="24">
        <f>D137</f>
        <v>1975.2710480138169</v>
      </c>
    </row>
    <row r="150" spans="1:4" x14ac:dyDescent="0.2">
      <c r="A150" s="58" t="s">
        <v>73</v>
      </c>
      <c r="B150" s="58"/>
      <c r="C150" s="58"/>
      <c r="D150" s="23">
        <f>ROUND(SUM(D148:D149),2)</f>
        <v>8991.7199999999993</v>
      </c>
    </row>
  </sheetData>
  <mergeCells count="70">
    <mergeCell ref="B147:C147"/>
    <mergeCell ref="A148:C148"/>
    <mergeCell ref="B149:C149"/>
    <mergeCell ref="A150:C150"/>
    <mergeCell ref="A140:D140"/>
    <mergeCell ref="B142:C142"/>
    <mergeCell ref="B143:C143"/>
    <mergeCell ref="B144:C144"/>
    <mergeCell ref="B145:C145"/>
    <mergeCell ref="B146:C146"/>
    <mergeCell ref="A137:B137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opLeftCell="A100" zoomScale="115" zoomScaleNormal="115" workbookViewId="0">
      <selection activeCell="D121" sqref="D121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9" t="s">
        <v>0</v>
      </c>
      <c r="B1" s="59"/>
      <c r="C1" s="59"/>
      <c r="D1" s="59"/>
    </row>
    <row r="2" spans="1:4" ht="15.75" x14ac:dyDescent="0.25">
      <c r="A2" s="26"/>
      <c r="B2" s="26"/>
      <c r="C2" s="26"/>
      <c r="D2" s="26"/>
    </row>
    <row r="3" spans="1:4" x14ac:dyDescent="0.2">
      <c r="A3" s="60" t="s">
        <v>90</v>
      </c>
      <c r="B3" s="60"/>
      <c r="C3" s="60"/>
      <c r="D3" s="60"/>
    </row>
    <row r="4" spans="1:4" x14ac:dyDescent="0.2">
      <c r="A4" s="2"/>
      <c r="B4" s="2"/>
      <c r="C4" s="2"/>
      <c r="D4" s="2"/>
    </row>
    <row r="5" spans="1:4" ht="38.25" x14ac:dyDescent="0.2">
      <c r="A5" s="61" t="s">
        <v>91</v>
      </c>
      <c r="B5" s="61"/>
      <c r="C5" s="7" t="s">
        <v>92</v>
      </c>
      <c r="D5" s="27" t="s">
        <v>93</v>
      </c>
    </row>
    <row r="6" spans="1:4" x14ac:dyDescent="0.2">
      <c r="A6" s="62" t="s">
        <v>100</v>
      </c>
      <c r="B6" s="62"/>
      <c r="C6" s="29" t="s">
        <v>101</v>
      </c>
      <c r="D6" s="29">
        <v>5</v>
      </c>
    </row>
    <row r="8" spans="1:4" x14ac:dyDescent="0.2">
      <c r="A8" s="60" t="s">
        <v>74</v>
      </c>
      <c r="B8" s="60"/>
      <c r="C8" s="60"/>
      <c r="D8" s="6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63" t="s">
        <v>100</v>
      </c>
      <c r="D10" s="64"/>
    </row>
    <row r="11" spans="1:4" x14ac:dyDescent="0.2">
      <c r="A11" s="5">
        <v>2</v>
      </c>
      <c r="B11" s="5" t="s">
        <v>94</v>
      </c>
      <c r="C11" s="63" t="s">
        <v>102</v>
      </c>
      <c r="D11" s="64"/>
    </row>
    <row r="12" spans="1:4" x14ac:dyDescent="0.2">
      <c r="A12" s="5">
        <v>3</v>
      </c>
      <c r="B12" s="5" t="s">
        <v>76</v>
      </c>
      <c r="C12" s="63">
        <v>2104.77</v>
      </c>
      <c r="D12" s="64"/>
    </row>
    <row r="13" spans="1:4" x14ac:dyDescent="0.2">
      <c r="A13" s="5">
        <v>4</v>
      </c>
      <c r="B13" s="5" t="s">
        <v>77</v>
      </c>
      <c r="C13" s="63"/>
      <c r="D13" s="64"/>
    </row>
    <row r="14" spans="1:4" x14ac:dyDescent="0.2">
      <c r="A14" s="5">
        <v>5</v>
      </c>
      <c r="B14" s="5" t="s">
        <v>78</v>
      </c>
      <c r="C14" s="63"/>
      <c r="D14" s="64"/>
    </row>
    <row r="16" spans="1:4" x14ac:dyDescent="0.2">
      <c r="A16" s="60" t="s">
        <v>1</v>
      </c>
      <c r="B16" s="60"/>
      <c r="C16" s="60"/>
      <c r="D16" s="60"/>
    </row>
    <row r="18" spans="1:4" x14ac:dyDescent="0.2">
      <c r="A18" s="6">
        <v>1</v>
      </c>
      <c r="B18" s="58" t="s">
        <v>2</v>
      </c>
      <c r="C18" s="58"/>
      <c r="D18" s="6" t="s">
        <v>3</v>
      </c>
    </row>
    <row r="19" spans="1:4" x14ac:dyDescent="0.2">
      <c r="A19" s="7" t="s">
        <v>4</v>
      </c>
      <c r="B19" s="67" t="s">
        <v>5</v>
      </c>
      <c r="C19" s="67"/>
      <c r="D19" s="13">
        <v>2104.77</v>
      </c>
    </row>
    <row r="20" spans="1:4" x14ac:dyDescent="0.2">
      <c r="A20" s="7" t="s">
        <v>6</v>
      </c>
      <c r="B20" s="67" t="s">
        <v>7</v>
      </c>
      <c r="C20" s="67"/>
      <c r="D20" s="13">
        <f>D19*0.3</f>
        <v>631.43099999999993</v>
      </c>
    </row>
    <row r="21" spans="1:4" x14ac:dyDescent="0.2">
      <c r="A21" s="7" t="s">
        <v>8</v>
      </c>
      <c r="B21" s="67" t="s">
        <v>9</v>
      </c>
      <c r="C21" s="67"/>
      <c r="D21" s="13"/>
    </row>
    <row r="22" spans="1:4" x14ac:dyDescent="0.2">
      <c r="A22" s="7" t="s">
        <v>10</v>
      </c>
      <c r="B22" s="67" t="s">
        <v>11</v>
      </c>
      <c r="C22" s="67"/>
      <c r="D22" s="13"/>
    </row>
    <row r="23" spans="1:4" x14ac:dyDescent="0.2">
      <c r="A23" s="7" t="s">
        <v>12</v>
      </c>
      <c r="B23" s="67" t="s">
        <v>13</v>
      </c>
      <c r="C23" s="67"/>
      <c r="D23" s="13"/>
    </row>
    <row r="24" spans="1:4" x14ac:dyDescent="0.2">
      <c r="A24" s="7"/>
      <c r="B24" s="67"/>
      <c r="C24" s="67"/>
      <c r="D24" s="13"/>
    </row>
    <row r="25" spans="1:4" x14ac:dyDescent="0.2">
      <c r="A25" s="7" t="s">
        <v>14</v>
      </c>
      <c r="B25" s="67" t="s">
        <v>15</v>
      </c>
      <c r="C25" s="67"/>
      <c r="D25" s="13"/>
    </row>
    <row r="26" spans="1:4" x14ac:dyDescent="0.2">
      <c r="A26" s="58" t="s">
        <v>16</v>
      </c>
      <c r="B26" s="58"/>
      <c r="C26" s="58"/>
      <c r="D26" s="20">
        <f>SUM(D19:D25)</f>
        <v>2736.201</v>
      </c>
    </row>
    <row r="29" spans="1:4" x14ac:dyDescent="0.2">
      <c r="A29" s="68" t="s">
        <v>17</v>
      </c>
      <c r="B29" s="68"/>
      <c r="C29" s="68"/>
      <c r="D29" s="68"/>
    </row>
    <row r="30" spans="1:4" x14ac:dyDescent="0.2">
      <c r="A30" s="3"/>
    </row>
    <row r="31" spans="1:4" x14ac:dyDescent="0.2">
      <c r="A31" s="69" t="s">
        <v>18</v>
      </c>
      <c r="B31" s="69"/>
      <c r="C31" s="69"/>
      <c r="D31" s="69"/>
    </row>
    <row r="33" spans="1:4" x14ac:dyDescent="0.2">
      <c r="A33" s="6" t="s">
        <v>19</v>
      </c>
      <c r="B33" s="58" t="s">
        <v>20</v>
      </c>
      <c r="C33" s="58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227.92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303.99</v>
      </c>
    </row>
    <row r="36" spans="1:4" x14ac:dyDescent="0.2">
      <c r="A36" s="58" t="s">
        <v>16</v>
      </c>
      <c r="B36" s="58"/>
      <c r="C36" s="28">
        <f>SUM(C34:C35)</f>
        <v>0.19440000000000002</v>
      </c>
      <c r="D36" s="19">
        <f>SUM(D34:D35)</f>
        <v>531.91</v>
      </c>
    </row>
    <row r="39" spans="1:4" x14ac:dyDescent="0.2">
      <c r="A39" s="70" t="s">
        <v>23</v>
      </c>
      <c r="B39" s="70"/>
      <c r="C39" s="70"/>
      <c r="D39" s="70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</v>
      </c>
      <c r="D42" s="13">
        <f>TRUNC(($D$26+$D$36)*C42,2)</f>
        <v>0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81.7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98.04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49.02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32.68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19.600000000000001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6.53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261.44</v>
      </c>
    </row>
    <row r="50" spans="1:4" x14ac:dyDescent="0.2">
      <c r="A50" s="58" t="s">
        <v>37</v>
      </c>
      <c r="B50" s="58"/>
      <c r="C50" s="15">
        <f>SUM(C42:C49)</f>
        <v>0.16800000000000001</v>
      </c>
      <c r="D50" s="19">
        <f>SUM(D42:D49)</f>
        <v>549.01</v>
      </c>
    </row>
    <row r="53" spans="1:4" x14ac:dyDescent="0.2">
      <c r="A53" s="69" t="s">
        <v>38</v>
      </c>
      <c r="B53" s="69"/>
      <c r="C53" s="69"/>
      <c r="D53" s="69"/>
    </row>
    <row r="55" spans="1:4" x14ac:dyDescent="0.2">
      <c r="A55" s="6" t="s">
        <v>39</v>
      </c>
      <c r="B55" s="71" t="s">
        <v>40</v>
      </c>
      <c r="C55" s="71"/>
      <c r="D55" s="6" t="s">
        <v>3</v>
      </c>
    </row>
    <row r="56" spans="1:4" x14ac:dyDescent="0.2">
      <c r="A56" s="7" t="s">
        <v>4</v>
      </c>
      <c r="B56" s="67" t="s">
        <v>41</v>
      </c>
      <c r="C56" s="67"/>
      <c r="D56" s="13">
        <f>(26*2*4.9)-(D19*0.06)</f>
        <v>128.5138</v>
      </c>
    </row>
    <row r="57" spans="1:4" x14ac:dyDescent="0.2">
      <c r="A57" s="7" t="s">
        <v>6</v>
      </c>
      <c r="B57" s="67" t="s">
        <v>42</v>
      </c>
      <c r="C57" s="67"/>
      <c r="D57" s="13">
        <f>19.34*22*0.95</f>
        <v>404.20600000000002</v>
      </c>
    </row>
    <row r="58" spans="1:4" x14ac:dyDescent="0.2">
      <c r="A58" s="7" t="s">
        <v>8</v>
      </c>
      <c r="B58" s="67" t="s">
        <v>43</v>
      </c>
      <c r="C58" s="67"/>
      <c r="D58" s="13"/>
    </row>
    <row r="59" spans="1:4" x14ac:dyDescent="0.2">
      <c r="A59" s="7" t="s">
        <v>10</v>
      </c>
      <c r="B59" s="67" t="s">
        <v>15</v>
      </c>
      <c r="C59" s="67"/>
      <c r="D59" s="13"/>
    </row>
    <row r="60" spans="1:4" x14ac:dyDescent="0.2">
      <c r="A60" s="58" t="s">
        <v>16</v>
      </c>
      <c r="B60" s="58"/>
      <c r="C60" s="58"/>
      <c r="D60" s="19">
        <f>SUM(D56:D59)</f>
        <v>532.71980000000008</v>
      </c>
    </row>
    <row r="63" spans="1:4" x14ac:dyDescent="0.2">
      <c r="A63" s="69" t="s">
        <v>44</v>
      </c>
      <c r="B63" s="69"/>
      <c r="C63" s="69"/>
      <c r="D63" s="69"/>
    </row>
    <row r="65" spans="1:5" x14ac:dyDescent="0.2">
      <c r="A65" s="6">
        <v>2</v>
      </c>
      <c r="B65" s="71" t="s">
        <v>45</v>
      </c>
      <c r="C65" s="71"/>
      <c r="D65" s="6" t="s">
        <v>3</v>
      </c>
    </row>
    <row r="66" spans="1:5" x14ac:dyDescent="0.2">
      <c r="A66" s="7" t="s">
        <v>19</v>
      </c>
      <c r="B66" s="67" t="s">
        <v>20</v>
      </c>
      <c r="C66" s="67"/>
      <c r="D66" s="14">
        <f>D36</f>
        <v>531.91</v>
      </c>
    </row>
    <row r="67" spans="1:5" x14ac:dyDescent="0.2">
      <c r="A67" s="7" t="s">
        <v>24</v>
      </c>
      <c r="B67" s="67" t="s">
        <v>25</v>
      </c>
      <c r="C67" s="67"/>
      <c r="D67" s="14">
        <f>D50</f>
        <v>549.01</v>
      </c>
    </row>
    <row r="68" spans="1:5" x14ac:dyDescent="0.2">
      <c r="A68" s="7" t="s">
        <v>39</v>
      </c>
      <c r="B68" s="67" t="s">
        <v>40</v>
      </c>
      <c r="C68" s="67"/>
      <c r="D68" s="14">
        <f>D60</f>
        <v>532.71980000000008</v>
      </c>
    </row>
    <row r="69" spans="1:5" x14ac:dyDescent="0.2">
      <c r="A69" s="58" t="s">
        <v>16</v>
      </c>
      <c r="B69" s="58"/>
      <c r="C69" s="58"/>
      <c r="D69" s="19">
        <f>SUM(D66:D68)</f>
        <v>1613.6398000000002</v>
      </c>
    </row>
    <row r="70" spans="1:5" x14ac:dyDescent="0.2">
      <c r="A70" s="4"/>
      <c r="E70" s="18"/>
    </row>
    <row r="72" spans="1:5" x14ac:dyDescent="0.2">
      <c r="A72" s="68" t="s">
        <v>46</v>
      </c>
      <c r="B72" s="68"/>
      <c r="C72" s="68"/>
      <c r="D72" s="68"/>
      <c r="E72" s="17"/>
    </row>
    <row r="73" spans="1:5" ht="12.75" customHeight="1" x14ac:dyDescent="0.2">
      <c r="E73" s="18"/>
    </row>
    <row r="74" spans="1:5" x14ac:dyDescent="0.2">
      <c r="A74" s="6">
        <v>3</v>
      </c>
      <c r="B74" s="71" t="s">
        <v>47</v>
      </c>
      <c r="C74" s="71"/>
      <c r="D74" s="6" t="s">
        <v>3</v>
      </c>
    </row>
    <row r="75" spans="1:5" x14ac:dyDescent="0.2">
      <c r="A75" s="7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7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7" t="s">
        <v>8</v>
      </c>
      <c r="B77" s="10" t="s">
        <v>50</v>
      </c>
      <c r="C77" s="9">
        <f>TRUNC(8%*0%*40%,4)</f>
        <v>0</v>
      </c>
      <c r="D77" s="13">
        <f>TRUNC($D$26*C77,2)</f>
        <v>0</v>
      </c>
    </row>
    <row r="78" spans="1:5" x14ac:dyDescent="0.2">
      <c r="A78" s="7" t="s">
        <v>10</v>
      </c>
      <c r="B78" s="10" t="s">
        <v>51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7" t="s">
        <v>12</v>
      </c>
      <c r="B79" s="10" t="s">
        <v>95</v>
      </c>
      <c r="C79" s="9">
        <f>C50</f>
        <v>0.16800000000000001</v>
      </c>
      <c r="D79" s="13">
        <f>TRUNC(D78*C79,2)</f>
        <v>0</v>
      </c>
    </row>
    <row r="80" spans="1:5" x14ac:dyDescent="0.2">
      <c r="A80" s="7" t="s">
        <v>32</v>
      </c>
      <c r="B80" s="10" t="s">
        <v>52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72" t="s">
        <v>16</v>
      </c>
      <c r="B81" s="73"/>
      <c r="C81" s="74"/>
      <c r="D81" s="19">
        <f>SUM(D75:D80)</f>
        <v>0</v>
      </c>
    </row>
    <row r="84" spans="1:6" x14ac:dyDescent="0.2">
      <c r="A84" s="68" t="s">
        <v>53</v>
      </c>
      <c r="B84" s="68"/>
      <c r="C84" s="68"/>
      <c r="D84" s="68"/>
    </row>
    <row r="87" spans="1:6" x14ac:dyDescent="0.2">
      <c r="A87" s="69" t="s">
        <v>79</v>
      </c>
      <c r="B87" s="69"/>
      <c r="C87" s="69"/>
      <c r="D87" s="69"/>
    </row>
    <row r="88" spans="1:6" x14ac:dyDescent="0.2">
      <c r="A88" s="3"/>
    </row>
    <row r="89" spans="1:6" x14ac:dyDescent="0.2">
      <c r="A89" s="6" t="s">
        <v>54</v>
      </c>
      <c r="B89" s="71" t="s">
        <v>80</v>
      </c>
      <c r="C89" s="71"/>
      <c r="D89" s="6" t="s">
        <v>3</v>
      </c>
    </row>
    <row r="90" spans="1:6" x14ac:dyDescent="0.2">
      <c r="A90" s="7" t="s">
        <v>4</v>
      </c>
      <c r="B90" s="8" t="s">
        <v>81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7" t="s">
        <v>6</v>
      </c>
      <c r="B91" s="8" t="s">
        <v>82</v>
      </c>
      <c r="C91" s="9">
        <f>TRUNC(((2/30)/12),4)</f>
        <v>5.4999999999999997E-3</v>
      </c>
      <c r="D91" s="13">
        <f t="shared" ref="D91:D95" si="2">TRUNC(($D$26+$D$69+$D$81)*C91,2)</f>
        <v>23.92</v>
      </c>
    </row>
    <row r="92" spans="1:6" x14ac:dyDescent="0.2">
      <c r="A92" s="7" t="s">
        <v>8</v>
      </c>
      <c r="B92" s="8" t="s">
        <v>83</v>
      </c>
      <c r="C92" s="9">
        <f>TRUNC(((5/30)/12)*2%,4)*0</f>
        <v>0</v>
      </c>
      <c r="D92" s="13">
        <f t="shared" si="2"/>
        <v>0</v>
      </c>
    </row>
    <row r="93" spans="1:6" x14ac:dyDescent="0.2">
      <c r="A93" s="7" t="s">
        <v>10</v>
      </c>
      <c r="B93" s="8" t="s">
        <v>84</v>
      </c>
      <c r="C93" s="9">
        <f>TRUNC(((15/30)/12)*8%,4)*0</f>
        <v>0</v>
      </c>
      <c r="D93" s="13">
        <f t="shared" si="2"/>
        <v>0</v>
      </c>
    </row>
    <row r="94" spans="1:6" x14ac:dyDescent="0.2">
      <c r="A94" s="7" t="s">
        <v>12</v>
      </c>
      <c r="B94" s="8" t="s">
        <v>85</v>
      </c>
      <c r="C94" s="9">
        <f>((1+1/3)/12)*3%*(4/12)*0</f>
        <v>0</v>
      </c>
      <c r="D94" s="13">
        <f t="shared" si="2"/>
        <v>0</v>
      </c>
    </row>
    <row r="95" spans="1:6" x14ac:dyDescent="0.2">
      <c r="A95" s="7" t="s">
        <v>32</v>
      </c>
      <c r="B95" s="8" t="s">
        <v>86</v>
      </c>
      <c r="C95" s="9"/>
      <c r="D95" s="13">
        <f t="shared" si="2"/>
        <v>0</v>
      </c>
    </row>
    <row r="96" spans="1:6" x14ac:dyDescent="0.2">
      <c r="A96" s="58" t="s">
        <v>37</v>
      </c>
      <c r="B96" s="58"/>
      <c r="C96" s="58"/>
      <c r="D96" s="19">
        <f>SUM(D90:D95)</f>
        <v>23.92</v>
      </c>
      <c r="E96" s="17"/>
      <c r="F96" s="17"/>
    </row>
    <row r="99" spans="1:4" x14ac:dyDescent="0.2">
      <c r="A99" s="69" t="s">
        <v>87</v>
      </c>
      <c r="B99" s="69"/>
      <c r="C99" s="69"/>
      <c r="D99" s="69"/>
    </row>
    <row r="100" spans="1:4" x14ac:dyDescent="0.2">
      <c r="A100" s="3"/>
    </row>
    <row r="101" spans="1:4" x14ac:dyDescent="0.2">
      <c r="A101" s="6" t="s">
        <v>55</v>
      </c>
      <c r="B101" s="71" t="s">
        <v>88</v>
      </c>
      <c r="C101" s="71"/>
      <c r="D101" s="6" t="s">
        <v>3</v>
      </c>
    </row>
    <row r="102" spans="1:4" x14ac:dyDescent="0.2">
      <c r="A102" s="7" t="s">
        <v>4</v>
      </c>
      <c r="B102" s="75" t="s">
        <v>89</v>
      </c>
      <c r="C102" s="76"/>
      <c r="D102" s="13">
        <f>((D26+D69+D81)/220)*22*0</f>
        <v>0</v>
      </c>
    </row>
    <row r="103" spans="1:4" x14ac:dyDescent="0.2">
      <c r="A103" s="58" t="s">
        <v>16</v>
      </c>
      <c r="B103" s="58"/>
      <c r="C103" s="58"/>
      <c r="D103" s="19">
        <f>SUM(D102)</f>
        <v>0</v>
      </c>
    </row>
    <row r="106" spans="1:4" x14ac:dyDescent="0.2">
      <c r="A106" s="69" t="s">
        <v>56</v>
      </c>
      <c r="B106" s="69"/>
      <c r="C106" s="69"/>
      <c r="D106" s="69"/>
    </row>
    <row r="107" spans="1:4" x14ac:dyDescent="0.2">
      <c r="A107" s="3"/>
    </row>
    <row r="108" spans="1:4" x14ac:dyDescent="0.2">
      <c r="A108" s="6">
        <v>4</v>
      </c>
      <c r="B108" s="58" t="s">
        <v>57</v>
      </c>
      <c r="C108" s="58"/>
      <c r="D108" s="6" t="s">
        <v>3</v>
      </c>
    </row>
    <row r="109" spans="1:4" x14ac:dyDescent="0.2">
      <c r="A109" s="7" t="s">
        <v>54</v>
      </c>
      <c r="B109" s="67" t="s">
        <v>80</v>
      </c>
      <c r="C109" s="67"/>
      <c r="D109" s="14">
        <f>D96</f>
        <v>23.92</v>
      </c>
    </row>
    <row r="110" spans="1:4" x14ac:dyDescent="0.2">
      <c r="A110" s="7" t="s">
        <v>55</v>
      </c>
      <c r="B110" s="67" t="s">
        <v>88</v>
      </c>
      <c r="C110" s="67"/>
      <c r="D110" s="14">
        <f>D103</f>
        <v>0</v>
      </c>
    </row>
    <row r="111" spans="1:4" x14ac:dyDescent="0.2">
      <c r="A111" s="58" t="s">
        <v>16</v>
      </c>
      <c r="B111" s="58"/>
      <c r="C111" s="58"/>
      <c r="D111" s="19">
        <f>SUM(D109:D110)</f>
        <v>23.92</v>
      </c>
    </row>
    <row r="114" spans="1:4" x14ac:dyDescent="0.2">
      <c r="A114" s="68" t="s">
        <v>58</v>
      </c>
      <c r="B114" s="68"/>
      <c r="C114" s="68"/>
      <c r="D114" s="68"/>
    </row>
    <row r="116" spans="1:4" x14ac:dyDescent="0.2">
      <c r="A116" s="6">
        <v>5</v>
      </c>
      <c r="B116" s="77" t="s">
        <v>59</v>
      </c>
      <c r="C116" s="77"/>
      <c r="D116" s="6" t="s">
        <v>3</v>
      </c>
    </row>
    <row r="117" spans="1:4" x14ac:dyDescent="0.2">
      <c r="A117" s="7" t="s">
        <v>4</v>
      </c>
      <c r="B117" s="8" t="s">
        <v>60</v>
      </c>
      <c r="C117" s="8"/>
      <c r="D117" s="13">
        <v>249.7</v>
      </c>
    </row>
    <row r="118" spans="1:4" x14ac:dyDescent="0.2">
      <c r="A118" s="7" t="s">
        <v>6</v>
      </c>
      <c r="B118" s="8" t="s">
        <v>61</v>
      </c>
      <c r="C118" s="8"/>
      <c r="D118" s="13">
        <v>198.56</v>
      </c>
    </row>
    <row r="119" spans="1:4" x14ac:dyDescent="0.2">
      <c r="A119" s="7" t="s">
        <v>8</v>
      </c>
      <c r="B119" s="8" t="s">
        <v>129</v>
      </c>
      <c r="C119" s="8"/>
      <c r="D119" s="13">
        <v>12.49</v>
      </c>
    </row>
    <row r="120" spans="1:4" x14ac:dyDescent="0.2">
      <c r="A120" s="7" t="s">
        <v>10</v>
      </c>
      <c r="B120" s="8" t="s">
        <v>128</v>
      </c>
      <c r="C120" s="8"/>
      <c r="D120" s="13">
        <v>178.79</v>
      </c>
    </row>
    <row r="121" spans="1:4" x14ac:dyDescent="0.2">
      <c r="A121" s="58" t="s">
        <v>37</v>
      </c>
      <c r="B121" s="58"/>
      <c r="C121" s="58"/>
      <c r="D121" s="20">
        <f>SUM(D117:D120)</f>
        <v>639.54</v>
      </c>
    </row>
    <row r="124" spans="1:4" x14ac:dyDescent="0.2">
      <c r="A124" s="68" t="s">
        <v>62</v>
      </c>
      <c r="B124" s="68"/>
      <c r="C124" s="68"/>
      <c r="D124" s="68"/>
    </row>
    <row r="126" spans="1:4" x14ac:dyDescent="0.2">
      <c r="A126" s="6">
        <v>6</v>
      </c>
      <c r="B126" s="11" t="s">
        <v>63</v>
      </c>
      <c r="C126" s="6" t="s">
        <v>26</v>
      </c>
      <c r="D126" s="6" t="s">
        <v>3</v>
      </c>
    </row>
    <row r="127" spans="1:4" x14ac:dyDescent="0.2">
      <c r="A127" s="7" t="s">
        <v>4</v>
      </c>
      <c r="B127" s="8" t="s">
        <v>64</v>
      </c>
      <c r="C127" s="9">
        <v>0.05</v>
      </c>
      <c r="D127" s="14">
        <f>D148*C127</f>
        <v>250.66504</v>
      </c>
    </row>
    <row r="128" spans="1:4" x14ac:dyDescent="0.2">
      <c r="A128" s="7" t="s">
        <v>6</v>
      </c>
      <c r="B128" s="8" t="s">
        <v>65</v>
      </c>
      <c r="C128" s="9">
        <v>0.06</v>
      </c>
      <c r="D128" s="13">
        <f>(D148+D127)*C128</f>
        <v>315.83795039999995</v>
      </c>
    </row>
    <row r="129" spans="1:4" x14ac:dyDescent="0.2">
      <c r="A129" s="7" t="s">
        <v>8</v>
      </c>
      <c r="B129" s="8" t="s">
        <v>66</v>
      </c>
      <c r="C129" s="12">
        <f>SUM(C130:C136)</f>
        <v>0.13150000000000001</v>
      </c>
      <c r="D129" s="13">
        <f>(D148+D127+D128)*C129/(1-C129)</f>
        <v>844.84075813195159</v>
      </c>
    </row>
    <row r="130" spans="1:4" x14ac:dyDescent="0.2">
      <c r="A130" s="7"/>
      <c r="B130" s="8" t="s">
        <v>67</v>
      </c>
      <c r="C130" s="9"/>
      <c r="D130" s="14">
        <f>$D$150*C130</f>
        <v>0</v>
      </c>
    </row>
    <row r="131" spans="1:4" x14ac:dyDescent="0.2">
      <c r="A131" s="7"/>
      <c r="B131" s="25" t="s">
        <v>97</v>
      </c>
      <c r="C131" s="9">
        <v>6.4999999999999997E-3</v>
      </c>
      <c r="D131" s="14">
        <f t="shared" ref="D131:D133" si="3">$D$150*C131</f>
        <v>41.760159999999999</v>
      </c>
    </row>
    <row r="132" spans="1:4" x14ac:dyDescent="0.2">
      <c r="A132" s="7"/>
      <c r="B132" s="25" t="s">
        <v>98</v>
      </c>
      <c r="C132" s="9">
        <v>0.03</v>
      </c>
      <c r="D132" s="14">
        <f t="shared" si="3"/>
        <v>192.73920000000001</v>
      </c>
    </row>
    <row r="133" spans="1:4" x14ac:dyDescent="0.2">
      <c r="A133" s="57"/>
      <c r="B133" s="56" t="s">
        <v>131</v>
      </c>
      <c r="C133" s="9">
        <v>4.4999999999999998E-2</v>
      </c>
      <c r="D133" s="14">
        <f t="shared" si="3"/>
        <v>289.10880000000003</v>
      </c>
    </row>
    <row r="134" spans="1:4" x14ac:dyDescent="0.2">
      <c r="A134" s="7"/>
      <c r="B134" s="8" t="s">
        <v>68</v>
      </c>
      <c r="C134" s="7"/>
      <c r="D134" s="14">
        <f t="shared" ref="D134:D135" si="4">$D$150*C134</f>
        <v>0</v>
      </c>
    </row>
    <row r="135" spans="1:4" x14ac:dyDescent="0.2">
      <c r="A135" s="7"/>
      <c r="B135" s="8" t="s">
        <v>69</v>
      </c>
      <c r="C135" s="9"/>
      <c r="D135" s="14">
        <f t="shared" si="4"/>
        <v>0</v>
      </c>
    </row>
    <row r="136" spans="1:4" x14ac:dyDescent="0.2">
      <c r="A136" s="7"/>
      <c r="B136" s="25" t="s">
        <v>99</v>
      </c>
      <c r="C136" s="9">
        <v>0.05</v>
      </c>
      <c r="D136" s="14">
        <f t="shared" ref="D136" si="5">$D$150*C136</f>
        <v>321.23200000000003</v>
      </c>
    </row>
    <row r="137" spans="1:4" ht="13.5" x14ac:dyDescent="0.2">
      <c r="A137" s="72" t="s">
        <v>37</v>
      </c>
      <c r="B137" s="73"/>
      <c r="C137" s="21">
        <f>(1+C128)*(1+C127)/(1-C129)-1</f>
        <v>0.28151986183074285</v>
      </c>
      <c r="D137" s="19">
        <f>SUM(D127:D129)</f>
        <v>1411.3437485319514</v>
      </c>
    </row>
    <row r="140" spans="1:4" x14ac:dyDescent="0.2">
      <c r="A140" s="68" t="s">
        <v>70</v>
      </c>
      <c r="B140" s="68"/>
      <c r="C140" s="68"/>
      <c r="D140" s="68"/>
    </row>
    <row r="142" spans="1:4" x14ac:dyDescent="0.2">
      <c r="A142" s="6"/>
      <c r="B142" s="58" t="s">
        <v>71</v>
      </c>
      <c r="C142" s="58"/>
      <c r="D142" s="6" t="s">
        <v>3</v>
      </c>
    </row>
    <row r="143" spans="1:4" x14ac:dyDescent="0.2">
      <c r="A143" s="6" t="s">
        <v>4</v>
      </c>
      <c r="B143" s="67" t="s">
        <v>1</v>
      </c>
      <c r="C143" s="67"/>
      <c r="D143" s="22">
        <f>D26</f>
        <v>2736.201</v>
      </c>
    </row>
    <row r="144" spans="1:4" x14ac:dyDescent="0.2">
      <c r="A144" s="6" t="s">
        <v>6</v>
      </c>
      <c r="B144" s="67" t="s">
        <v>17</v>
      </c>
      <c r="C144" s="67"/>
      <c r="D144" s="22">
        <f>D69</f>
        <v>1613.6398000000002</v>
      </c>
    </row>
    <row r="145" spans="1:4" x14ac:dyDescent="0.2">
      <c r="A145" s="6" t="s">
        <v>8</v>
      </c>
      <c r="B145" s="67" t="s">
        <v>46</v>
      </c>
      <c r="C145" s="67"/>
      <c r="D145" s="22">
        <f>D81</f>
        <v>0</v>
      </c>
    </row>
    <row r="146" spans="1:4" x14ac:dyDescent="0.2">
      <c r="A146" s="6" t="s">
        <v>10</v>
      </c>
      <c r="B146" s="67" t="s">
        <v>53</v>
      </c>
      <c r="C146" s="67"/>
      <c r="D146" s="22">
        <f>D111</f>
        <v>23.92</v>
      </c>
    </row>
    <row r="147" spans="1:4" x14ac:dyDescent="0.2">
      <c r="A147" s="6" t="s">
        <v>12</v>
      </c>
      <c r="B147" s="67" t="s">
        <v>58</v>
      </c>
      <c r="C147" s="67"/>
      <c r="D147" s="22">
        <f>D121</f>
        <v>639.54</v>
      </c>
    </row>
    <row r="148" spans="1:4" x14ac:dyDescent="0.2">
      <c r="A148" s="58" t="s">
        <v>96</v>
      </c>
      <c r="B148" s="58"/>
      <c r="C148" s="58"/>
      <c r="D148" s="23">
        <f>SUM(D143:D147)</f>
        <v>5013.3008</v>
      </c>
    </row>
    <row r="149" spans="1:4" x14ac:dyDescent="0.2">
      <c r="A149" s="6" t="s">
        <v>32</v>
      </c>
      <c r="B149" s="67" t="s">
        <v>72</v>
      </c>
      <c r="C149" s="67"/>
      <c r="D149" s="24">
        <f>D137</f>
        <v>1411.3437485319514</v>
      </c>
    </row>
    <row r="150" spans="1:4" x14ac:dyDescent="0.2">
      <c r="A150" s="58" t="s">
        <v>73</v>
      </c>
      <c r="B150" s="58"/>
      <c r="C150" s="58"/>
      <c r="D150" s="23">
        <f>ROUND(SUM(D148:D149),2)</f>
        <v>6424.64</v>
      </c>
    </row>
  </sheetData>
  <mergeCells count="70">
    <mergeCell ref="B147:C147"/>
    <mergeCell ref="A148:C148"/>
    <mergeCell ref="A53:D53"/>
    <mergeCell ref="B55:C55"/>
    <mergeCell ref="B56:C56"/>
    <mergeCell ref="B57:C57"/>
    <mergeCell ref="A63:D63"/>
    <mergeCell ref="B65:C65"/>
    <mergeCell ref="B66:C66"/>
    <mergeCell ref="B67:C67"/>
    <mergeCell ref="B68:C68"/>
    <mergeCell ref="A69:C69"/>
    <mergeCell ref="A72:D72"/>
    <mergeCell ref="B74:C74"/>
    <mergeCell ref="A96:C96"/>
    <mergeCell ref="A99:D99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A87:D87"/>
    <mergeCell ref="B89:C89"/>
    <mergeCell ref="B58:C58"/>
    <mergeCell ref="B59:C59"/>
    <mergeCell ref="A60:C60"/>
    <mergeCell ref="A84:D84"/>
    <mergeCell ref="A81:C81"/>
    <mergeCell ref="B101:C101"/>
    <mergeCell ref="A103:C103"/>
    <mergeCell ref="A106:D106"/>
    <mergeCell ref="B108:C108"/>
    <mergeCell ref="B109:C109"/>
    <mergeCell ref="B149:C149"/>
    <mergeCell ref="A150:C150"/>
    <mergeCell ref="A124:D124"/>
    <mergeCell ref="B102:C102"/>
    <mergeCell ref="B110:C110"/>
    <mergeCell ref="A111:C111"/>
    <mergeCell ref="A114:D114"/>
    <mergeCell ref="B116:C116"/>
    <mergeCell ref="A121:C121"/>
    <mergeCell ref="A137:B137"/>
    <mergeCell ref="A140:D140"/>
    <mergeCell ref="B142:C142"/>
    <mergeCell ref="B143:C143"/>
    <mergeCell ref="B144:C144"/>
    <mergeCell ref="B145:C145"/>
    <mergeCell ref="B146:C146"/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opLeftCell="A130" zoomScale="115" zoomScaleNormal="115" workbookViewId="0">
      <selection activeCell="D150" sqref="D15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9" t="s">
        <v>0</v>
      </c>
      <c r="B1" s="59"/>
      <c r="C1" s="59"/>
      <c r="D1" s="59"/>
    </row>
    <row r="2" spans="1:4" ht="15.75" x14ac:dyDescent="0.25">
      <c r="A2" s="26"/>
      <c r="B2" s="26"/>
      <c r="C2" s="26"/>
      <c r="D2" s="26"/>
    </row>
    <row r="3" spans="1:4" x14ac:dyDescent="0.2">
      <c r="A3" s="60" t="s">
        <v>90</v>
      </c>
      <c r="B3" s="60"/>
      <c r="C3" s="60"/>
      <c r="D3" s="60"/>
    </row>
    <row r="4" spans="1:4" x14ac:dyDescent="0.2">
      <c r="A4" s="2"/>
      <c r="B4" s="2"/>
      <c r="C4" s="2"/>
      <c r="D4" s="2"/>
    </row>
    <row r="5" spans="1:4" ht="38.25" x14ac:dyDescent="0.2">
      <c r="A5" s="61" t="s">
        <v>91</v>
      </c>
      <c r="B5" s="61"/>
      <c r="C5" s="30" t="s">
        <v>92</v>
      </c>
      <c r="D5" s="27" t="s">
        <v>93</v>
      </c>
    </row>
    <row r="6" spans="1:4" x14ac:dyDescent="0.2">
      <c r="A6" s="62" t="s">
        <v>103</v>
      </c>
      <c r="B6" s="62"/>
      <c r="C6" s="31" t="s">
        <v>101</v>
      </c>
      <c r="D6" s="31">
        <v>5</v>
      </c>
    </row>
    <row r="8" spans="1:4" x14ac:dyDescent="0.2">
      <c r="A8" s="60" t="s">
        <v>74</v>
      </c>
      <c r="B8" s="60"/>
      <c r="C8" s="60"/>
      <c r="D8" s="6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63" t="s">
        <v>103</v>
      </c>
      <c r="D10" s="64"/>
    </row>
    <row r="11" spans="1:4" x14ac:dyDescent="0.2">
      <c r="A11" s="5">
        <v>2</v>
      </c>
      <c r="B11" s="5" t="s">
        <v>94</v>
      </c>
      <c r="C11" s="63" t="s">
        <v>104</v>
      </c>
      <c r="D11" s="64"/>
    </row>
    <row r="12" spans="1:4" x14ac:dyDescent="0.2">
      <c r="A12" s="5">
        <v>3</v>
      </c>
      <c r="B12" s="5" t="s">
        <v>76</v>
      </c>
      <c r="C12" s="63">
        <v>2104.77</v>
      </c>
      <c r="D12" s="64"/>
    </row>
    <row r="13" spans="1:4" x14ac:dyDescent="0.2">
      <c r="A13" s="5">
        <v>4</v>
      </c>
      <c r="B13" s="5" t="s">
        <v>77</v>
      </c>
      <c r="C13" s="63"/>
      <c r="D13" s="64"/>
    </row>
    <row r="14" spans="1:4" x14ac:dyDescent="0.2">
      <c r="A14" s="5">
        <v>5</v>
      </c>
      <c r="B14" s="5" t="s">
        <v>78</v>
      </c>
      <c r="C14" s="63"/>
      <c r="D14" s="64"/>
    </row>
    <row r="16" spans="1:4" x14ac:dyDescent="0.2">
      <c r="A16" s="60" t="s">
        <v>1</v>
      </c>
      <c r="B16" s="60"/>
      <c r="C16" s="60"/>
      <c r="D16" s="60"/>
    </row>
    <row r="18" spans="1:4" x14ac:dyDescent="0.2">
      <c r="A18" s="32">
        <v>1</v>
      </c>
      <c r="B18" s="58" t="s">
        <v>2</v>
      </c>
      <c r="C18" s="58"/>
      <c r="D18" s="32" t="s">
        <v>3</v>
      </c>
    </row>
    <row r="19" spans="1:4" x14ac:dyDescent="0.2">
      <c r="A19" s="30" t="s">
        <v>4</v>
      </c>
      <c r="B19" s="67" t="s">
        <v>5</v>
      </c>
      <c r="C19" s="67"/>
      <c r="D19" s="13">
        <v>2104.77</v>
      </c>
    </row>
    <row r="20" spans="1:4" x14ac:dyDescent="0.2">
      <c r="A20" s="30" t="s">
        <v>6</v>
      </c>
      <c r="B20" s="67" t="s">
        <v>7</v>
      </c>
      <c r="C20" s="67"/>
      <c r="D20" s="13"/>
    </row>
    <row r="21" spans="1:4" x14ac:dyDescent="0.2">
      <c r="A21" s="30" t="s">
        <v>8</v>
      </c>
      <c r="B21" s="67" t="s">
        <v>9</v>
      </c>
      <c r="C21" s="67"/>
      <c r="D21" s="13">
        <f>D19*0.3</f>
        <v>631.43099999999993</v>
      </c>
    </row>
    <row r="22" spans="1:4" x14ac:dyDescent="0.2">
      <c r="A22" s="30" t="s">
        <v>10</v>
      </c>
      <c r="B22" s="67" t="s">
        <v>11</v>
      </c>
      <c r="C22" s="67"/>
      <c r="D22" s="13"/>
    </row>
    <row r="23" spans="1:4" x14ac:dyDescent="0.2">
      <c r="A23" s="30" t="s">
        <v>12</v>
      </c>
      <c r="B23" s="67" t="s">
        <v>13</v>
      </c>
      <c r="C23" s="67"/>
      <c r="D23" s="13"/>
    </row>
    <row r="24" spans="1:4" x14ac:dyDescent="0.2">
      <c r="A24" s="30"/>
      <c r="B24" s="67"/>
      <c r="C24" s="67"/>
      <c r="D24" s="13"/>
    </row>
    <row r="25" spans="1:4" x14ac:dyDescent="0.2">
      <c r="A25" s="30" t="s">
        <v>14</v>
      </c>
      <c r="B25" s="67" t="s">
        <v>15</v>
      </c>
      <c r="C25" s="67"/>
      <c r="D25" s="13"/>
    </row>
    <row r="26" spans="1:4" x14ac:dyDescent="0.2">
      <c r="A26" s="58" t="s">
        <v>16</v>
      </c>
      <c r="B26" s="58"/>
      <c r="C26" s="58"/>
      <c r="D26" s="20">
        <f>SUM(D19:D25)</f>
        <v>2736.201</v>
      </c>
    </row>
    <row r="29" spans="1:4" x14ac:dyDescent="0.2">
      <c r="A29" s="68" t="s">
        <v>17</v>
      </c>
      <c r="B29" s="68"/>
      <c r="C29" s="68"/>
      <c r="D29" s="68"/>
    </row>
    <row r="30" spans="1:4" x14ac:dyDescent="0.2">
      <c r="A30" s="3"/>
    </row>
    <row r="31" spans="1:4" x14ac:dyDescent="0.2">
      <c r="A31" s="69" t="s">
        <v>18</v>
      </c>
      <c r="B31" s="69"/>
      <c r="C31" s="69"/>
      <c r="D31" s="69"/>
    </row>
    <row r="33" spans="1:4" x14ac:dyDescent="0.2">
      <c r="A33" s="32" t="s">
        <v>19</v>
      </c>
      <c r="B33" s="58" t="s">
        <v>20</v>
      </c>
      <c r="C33" s="58"/>
      <c r="D33" s="32" t="s">
        <v>3</v>
      </c>
    </row>
    <row r="34" spans="1:4" x14ac:dyDescent="0.2">
      <c r="A34" s="30" t="s">
        <v>4</v>
      </c>
      <c r="B34" s="33" t="s">
        <v>21</v>
      </c>
      <c r="C34" s="12">
        <f>TRUNC(1/12,4)</f>
        <v>8.3299999999999999E-2</v>
      </c>
      <c r="D34" s="13">
        <f>TRUNC($D$26*C34,2)</f>
        <v>227.92</v>
      </c>
    </row>
    <row r="35" spans="1:4" x14ac:dyDescent="0.2">
      <c r="A35" s="30" t="s">
        <v>6</v>
      </c>
      <c r="B35" s="33" t="s">
        <v>22</v>
      </c>
      <c r="C35" s="12">
        <f>TRUNC(((1+1/3)/12),4)</f>
        <v>0.1111</v>
      </c>
      <c r="D35" s="13">
        <f>TRUNC($D$26*C35,2)</f>
        <v>303.99</v>
      </c>
    </row>
    <row r="36" spans="1:4" x14ac:dyDescent="0.2">
      <c r="A36" s="58" t="s">
        <v>16</v>
      </c>
      <c r="B36" s="58"/>
      <c r="C36" s="28">
        <f>SUM(C34:C35)</f>
        <v>0.19440000000000002</v>
      </c>
      <c r="D36" s="19">
        <f>SUM(D34:D35)</f>
        <v>531.91</v>
      </c>
    </row>
    <row r="39" spans="1:4" x14ac:dyDescent="0.2">
      <c r="A39" s="70" t="s">
        <v>23</v>
      </c>
      <c r="B39" s="70"/>
      <c r="C39" s="70"/>
      <c r="D39" s="70"/>
    </row>
    <row r="41" spans="1:4" x14ac:dyDescent="0.2">
      <c r="A41" s="32" t="s">
        <v>24</v>
      </c>
      <c r="B41" s="32" t="s">
        <v>25</v>
      </c>
      <c r="C41" s="32" t="s">
        <v>26</v>
      </c>
      <c r="D41" s="32" t="s">
        <v>3</v>
      </c>
    </row>
    <row r="42" spans="1:4" x14ac:dyDescent="0.2">
      <c r="A42" s="30" t="s">
        <v>4</v>
      </c>
      <c r="B42" s="33" t="s">
        <v>27</v>
      </c>
      <c r="C42" s="9">
        <v>0</v>
      </c>
      <c r="D42" s="13">
        <f>TRUNC(($D$26+$D$36)*C42,2)</f>
        <v>0</v>
      </c>
    </row>
    <row r="43" spans="1:4" x14ac:dyDescent="0.2">
      <c r="A43" s="30" t="s">
        <v>6</v>
      </c>
      <c r="B43" s="33" t="s">
        <v>28</v>
      </c>
      <c r="C43" s="9">
        <v>2.5000000000000001E-2</v>
      </c>
      <c r="D43" s="13">
        <f t="shared" ref="D43:D49" si="0">TRUNC(($D$26+$D$36)*C43,2)</f>
        <v>81.7</v>
      </c>
    </row>
    <row r="44" spans="1:4" x14ac:dyDescent="0.2">
      <c r="A44" s="30" t="s">
        <v>8</v>
      </c>
      <c r="B44" s="33" t="s">
        <v>29</v>
      </c>
      <c r="C44" s="16">
        <v>0.03</v>
      </c>
      <c r="D44" s="13">
        <f t="shared" si="0"/>
        <v>98.04</v>
      </c>
    </row>
    <row r="45" spans="1:4" x14ac:dyDescent="0.2">
      <c r="A45" s="30" t="s">
        <v>10</v>
      </c>
      <c r="B45" s="33" t="s">
        <v>30</v>
      </c>
      <c r="C45" s="9">
        <v>1.4999999999999999E-2</v>
      </c>
      <c r="D45" s="13">
        <f t="shared" si="0"/>
        <v>49.02</v>
      </c>
    </row>
    <row r="46" spans="1:4" x14ac:dyDescent="0.2">
      <c r="A46" s="30" t="s">
        <v>12</v>
      </c>
      <c r="B46" s="33" t="s">
        <v>31</v>
      </c>
      <c r="C46" s="9">
        <v>0.01</v>
      </c>
      <c r="D46" s="13">
        <f t="shared" si="0"/>
        <v>32.68</v>
      </c>
    </row>
    <row r="47" spans="1:4" x14ac:dyDescent="0.2">
      <c r="A47" s="30" t="s">
        <v>32</v>
      </c>
      <c r="B47" s="33" t="s">
        <v>33</v>
      </c>
      <c r="C47" s="9">
        <v>6.0000000000000001E-3</v>
      </c>
      <c r="D47" s="13">
        <f t="shared" si="0"/>
        <v>19.600000000000001</v>
      </c>
    </row>
    <row r="48" spans="1:4" x14ac:dyDescent="0.2">
      <c r="A48" s="30" t="s">
        <v>14</v>
      </c>
      <c r="B48" s="33" t="s">
        <v>34</v>
      </c>
      <c r="C48" s="9">
        <v>2E-3</v>
      </c>
      <c r="D48" s="13">
        <f t="shared" si="0"/>
        <v>6.53</v>
      </c>
    </row>
    <row r="49" spans="1:4" x14ac:dyDescent="0.2">
      <c r="A49" s="30" t="s">
        <v>35</v>
      </c>
      <c r="B49" s="33" t="s">
        <v>36</v>
      </c>
      <c r="C49" s="9">
        <v>0.08</v>
      </c>
      <c r="D49" s="13">
        <f t="shared" si="0"/>
        <v>261.44</v>
      </c>
    </row>
    <row r="50" spans="1:4" x14ac:dyDescent="0.2">
      <c r="A50" s="58" t="s">
        <v>37</v>
      </c>
      <c r="B50" s="58"/>
      <c r="C50" s="15">
        <f>SUM(C42:C49)</f>
        <v>0.16800000000000001</v>
      </c>
      <c r="D50" s="19">
        <f>SUM(D42:D49)</f>
        <v>549.01</v>
      </c>
    </row>
    <row r="53" spans="1:4" x14ac:dyDescent="0.2">
      <c r="A53" s="69" t="s">
        <v>38</v>
      </c>
      <c r="B53" s="69"/>
      <c r="C53" s="69"/>
      <c r="D53" s="69"/>
    </row>
    <row r="55" spans="1:4" x14ac:dyDescent="0.2">
      <c r="A55" s="32" t="s">
        <v>39</v>
      </c>
      <c r="B55" s="71" t="s">
        <v>40</v>
      </c>
      <c r="C55" s="71"/>
      <c r="D55" s="32" t="s">
        <v>3</v>
      </c>
    </row>
    <row r="56" spans="1:4" x14ac:dyDescent="0.2">
      <c r="A56" s="30" t="s">
        <v>4</v>
      </c>
      <c r="B56" s="67" t="s">
        <v>41</v>
      </c>
      <c r="C56" s="67"/>
      <c r="D56" s="13">
        <f>(26*2*4.9)-(D19*0.06)</f>
        <v>128.5138</v>
      </c>
    </row>
    <row r="57" spans="1:4" x14ac:dyDescent="0.2">
      <c r="A57" s="30" t="s">
        <v>6</v>
      </c>
      <c r="B57" s="67" t="s">
        <v>42</v>
      </c>
      <c r="C57" s="67"/>
      <c r="D57" s="13">
        <f>19.34*22*0.95</f>
        <v>404.20600000000002</v>
      </c>
    </row>
    <row r="58" spans="1:4" x14ac:dyDescent="0.2">
      <c r="A58" s="30" t="s">
        <v>8</v>
      </c>
      <c r="B58" s="67" t="s">
        <v>43</v>
      </c>
      <c r="C58" s="67"/>
      <c r="D58" s="13"/>
    </row>
    <row r="59" spans="1:4" x14ac:dyDescent="0.2">
      <c r="A59" s="30" t="s">
        <v>10</v>
      </c>
      <c r="B59" s="67" t="s">
        <v>15</v>
      </c>
      <c r="C59" s="67"/>
      <c r="D59" s="13"/>
    </row>
    <row r="60" spans="1:4" x14ac:dyDescent="0.2">
      <c r="A60" s="58" t="s">
        <v>16</v>
      </c>
      <c r="B60" s="58"/>
      <c r="C60" s="58"/>
      <c r="D60" s="19">
        <f>SUM(D56:D59)</f>
        <v>532.71980000000008</v>
      </c>
    </row>
    <row r="63" spans="1:4" x14ac:dyDescent="0.2">
      <c r="A63" s="69" t="s">
        <v>44</v>
      </c>
      <c r="B63" s="69"/>
      <c r="C63" s="69"/>
      <c r="D63" s="69"/>
    </row>
    <row r="65" spans="1:5" x14ac:dyDescent="0.2">
      <c r="A65" s="32">
        <v>2</v>
      </c>
      <c r="B65" s="71" t="s">
        <v>45</v>
      </c>
      <c r="C65" s="71"/>
      <c r="D65" s="32" t="s">
        <v>3</v>
      </c>
    </row>
    <row r="66" spans="1:5" x14ac:dyDescent="0.2">
      <c r="A66" s="30" t="s">
        <v>19</v>
      </c>
      <c r="B66" s="67" t="s">
        <v>20</v>
      </c>
      <c r="C66" s="67"/>
      <c r="D66" s="14">
        <f>D36</f>
        <v>531.91</v>
      </c>
    </row>
    <row r="67" spans="1:5" x14ac:dyDescent="0.2">
      <c r="A67" s="30" t="s">
        <v>24</v>
      </c>
      <c r="B67" s="67" t="s">
        <v>25</v>
      </c>
      <c r="C67" s="67"/>
      <c r="D67" s="14">
        <f>D50</f>
        <v>549.01</v>
      </c>
    </row>
    <row r="68" spans="1:5" x14ac:dyDescent="0.2">
      <c r="A68" s="30" t="s">
        <v>39</v>
      </c>
      <c r="B68" s="67" t="s">
        <v>40</v>
      </c>
      <c r="C68" s="67"/>
      <c r="D68" s="14">
        <f>D60</f>
        <v>532.71980000000008</v>
      </c>
    </row>
    <row r="69" spans="1:5" x14ac:dyDescent="0.2">
      <c r="A69" s="58" t="s">
        <v>16</v>
      </c>
      <c r="B69" s="58"/>
      <c r="C69" s="58"/>
      <c r="D69" s="19">
        <f>SUM(D66:D68)</f>
        <v>1613.6398000000002</v>
      </c>
    </row>
    <row r="70" spans="1:5" x14ac:dyDescent="0.2">
      <c r="A70" s="4"/>
      <c r="E70" s="18"/>
    </row>
    <row r="72" spans="1:5" x14ac:dyDescent="0.2">
      <c r="A72" s="68" t="s">
        <v>46</v>
      </c>
      <c r="B72" s="68"/>
      <c r="C72" s="68"/>
      <c r="D72" s="68"/>
      <c r="E72" s="17"/>
    </row>
    <row r="73" spans="1:5" ht="12.75" customHeight="1" x14ac:dyDescent="0.2">
      <c r="E73" s="18"/>
    </row>
    <row r="74" spans="1:5" x14ac:dyDescent="0.2">
      <c r="A74" s="32">
        <v>3</v>
      </c>
      <c r="B74" s="71" t="s">
        <v>47</v>
      </c>
      <c r="C74" s="71"/>
      <c r="D74" s="32" t="s">
        <v>3</v>
      </c>
    </row>
    <row r="75" spans="1:5" x14ac:dyDescent="0.2">
      <c r="A75" s="30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30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30" t="s">
        <v>8</v>
      </c>
      <c r="B77" s="10" t="s">
        <v>50</v>
      </c>
      <c r="C77" s="9">
        <f>TRUNC(8%*0%*40%,4)</f>
        <v>0</v>
      </c>
      <c r="D77" s="13">
        <f>TRUNC($D$26*C77,2)</f>
        <v>0</v>
      </c>
    </row>
    <row r="78" spans="1:5" x14ac:dyDescent="0.2">
      <c r="A78" s="30" t="s">
        <v>10</v>
      </c>
      <c r="B78" s="10" t="s">
        <v>51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30" t="s">
        <v>12</v>
      </c>
      <c r="B79" s="10" t="s">
        <v>95</v>
      </c>
      <c r="C79" s="9">
        <f>C50</f>
        <v>0.16800000000000001</v>
      </c>
      <c r="D79" s="13">
        <f>TRUNC(D78*C79,2)</f>
        <v>0</v>
      </c>
    </row>
    <row r="80" spans="1:5" x14ac:dyDescent="0.2">
      <c r="A80" s="30" t="s">
        <v>32</v>
      </c>
      <c r="B80" s="10" t="s">
        <v>52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72" t="s">
        <v>16</v>
      </c>
      <c r="B81" s="73"/>
      <c r="C81" s="74"/>
      <c r="D81" s="19">
        <f>SUM(D75:D80)</f>
        <v>0</v>
      </c>
    </row>
    <row r="84" spans="1:6" x14ac:dyDescent="0.2">
      <c r="A84" s="68" t="s">
        <v>53</v>
      </c>
      <c r="B84" s="68"/>
      <c r="C84" s="68"/>
      <c r="D84" s="68"/>
    </row>
    <row r="87" spans="1:6" x14ac:dyDescent="0.2">
      <c r="A87" s="69" t="s">
        <v>79</v>
      </c>
      <c r="B87" s="69"/>
      <c r="C87" s="69"/>
      <c r="D87" s="69"/>
    </row>
    <row r="88" spans="1:6" x14ac:dyDescent="0.2">
      <c r="A88" s="3"/>
    </row>
    <row r="89" spans="1:6" x14ac:dyDescent="0.2">
      <c r="A89" s="32" t="s">
        <v>54</v>
      </c>
      <c r="B89" s="71" t="s">
        <v>80</v>
      </c>
      <c r="C89" s="71"/>
      <c r="D89" s="32" t="s">
        <v>3</v>
      </c>
    </row>
    <row r="90" spans="1:6" x14ac:dyDescent="0.2">
      <c r="A90" s="30" t="s">
        <v>4</v>
      </c>
      <c r="B90" s="33" t="s">
        <v>81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30" t="s">
        <v>6</v>
      </c>
      <c r="B91" s="33" t="s">
        <v>82</v>
      </c>
      <c r="C91" s="9">
        <f>TRUNC(((2/30)/12),4)</f>
        <v>5.4999999999999997E-3</v>
      </c>
      <c r="D91" s="13">
        <f t="shared" ref="D91:D95" si="2">TRUNC(($D$26+$D$69+$D$81)*C91,2)</f>
        <v>23.92</v>
      </c>
    </row>
    <row r="92" spans="1:6" x14ac:dyDescent="0.2">
      <c r="A92" s="30" t="s">
        <v>8</v>
      </c>
      <c r="B92" s="33" t="s">
        <v>83</v>
      </c>
      <c r="C92" s="9">
        <f>TRUNC(((5/30)/12)*2%,4)*0</f>
        <v>0</v>
      </c>
      <c r="D92" s="13">
        <f t="shared" si="2"/>
        <v>0</v>
      </c>
    </row>
    <row r="93" spans="1:6" x14ac:dyDescent="0.2">
      <c r="A93" s="30" t="s">
        <v>10</v>
      </c>
      <c r="B93" s="33" t="s">
        <v>84</v>
      </c>
      <c r="C93" s="9">
        <f>TRUNC(((15/30)/12)*8%,4)*0</f>
        <v>0</v>
      </c>
      <c r="D93" s="13">
        <f t="shared" si="2"/>
        <v>0</v>
      </c>
    </row>
    <row r="94" spans="1:6" x14ac:dyDescent="0.2">
      <c r="A94" s="30" t="s">
        <v>12</v>
      </c>
      <c r="B94" s="33" t="s">
        <v>85</v>
      </c>
      <c r="C94" s="9">
        <f>((1+1/3)/12)*3%*(4/12)*0</f>
        <v>0</v>
      </c>
      <c r="D94" s="13">
        <f t="shared" si="2"/>
        <v>0</v>
      </c>
    </row>
    <row r="95" spans="1:6" x14ac:dyDescent="0.2">
      <c r="A95" s="30" t="s">
        <v>32</v>
      </c>
      <c r="B95" s="33" t="s">
        <v>86</v>
      </c>
      <c r="C95" s="9"/>
      <c r="D95" s="13">
        <f t="shared" si="2"/>
        <v>0</v>
      </c>
    </row>
    <row r="96" spans="1:6" x14ac:dyDescent="0.2">
      <c r="A96" s="58" t="s">
        <v>37</v>
      </c>
      <c r="B96" s="58"/>
      <c r="C96" s="58"/>
      <c r="D96" s="19">
        <f>SUM(D90:D95)</f>
        <v>23.92</v>
      </c>
      <c r="E96" s="17"/>
      <c r="F96" s="17"/>
    </row>
    <row r="99" spans="1:4" x14ac:dyDescent="0.2">
      <c r="A99" s="69" t="s">
        <v>87</v>
      </c>
      <c r="B99" s="69"/>
      <c r="C99" s="69"/>
      <c r="D99" s="69"/>
    </row>
    <row r="100" spans="1:4" x14ac:dyDescent="0.2">
      <c r="A100" s="3"/>
    </row>
    <row r="101" spans="1:4" x14ac:dyDescent="0.2">
      <c r="A101" s="32" t="s">
        <v>55</v>
      </c>
      <c r="B101" s="71" t="s">
        <v>88</v>
      </c>
      <c r="C101" s="71"/>
      <c r="D101" s="32" t="s">
        <v>3</v>
      </c>
    </row>
    <row r="102" spans="1:4" x14ac:dyDescent="0.2">
      <c r="A102" s="30" t="s">
        <v>4</v>
      </c>
      <c r="B102" s="75" t="s">
        <v>89</v>
      </c>
      <c r="C102" s="76"/>
      <c r="D102" s="13">
        <f>((D26+D69+D81)/220)*22*0</f>
        <v>0</v>
      </c>
    </row>
    <row r="103" spans="1:4" x14ac:dyDescent="0.2">
      <c r="A103" s="58" t="s">
        <v>16</v>
      </c>
      <c r="B103" s="58"/>
      <c r="C103" s="58"/>
      <c r="D103" s="19">
        <f>SUM(D102)</f>
        <v>0</v>
      </c>
    </row>
    <row r="106" spans="1:4" x14ac:dyDescent="0.2">
      <c r="A106" s="69" t="s">
        <v>56</v>
      </c>
      <c r="B106" s="69"/>
      <c r="C106" s="69"/>
      <c r="D106" s="69"/>
    </row>
    <row r="107" spans="1:4" x14ac:dyDescent="0.2">
      <c r="A107" s="3"/>
    </row>
    <row r="108" spans="1:4" x14ac:dyDescent="0.2">
      <c r="A108" s="32">
        <v>4</v>
      </c>
      <c r="B108" s="58" t="s">
        <v>57</v>
      </c>
      <c r="C108" s="58"/>
      <c r="D108" s="32" t="s">
        <v>3</v>
      </c>
    </row>
    <row r="109" spans="1:4" x14ac:dyDescent="0.2">
      <c r="A109" s="30" t="s">
        <v>54</v>
      </c>
      <c r="B109" s="67" t="s">
        <v>80</v>
      </c>
      <c r="C109" s="67"/>
      <c r="D109" s="14">
        <f>D96</f>
        <v>23.92</v>
      </c>
    </row>
    <row r="110" spans="1:4" x14ac:dyDescent="0.2">
      <c r="A110" s="30" t="s">
        <v>55</v>
      </c>
      <c r="B110" s="67" t="s">
        <v>88</v>
      </c>
      <c r="C110" s="67"/>
      <c r="D110" s="14">
        <f>D103</f>
        <v>0</v>
      </c>
    </row>
    <row r="111" spans="1:4" x14ac:dyDescent="0.2">
      <c r="A111" s="58" t="s">
        <v>16</v>
      </c>
      <c r="B111" s="58"/>
      <c r="C111" s="58"/>
      <c r="D111" s="19">
        <f>SUM(D109:D110)</f>
        <v>23.92</v>
      </c>
    </row>
    <row r="114" spans="1:4" x14ac:dyDescent="0.2">
      <c r="A114" s="68" t="s">
        <v>58</v>
      </c>
      <c r="B114" s="68"/>
      <c r="C114" s="68"/>
      <c r="D114" s="68"/>
    </row>
    <row r="116" spans="1:4" x14ac:dyDescent="0.2">
      <c r="A116" s="32">
        <v>5</v>
      </c>
      <c r="B116" s="77" t="s">
        <v>59</v>
      </c>
      <c r="C116" s="77"/>
      <c r="D116" s="32" t="s">
        <v>3</v>
      </c>
    </row>
    <row r="117" spans="1:4" x14ac:dyDescent="0.2">
      <c r="A117" s="30" t="s">
        <v>4</v>
      </c>
      <c r="B117" s="33" t="s">
        <v>60</v>
      </c>
      <c r="C117" s="33"/>
      <c r="D117" s="13">
        <v>252.98</v>
      </c>
    </row>
    <row r="118" spans="1:4" x14ac:dyDescent="0.2">
      <c r="A118" s="30" t="s">
        <v>6</v>
      </c>
      <c r="B118" s="33" t="s">
        <v>61</v>
      </c>
      <c r="C118" s="33"/>
      <c r="D118" s="13">
        <v>198.56</v>
      </c>
    </row>
    <row r="119" spans="1:4" x14ac:dyDescent="0.2">
      <c r="A119" s="30" t="s">
        <v>8</v>
      </c>
      <c r="B119" s="33" t="s">
        <v>129</v>
      </c>
      <c r="C119" s="33"/>
      <c r="D119" s="13">
        <v>12.49</v>
      </c>
    </row>
    <row r="120" spans="1:4" x14ac:dyDescent="0.2">
      <c r="A120" s="30" t="s">
        <v>10</v>
      </c>
      <c r="B120" s="33" t="s">
        <v>128</v>
      </c>
      <c r="C120" s="33"/>
      <c r="D120" s="13">
        <v>178.79</v>
      </c>
    </row>
    <row r="121" spans="1:4" x14ac:dyDescent="0.2">
      <c r="A121" s="58" t="s">
        <v>37</v>
      </c>
      <c r="B121" s="58"/>
      <c r="C121" s="58"/>
      <c r="D121" s="20">
        <f>SUM(D117:D120)</f>
        <v>642.81999999999994</v>
      </c>
    </row>
    <row r="124" spans="1:4" x14ac:dyDescent="0.2">
      <c r="A124" s="68" t="s">
        <v>62</v>
      </c>
      <c r="B124" s="68"/>
      <c r="C124" s="68"/>
      <c r="D124" s="68"/>
    </row>
    <row r="126" spans="1:4" x14ac:dyDescent="0.2">
      <c r="A126" s="32">
        <v>6</v>
      </c>
      <c r="B126" s="34" t="s">
        <v>63</v>
      </c>
      <c r="C126" s="32" t="s">
        <v>26</v>
      </c>
      <c r="D126" s="32" t="s">
        <v>3</v>
      </c>
    </row>
    <row r="127" spans="1:4" x14ac:dyDescent="0.2">
      <c r="A127" s="30" t="s">
        <v>4</v>
      </c>
      <c r="B127" s="33" t="s">
        <v>64</v>
      </c>
      <c r="C127" s="9">
        <v>0.05</v>
      </c>
      <c r="D127" s="14">
        <f>D148*C127</f>
        <v>250.82903999999999</v>
      </c>
    </row>
    <row r="128" spans="1:4" x14ac:dyDescent="0.2">
      <c r="A128" s="30" t="s">
        <v>6</v>
      </c>
      <c r="B128" s="33" t="s">
        <v>65</v>
      </c>
      <c r="C128" s="9">
        <v>0.06</v>
      </c>
      <c r="D128" s="13">
        <f>(D148+D127)*C128</f>
        <v>316.04459039999995</v>
      </c>
    </row>
    <row r="129" spans="1:4" x14ac:dyDescent="0.2">
      <c r="A129" s="30" t="s">
        <v>8</v>
      </c>
      <c r="B129" s="33" t="s">
        <v>66</v>
      </c>
      <c r="C129" s="12">
        <f>SUM(C130:C136)</f>
        <v>0.13150000000000001</v>
      </c>
      <c r="D129" s="13">
        <f>(D148+D127+D128)*C129/(1-C129)</f>
        <v>845.39350327875638</v>
      </c>
    </row>
    <row r="130" spans="1:4" x14ac:dyDescent="0.2">
      <c r="A130" s="30"/>
      <c r="B130" s="33" t="s">
        <v>67</v>
      </c>
      <c r="C130" s="9"/>
      <c r="D130" s="14">
        <f>$D$150*C130</f>
        <v>0</v>
      </c>
    </row>
    <row r="131" spans="1:4" x14ac:dyDescent="0.2">
      <c r="A131" s="30"/>
      <c r="B131" s="33" t="s">
        <v>97</v>
      </c>
      <c r="C131" s="9">
        <v>6.4999999999999997E-3</v>
      </c>
      <c r="D131" s="14">
        <f t="shared" ref="D131:D136" si="3">$D$150*C131</f>
        <v>41.787525000000002</v>
      </c>
    </row>
    <row r="132" spans="1:4" x14ac:dyDescent="0.2">
      <c r="A132" s="30"/>
      <c r="B132" s="33" t="s">
        <v>98</v>
      </c>
      <c r="C132" s="9">
        <v>0.03</v>
      </c>
      <c r="D132" s="14">
        <f t="shared" si="3"/>
        <v>192.8655</v>
      </c>
    </row>
    <row r="133" spans="1:4" x14ac:dyDescent="0.2">
      <c r="A133" s="57"/>
      <c r="B133" s="56" t="s">
        <v>131</v>
      </c>
      <c r="C133" s="9">
        <v>4.4999999999999998E-2</v>
      </c>
      <c r="D133" s="14">
        <f t="shared" si="3"/>
        <v>289.29825</v>
      </c>
    </row>
    <row r="134" spans="1:4" x14ac:dyDescent="0.2">
      <c r="A134" s="30"/>
      <c r="B134" s="33" t="s">
        <v>68</v>
      </c>
      <c r="C134" s="30"/>
      <c r="D134" s="14">
        <f t="shared" si="3"/>
        <v>0</v>
      </c>
    </row>
    <row r="135" spans="1:4" x14ac:dyDescent="0.2">
      <c r="A135" s="30"/>
      <c r="B135" s="33" t="s">
        <v>69</v>
      </c>
      <c r="C135" s="9"/>
      <c r="D135" s="14">
        <f t="shared" si="3"/>
        <v>0</v>
      </c>
    </row>
    <row r="136" spans="1:4" x14ac:dyDescent="0.2">
      <c r="A136" s="30"/>
      <c r="B136" s="33" t="s">
        <v>99</v>
      </c>
      <c r="C136" s="9">
        <v>0.05</v>
      </c>
      <c r="D136" s="14">
        <f t="shared" si="3"/>
        <v>321.44250000000005</v>
      </c>
    </row>
    <row r="137" spans="1:4" ht="13.5" x14ac:dyDescent="0.2">
      <c r="A137" s="72" t="s">
        <v>37</v>
      </c>
      <c r="B137" s="73"/>
      <c r="C137" s="21">
        <f>(1+C128)*(1+C127)/(1-C129)-1</f>
        <v>0.28151986183074285</v>
      </c>
      <c r="D137" s="19">
        <f>SUM(D127:D129)</f>
        <v>1412.2671336787562</v>
      </c>
    </row>
    <row r="140" spans="1:4" x14ac:dyDescent="0.2">
      <c r="A140" s="68" t="s">
        <v>70</v>
      </c>
      <c r="B140" s="68"/>
      <c r="C140" s="68"/>
      <c r="D140" s="68"/>
    </row>
    <row r="142" spans="1:4" x14ac:dyDescent="0.2">
      <c r="A142" s="32"/>
      <c r="B142" s="58" t="s">
        <v>71</v>
      </c>
      <c r="C142" s="58"/>
      <c r="D142" s="32" t="s">
        <v>3</v>
      </c>
    </row>
    <row r="143" spans="1:4" x14ac:dyDescent="0.2">
      <c r="A143" s="32" t="s">
        <v>4</v>
      </c>
      <c r="B143" s="67" t="s">
        <v>1</v>
      </c>
      <c r="C143" s="67"/>
      <c r="D143" s="22">
        <f>D26</f>
        <v>2736.201</v>
      </c>
    </row>
    <row r="144" spans="1:4" x14ac:dyDescent="0.2">
      <c r="A144" s="32" t="s">
        <v>6</v>
      </c>
      <c r="B144" s="67" t="s">
        <v>17</v>
      </c>
      <c r="C144" s="67"/>
      <c r="D144" s="22">
        <f>D69</f>
        <v>1613.6398000000002</v>
      </c>
    </row>
    <row r="145" spans="1:4" x14ac:dyDescent="0.2">
      <c r="A145" s="32" t="s">
        <v>8</v>
      </c>
      <c r="B145" s="67" t="s">
        <v>46</v>
      </c>
      <c r="C145" s="67"/>
      <c r="D145" s="22">
        <f>D81</f>
        <v>0</v>
      </c>
    </row>
    <row r="146" spans="1:4" x14ac:dyDescent="0.2">
      <c r="A146" s="32" t="s">
        <v>10</v>
      </c>
      <c r="B146" s="67" t="s">
        <v>53</v>
      </c>
      <c r="C146" s="67"/>
      <c r="D146" s="22">
        <f>D111</f>
        <v>23.92</v>
      </c>
    </row>
    <row r="147" spans="1:4" x14ac:dyDescent="0.2">
      <c r="A147" s="32" t="s">
        <v>12</v>
      </c>
      <c r="B147" s="67" t="s">
        <v>58</v>
      </c>
      <c r="C147" s="67"/>
      <c r="D147" s="22">
        <f>D121</f>
        <v>642.81999999999994</v>
      </c>
    </row>
    <row r="148" spans="1:4" x14ac:dyDescent="0.2">
      <c r="A148" s="58" t="s">
        <v>96</v>
      </c>
      <c r="B148" s="58"/>
      <c r="C148" s="58"/>
      <c r="D148" s="23">
        <f>SUM(D143:D147)</f>
        <v>5016.5807999999997</v>
      </c>
    </row>
    <row r="149" spans="1:4" x14ac:dyDescent="0.2">
      <c r="A149" s="32" t="s">
        <v>32</v>
      </c>
      <c r="B149" s="67" t="s">
        <v>72</v>
      </c>
      <c r="C149" s="67"/>
      <c r="D149" s="24">
        <f>D137</f>
        <v>1412.2671336787562</v>
      </c>
    </row>
    <row r="150" spans="1:4" x14ac:dyDescent="0.2">
      <c r="A150" s="58" t="s">
        <v>73</v>
      </c>
      <c r="B150" s="58"/>
      <c r="C150" s="58"/>
      <c r="D150" s="23">
        <f>ROUND(SUM(D148:D149),2)</f>
        <v>6428.85</v>
      </c>
    </row>
  </sheetData>
  <mergeCells count="70"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A137:B137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47:C147"/>
    <mergeCell ref="A148:C148"/>
    <mergeCell ref="B149:C149"/>
    <mergeCell ref="A150:C150"/>
    <mergeCell ref="A140:D140"/>
    <mergeCell ref="B142:C142"/>
    <mergeCell ref="B143:C143"/>
    <mergeCell ref="B144:C144"/>
    <mergeCell ref="B145:C145"/>
    <mergeCell ref="B146:C14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G31"/>
  <sheetViews>
    <sheetView showGridLines="0" tabSelected="1" workbookViewId="0">
      <selection activeCell="I25" sqref="I25"/>
    </sheetView>
  </sheetViews>
  <sheetFormatPr defaultRowHeight="15" x14ac:dyDescent="0.25"/>
  <cols>
    <col min="1" max="1" width="15.7109375" style="40" customWidth="1"/>
    <col min="2" max="3" width="20.7109375" style="40" customWidth="1"/>
    <col min="4" max="7" width="15.7109375" style="40" customWidth="1"/>
    <col min="8" max="16384" width="9.140625" style="40"/>
  </cols>
  <sheetData>
    <row r="7" spans="1:7" x14ac:dyDescent="0.25">
      <c r="A7" s="81" t="s">
        <v>124</v>
      </c>
      <c r="B7" s="82"/>
      <c r="C7" s="82"/>
      <c r="D7" s="82"/>
      <c r="E7" s="82"/>
      <c r="F7" s="82"/>
      <c r="G7" s="83"/>
    </row>
    <row r="8" spans="1:7" ht="30.75" customHeight="1" x14ac:dyDescent="0.25">
      <c r="A8" s="51" t="s">
        <v>111</v>
      </c>
      <c r="B8" s="85" t="s">
        <v>125</v>
      </c>
      <c r="C8" s="86"/>
      <c r="D8" s="86"/>
      <c r="E8" s="86"/>
      <c r="F8" s="86"/>
      <c r="G8" s="87"/>
    </row>
    <row r="10" spans="1:7" x14ac:dyDescent="0.25">
      <c r="A10" s="52" t="s">
        <v>112</v>
      </c>
      <c r="B10" s="84"/>
      <c r="C10" s="84"/>
      <c r="D10" s="84"/>
      <c r="E10" s="84"/>
      <c r="F10" s="84"/>
      <c r="G10" s="84"/>
    </row>
    <row r="11" spans="1:7" x14ac:dyDescent="0.25">
      <c r="A11" s="52" t="s">
        <v>113</v>
      </c>
      <c r="B11" s="84"/>
      <c r="C11" s="84"/>
      <c r="D11" s="84"/>
      <c r="E11" s="84"/>
      <c r="F11" s="84"/>
      <c r="G11" s="84"/>
    </row>
    <row r="12" spans="1:7" x14ac:dyDescent="0.25">
      <c r="A12" s="52" t="s">
        <v>114</v>
      </c>
      <c r="B12" s="84"/>
      <c r="C12" s="84"/>
      <c r="D12" s="84"/>
      <c r="E12" s="84"/>
      <c r="F12" s="84"/>
      <c r="G12" s="84"/>
    </row>
    <row r="13" spans="1:7" x14ac:dyDescent="0.25">
      <c r="A13" s="52" t="s">
        <v>115</v>
      </c>
      <c r="B13" s="84"/>
      <c r="C13" s="84"/>
      <c r="D13" s="84"/>
      <c r="E13" s="84"/>
      <c r="F13" s="84"/>
      <c r="G13" s="84"/>
    </row>
    <row r="14" spans="1:7" x14ac:dyDescent="0.25">
      <c r="A14" s="53" t="s">
        <v>116</v>
      </c>
      <c r="B14" s="84"/>
      <c r="C14" s="84"/>
      <c r="D14" s="84"/>
      <c r="E14" s="84"/>
      <c r="F14" s="84"/>
      <c r="G14" s="84"/>
    </row>
    <row r="17" spans="1:7" s="41" customFormat="1" ht="30" x14ac:dyDescent="0.25">
      <c r="A17" s="50" t="s">
        <v>105</v>
      </c>
      <c r="B17" s="50" t="s">
        <v>106</v>
      </c>
      <c r="C17" s="50" t="s">
        <v>107</v>
      </c>
      <c r="D17" s="50" t="s">
        <v>108</v>
      </c>
      <c r="E17" s="50" t="s">
        <v>109</v>
      </c>
      <c r="F17" s="50" t="s">
        <v>110</v>
      </c>
      <c r="G17" s="50" t="s">
        <v>130</v>
      </c>
    </row>
    <row r="18" spans="1:7" s="46" customFormat="1" x14ac:dyDescent="0.25">
      <c r="A18" s="47">
        <v>1</v>
      </c>
      <c r="B18" s="48" t="str">
        <f>supervisor!A6</f>
        <v>Supervisor</v>
      </c>
      <c r="C18" s="47" t="str">
        <f>supervisor!C6</f>
        <v>Posto de Serviço</v>
      </c>
      <c r="D18" s="47">
        <f>supervisor!D6</f>
        <v>1</v>
      </c>
      <c r="E18" s="49">
        <f>supervisor!D150</f>
        <v>8991.7199999999993</v>
      </c>
      <c r="F18" s="49">
        <f>D18*E18</f>
        <v>8991.7199999999993</v>
      </c>
      <c r="G18" s="49">
        <f>ROUND(F18*(1+(1/3)),2)</f>
        <v>11988.96</v>
      </c>
    </row>
    <row r="19" spans="1:7" s="41" customFormat="1" x14ac:dyDescent="0.25">
      <c r="A19" s="47">
        <v>2</v>
      </c>
      <c r="B19" s="48" t="str">
        <f>eletricista!A6</f>
        <v>Eletricista Predial</v>
      </c>
      <c r="C19" s="47" t="str">
        <f>eletricista!C6</f>
        <v>Posto de Serviço</v>
      </c>
      <c r="D19" s="47">
        <f>eletricista!D6</f>
        <v>5</v>
      </c>
      <c r="E19" s="49">
        <f>eletricista!D150</f>
        <v>6424.64</v>
      </c>
      <c r="F19" s="49">
        <f>D19*E19</f>
        <v>32123.200000000001</v>
      </c>
      <c r="G19" s="49">
        <f t="shared" ref="G19:G20" si="0">ROUND(F19*(1+(1/3)),2)</f>
        <v>42830.93</v>
      </c>
    </row>
    <row r="20" spans="1:7" s="41" customFormat="1" ht="30" x14ac:dyDescent="0.25">
      <c r="A20" s="47">
        <v>3</v>
      </c>
      <c r="B20" s="48" t="str">
        <f>tecnicotelecom!A6</f>
        <v>Técnico em Redes e Telecomunicações</v>
      </c>
      <c r="C20" s="47" t="str">
        <f>tecnicotelecom!C6</f>
        <v>Posto de Serviço</v>
      </c>
      <c r="D20" s="47">
        <f>tecnicotelecom!D6</f>
        <v>5</v>
      </c>
      <c r="E20" s="49">
        <f>tecnicotelecom!D150</f>
        <v>6428.85</v>
      </c>
      <c r="F20" s="49">
        <f>D20*E20</f>
        <v>32144.25</v>
      </c>
      <c r="G20" s="49">
        <f t="shared" si="0"/>
        <v>42859</v>
      </c>
    </row>
    <row r="22" spans="1:7" x14ac:dyDescent="0.25">
      <c r="E22" s="42" t="s">
        <v>117</v>
      </c>
      <c r="F22" s="42"/>
      <c r="G22" s="55">
        <f>SUM(G18:G20)</f>
        <v>97678.89</v>
      </c>
    </row>
    <row r="24" spans="1:7" s="41" customFormat="1" ht="30" customHeight="1" x14ac:dyDescent="0.25">
      <c r="A24" s="79" t="s">
        <v>118</v>
      </c>
      <c r="B24" s="79"/>
      <c r="C24" s="79"/>
      <c r="D24" s="79"/>
      <c r="E24" s="79"/>
      <c r="F24" s="79"/>
      <c r="G24" s="79"/>
    </row>
    <row r="25" spans="1:7" x14ac:dyDescent="0.25">
      <c r="A25" s="80" t="s">
        <v>123</v>
      </c>
      <c r="B25" s="80"/>
      <c r="C25" s="80"/>
      <c r="D25" s="80"/>
      <c r="E25" s="80"/>
      <c r="F25" s="80"/>
      <c r="G25" s="80"/>
    </row>
    <row r="27" spans="1:7" x14ac:dyDescent="0.25">
      <c r="B27" s="43"/>
      <c r="C27" s="43"/>
      <c r="D27" s="43"/>
      <c r="F27" s="54">
        <f ca="1">TODAY()</f>
        <v>44840</v>
      </c>
    </row>
    <row r="28" spans="1:7" x14ac:dyDescent="0.25">
      <c r="B28" s="44" t="s">
        <v>119</v>
      </c>
      <c r="C28" s="44"/>
      <c r="D28" s="44"/>
      <c r="E28" s="44"/>
      <c r="F28" s="44" t="s">
        <v>120</v>
      </c>
    </row>
    <row r="30" spans="1:7" x14ac:dyDescent="0.25">
      <c r="A30" s="45" t="s">
        <v>121</v>
      </c>
      <c r="B30" s="78"/>
      <c r="C30" s="78"/>
      <c r="D30" s="78"/>
      <c r="E30" s="78"/>
    </row>
    <row r="31" spans="1:7" x14ac:dyDescent="0.25">
      <c r="A31" s="45" t="s">
        <v>122</v>
      </c>
      <c r="B31" s="78"/>
      <c r="C31" s="78"/>
      <c r="D31" s="78"/>
      <c r="E31" s="78"/>
    </row>
  </sheetData>
  <mergeCells count="11">
    <mergeCell ref="B30:E30"/>
    <mergeCell ref="B31:E31"/>
    <mergeCell ref="A24:G24"/>
    <mergeCell ref="A25:G25"/>
    <mergeCell ref="A7:G7"/>
    <mergeCell ref="B10:G10"/>
    <mergeCell ref="B11:G11"/>
    <mergeCell ref="B12:G12"/>
    <mergeCell ref="B13:G13"/>
    <mergeCell ref="B14:G14"/>
    <mergeCell ref="B8:G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supervisor</vt:lpstr>
      <vt:lpstr>eletricista</vt:lpstr>
      <vt:lpstr>tecnicotelecom</vt:lpstr>
      <vt:lpstr>total_proposta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2022-09-29T15:48:41Z</cp:lastPrinted>
  <dcterms:created xsi:type="dcterms:W3CDTF">2019-01-29T18:54:26Z</dcterms:created>
  <dcterms:modified xsi:type="dcterms:W3CDTF">2022-10-06T16:32:10Z</dcterms:modified>
</cp:coreProperties>
</file>