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TUALIZADOS\PROCESSOS\SEI 0001874-97.2021 Aquisição de Transpalete\1ª Minuta\"/>
    </mc:Choice>
  </mc:AlternateContent>
  <xr:revisionPtr revIDLastSave="0" documentId="8_{642FBED7-AFE5-46EB-A4E1-61728C1F9099}" xr6:coauthVersionLast="46" xr6:coauthVersionMax="46" xr10:uidLastSave="{00000000-0000-0000-0000-000000000000}"/>
  <bookViews>
    <workbookView xWindow="-120" yWindow="-120" windowWidth="20730" windowHeight="11160" tabRatio="500" activeTab="3" xr2:uid="{00000000-000D-0000-FFFF-FFFF00000000}"/>
  </bookViews>
  <sheets>
    <sheet name="Item1" sheetId="1" r:id="rId1"/>
    <sheet name="Item2" sheetId="2" r:id="rId2"/>
    <sheet name="Item3" sheetId="3" r:id="rId3"/>
    <sheet name="TOTAL" sheetId="4" r:id="rId4"/>
    <sheet name="menores" sheetId="5" r:id="rId5"/>
  </sheets>
  <definedNames>
    <definedName name="_xlnm.Print_Area" localSheetId="4">menores!$A$1:$F$9</definedName>
    <definedName name="_xlnm.Print_Area" localSheetId="3">TOTAL!$A$1:$F$13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4" l="1"/>
  <c r="E10" i="4"/>
  <c r="D8" i="5"/>
  <c r="C8" i="5"/>
  <c r="B8" i="5"/>
  <c r="D6" i="5"/>
  <c r="C6" i="5"/>
  <c r="B6" i="5"/>
  <c r="D4" i="5"/>
  <c r="C4" i="5"/>
  <c r="B4" i="5"/>
  <c r="D12" i="4"/>
  <c r="C12" i="4"/>
  <c r="B12" i="4"/>
  <c r="D11" i="4"/>
  <c r="C11" i="4"/>
  <c r="B11" i="4"/>
  <c r="D10" i="4"/>
  <c r="C10" i="4"/>
  <c r="H20" i="3"/>
  <c r="G20" i="3" s="1"/>
  <c r="B7" i="5" s="1"/>
  <c r="F20" i="3"/>
  <c r="D20" i="3"/>
  <c r="B20" i="3"/>
  <c r="I17" i="3"/>
  <c r="I16" i="3"/>
  <c r="I15" i="3"/>
  <c r="I14" i="3"/>
  <c r="I13" i="3"/>
  <c r="I12" i="3"/>
  <c r="I11" i="3"/>
  <c r="I10" i="3"/>
  <c r="I9" i="3"/>
  <c r="I8" i="3"/>
  <c r="I7" i="3"/>
  <c r="I6" i="3"/>
  <c r="F3" i="3"/>
  <c r="E8" i="5" s="1"/>
  <c r="F8" i="5" s="1"/>
  <c r="H20" i="2"/>
  <c r="G20" i="2" s="1"/>
  <c r="B5" i="5" s="1"/>
  <c r="F20" i="2"/>
  <c r="D20" i="2"/>
  <c r="B20" i="2"/>
  <c r="I17" i="2"/>
  <c r="I16" i="2"/>
  <c r="I15" i="2"/>
  <c r="I14" i="2"/>
  <c r="I13" i="2"/>
  <c r="I12" i="2"/>
  <c r="I11" i="2"/>
  <c r="I10" i="2"/>
  <c r="F3" i="2"/>
  <c r="E6" i="5" s="1"/>
  <c r="F6" i="5" s="1"/>
  <c r="H20" i="1"/>
  <c r="G20" i="1" s="1"/>
  <c r="B3" i="5" s="1"/>
  <c r="F20" i="1"/>
  <c r="D20" i="1"/>
  <c r="B20" i="1"/>
  <c r="A20" i="1"/>
  <c r="I17" i="1"/>
  <c r="I16" i="1"/>
  <c r="I15" i="1"/>
  <c r="I14" i="1"/>
  <c r="I13" i="1"/>
  <c r="I12" i="1"/>
  <c r="I11" i="1"/>
  <c r="I10" i="1"/>
  <c r="I9" i="1"/>
  <c r="I8" i="1"/>
  <c r="I7" i="1"/>
  <c r="F3" i="1"/>
  <c r="E4" i="5" s="1"/>
  <c r="F4" i="5" s="1"/>
  <c r="C20" i="1" l="1"/>
  <c r="I6" i="1" s="1"/>
  <c r="F9" i="5"/>
  <c r="A20" i="3"/>
  <c r="C20" i="3" s="1"/>
  <c r="A20" i="2"/>
  <c r="C20" i="2" s="1"/>
  <c r="I7" i="2" l="1"/>
  <c r="I8" i="2"/>
  <c r="I6" i="2"/>
  <c r="I9" i="2"/>
  <c r="I3" i="1"/>
  <c r="I4" i="1"/>
  <c r="I5" i="1"/>
  <c r="I5" i="2"/>
  <c r="E20" i="2" s="1"/>
  <c r="I3" i="2"/>
  <c r="I4" i="2"/>
  <c r="E20" i="3"/>
  <c r="E3" i="3" s="1"/>
  <c r="E12" i="4" s="1"/>
  <c r="F12" i="4" s="1"/>
  <c r="I3" i="3"/>
  <c r="I4" i="3"/>
  <c r="I5" i="3"/>
  <c r="E20" i="1" l="1"/>
  <c r="E3" i="2"/>
  <c r="E11" i="4" s="1"/>
  <c r="F11" i="4" s="1"/>
  <c r="H22" i="2"/>
  <c r="H23" i="2" s="1"/>
  <c r="H22" i="3"/>
  <c r="H23" i="3" s="1"/>
  <c r="E3" i="1" l="1"/>
  <c r="F10" i="4" s="1"/>
  <c r="H22" i="1"/>
  <c r="H23" i="1" s="1"/>
  <c r="G10" i="4" l="1"/>
  <c r="F13" i="4"/>
</calcChain>
</file>

<file path=xl/sharedStrings.xml><?xml version="1.0" encoding="utf-8"?>
<sst xmlns="http://schemas.openxmlformats.org/spreadsheetml/2006/main" count="119" uniqueCount="59">
  <si>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</si>
  <si>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</si>
  <si>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</si>
  <si>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</si>
  <si>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</si>
  <si>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</si>
  <si>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</si>
  <si>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</si>
  <si>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</si>
  <si>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</si>
  <si>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</si>
  <si>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</si>
  <si>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</si>
  <si>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</si>
  <si>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</si>
  <si>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</si>
  <si>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</si>
  <si>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</si>
  <si>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</si>
  <si>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</si>
  <si>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</si>
  <si>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</si>
  <si>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</si>
  <si>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</si>
  <si>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</si>
  <si>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</si>
  <si>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</si>
  <si>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</si>
  <si>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</si>
  <si>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</si>
  <si>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</si>
  <si>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</si>
  <si>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</si>
  <si>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</si>
  <si>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</si>
  <si>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</si>
  <si>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</si>
  <si>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</si>
  <si>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</si>
  <si>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</si>
  <si>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</si>
  <si>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</si>
  <si>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TRANSPALETE	HIDRÁULICA MANUAL, com as seguintes características:
•	Capacidade mínima de carga: 3.000 kg;
•	Largura útil mínima dos garfos: 650 mm;
•	Comprimento útil mínimo dos garfos: 1.150 mm
•	Altura dos garfos:
Abaixados: igual ou inferior a 90 mm; Elevados: igual ou superior a 180 mm;
•	Rodas em nylon ou poliuretano;
•	Rodagem ‘tandem’;</t>
  </si>
  <si>
    <t>Dutra Máquinas</t>
  </si>
  <si>
    <t>A Casa dos Macacos</t>
  </si>
  <si>
    <t>Palacio das Ferramentas</t>
  </si>
  <si>
    <t>Nowak</t>
  </si>
  <si>
    <t>SISTEMA DE ÁUDIO PASSIVO DE 500WRMS 
•	Potência: 500w rms 8ohms
•	Montagem sub: 1 alto falante 12′
•	Montagem caixa satélite: 4 alto falantes de 4′ e 2 tw de neodímio
•	Resposta de frequência sub: 40hz a 480hz, @+/-3db
•	Resposta de frequência caixa satélite: 150hz a 20 khz, @+/-3db
•	Ângulo de cobertura: 100° horizontal, 50° vertical
•	Distorção harmônica: inferior a 0,1% na potência nominal
•	Sensibilidade: 98db spl @1w/1m
•	Sensibilidade de pico: 128 db spl
•	Spl máximo de pico: 128 db spl
•	Conexões: 2 speakon 4 polos</t>
  </si>
  <si>
    <t>Americanas</t>
  </si>
  <si>
    <t>Studio Center Music</t>
  </si>
  <si>
    <t>Studio Som João</t>
  </si>
  <si>
    <t>Webcamer</t>
  </si>
  <si>
    <t>Musical Center Som</t>
  </si>
  <si>
    <t>Ponto Frio</t>
  </si>
  <si>
    <t>Bolero Music</t>
  </si>
  <si>
    <t>EMPILHADEIRA SEMI-ELÉTRICA
•	Sistema de elevação elétrico
•	Altura da elevação mínima de 3000 mm
•	Capacidade mínima de carga: 1.500 Kg
•	Comprimento do garfo: 1000 -1150 mm
•	Altura do garfo abaixado: igual ou inferior a 90 mm
•	Garfo ajustável: 360 -690 mm
•	Rodas: Nylon ou PU
•	Com carregador de bateria e bateria.</t>
  </si>
  <si>
    <t>EquipaCenter</t>
  </si>
  <si>
    <t>Empilhadeiras Catarinense</t>
  </si>
  <si>
    <t>LubMix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</si>
</sst>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* #,##0.00_-;\-&quot;R$&quot;* #,##0.00_-;_-&quot;R$&quot;* &quot;-&quot;??_-;_-@_-"/>
    <numFmt numFmtId="164" formatCode="[$R$-416]\ #,##0.00;[Red]\-[$R$-416]\ #,##0.00"/>
    <numFmt numFmtId="165" formatCode="_-&quot;R$ &quot;* #,##0.00_-;&quot;-R$ &quot;* #,##0.00_-;_-&quot;R$ &quot;* \-??_-;_-@_-"/>
  </numFmts>
  <fonts count="19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  <font>
      <b/>
      <sz val="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3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8" fillId="0" borderId="8" xfId="0" applyFont="1" applyBorder="1" applyProtection="1">
      <protection locked="0"/>
    </xf>
    <xf numFmtId="44" fontId="10" fillId="10" borderId="2" xfId="0" applyNumberFormat="1" applyFont="1" applyFill="1" applyBorder="1" applyAlignment="1">
      <alignment vertical="center" wrapText="1"/>
    </xf>
    <xf numFmtId="44" fontId="10" fillId="10" borderId="2" xfId="0" applyNumberFormat="1" applyFont="1" applyFill="1" applyBorder="1" applyAlignment="1">
      <alignment horizontal="right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 xr:uid="{00000000-0005-0000-0000-000006000000}"/>
    <cellStyle name="Accent 2 1" xfId="3" xr:uid="{00000000-0005-0000-0000-000007000000}"/>
    <cellStyle name="Accent 3 1" xfId="4" xr:uid="{00000000-0005-0000-0000-000008000000}"/>
    <cellStyle name="Accent 4" xfId="5" xr:uid="{00000000-0005-0000-0000-000009000000}"/>
    <cellStyle name="Bad 1" xfId="6" xr:uid="{00000000-0005-0000-0000-00000A000000}"/>
    <cellStyle name="Error 1" xfId="7" xr:uid="{00000000-0005-0000-0000-00000B000000}"/>
    <cellStyle name="Footnote 1" xfId="8" xr:uid="{00000000-0005-0000-0000-00000C000000}"/>
    <cellStyle name="Good 1" xfId="9" xr:uid="{00000000-0005-0000-0000-00000D000000}"/>
    <cellStyle name="Heading 1 1" xfId="10" xr:uid="{00000000-0005-0000-0000-00000E000000}"/>
    <cellStyle name="Heading 2 1" xfId="11" xr:uid="{00000000-0005-0000-0000-00000F000000}"/>
    <cellStyle name="Heading 3" xfId="12" xr:uid="{00000000-0005-0000-0000-000010000000}"/>
    <cellStyle name="Moeda" xfId="1" builtinId="4"/>
    <cellStyle name="Neutral 1" xfId="13" xr:uid="{00000000-0005-0000-0000-000011000000}"/>
    <cellStyle name="Normal" xfId="0" builtinId="0"/>
    <cellStyle name="Note 1" xfId="14" xr:uid="{00000000-0005-0000-0000-000012000000}"/>
    <cellStyle name="Resultado" xfId="15" xr:uid="{00000000-0005-0000-0000-000013000000}"/>
    <cellStyle name="Resultado2" xfId="16" xr:uid="{00000000-0005-0000-0000-000014000000}"/>
    <cellStyle name="Status 1" xfId="17" xr:uid="{00000000-0005-0000-0000-000015000000}"/>
    <cellStyle name="Text 1" xfId="18" xr:uid="{00000000-0005-0000-0000-000016000000}"/>
    <cellStyle name="Título1" xfId="19" xr:uid="{00000000-0005-0000-0000-000017000000}"/>
    <cellStyle name="Warning 1" xfId="20" xr:uid="{00000000-0005-0000-0000-000018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4358880</xdr:colOff>
      <xdr:row>0</xdr:row>
      <xdr:rowOff>0</xdr:rowOff>
    </xdr:from>
    <xdr:to>
      <xdr:col>1</xdr:col>
      <xdr:colOff>5063040</xdr:colOff>
      <xdr:row>3</xdr:row>
      <xdr:rowOff>136440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004000" y="0"/>
          <a:ext cx="704160" cy="7077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2"/>
  <sheetViews>
    <sheetView view="pageBreakPreview" zoomScaleNormal="100" workbookViewId="0">
      <selection activeCell="B22" sqref="B22"/>
    </sheetView>
  </sheetViews>
  <sheetFormatPr defaultColWidth="9.140625" defaultRowHeight="12.75" x14ac:dyDescent="0.2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9" ht="25.5" x14ac:dyDescent="0.2">
      <c r="A2" s="5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 x14ac:dyDescent="0.2">
      <c r="A3" s="55"/>
      <c r="B3" s="56" t="s">
        <v>42</v>
      </c>
      <c r="C3" s="57" t="s">
        <v>10</v>
      </c>
      <c r="D3" s="58">
        <v>8</v>
      </c>
      <c r="E3" s="59">
        <f>IF(C20&lt;=25%,D20,MIN(E20:F20))</f>
        <v>2904.98</v>
      </c>
      <c r="F3" s="59">
        <f>MIN(H3:H17)</f>
        <v>2649.91</v>
      </c>
      <c r="G3" s="47" t="s">
        <v>43</v>
      </c>
      <c r="H3" s="7">
        <v>2990</v>
      </c>
      <c r="I3" s="8" t="str">
        <f t="shared" ref="I3:I17" si="0">IF(H3="","",(IF($C$20&lt;25%,"N/A",IF(H3&lt;=($D$20+$A$20),H3,"Descartado"))))</f>
        <v>N/A</v>
      </c>
    </row>
    <row r="4" spans="1:9" x14ac:dyDescent="0.2">
      <c r="A4" s="55"/>
      <c r="B4" s="56"/>
      <c r="C4" s="57"/>
      <c r="D4" s="58"/>
      <c r="E4" s="59"/>
      <c r="F4" s="59"/>
      <c r="G4" s="47" t="s">
        <v>44</v>
      </c>
      <c r="H4" s="7">
        <v>2649.91</v>
      </c>
      <c r="I4" s="8" t="str">
        <f t="shared" si="0"/>
        <v>N/A</v>
      </c>
    </row>
    <row r="5" spans="1:9" x14ac:dyDescent="0.2">
      <c r="A5" s="55"/>
      <c r="B5" s="56"/>
      <c r="C5" s="57"/>
      <c r="D5" s="58"/>
      <c r="E5" s="59"/>
      <c r="F5" s="59"/>
      <c r="G5" s="47" t="s">
        <v>45</v>
      </c>
      <c r="H5" s="7">
        <v>2990</v>
      </c>
      <c r="I5" s="8" t="str">
        <f t="shared" si="0"/>
        <v>N/A</v>
      </c>
    </row>
    <row r="6" spans="1:9" x14ac:dyDescent="0.2">
      <c r="A6" s="55"/>
      <c r="B6" s="56"/>
      <c r="C6" s="57"/>
      <c r="D6" s="58"/>
      <c r="E6" s="59"/>
      <c r="F6" s="59"/>
      <c r="G6" s="47" t="s">
        <v>46</v>
      </c>
      <c r="H6" s="7">
        <v>2990</v>
      </c>
      <c r="I6" s="8" t="str">
        <f t="shared" si="0"/>
        <v>N/A</v>
      </c>
    </row>
    <row r="7" spans="1:9" x14ac:dyDescent="0.2">
      <c r="A7" s="55"/>
      <c r="B7" s="56"/>
      <c r="C7" s="57"/>
      <c r="D7" s="58"/>
      <c r="E7" s="59"/>
      <c r="F7" s="59"/>
      <c r="G7" s="6"/>
      <c r="H7" s="7"/>
      <c r="I7" s="8" t="str">
        <f t="shared" si="0"/>
        <v/>
      </c>
    </row>
    <row r="8" spans="1:9" x14ac:dyDescent="0.2">
      <c r="A8" s="55"/>
      <c r="B8" s="56"/>
      <c r="C8" s="57"/>
      <c r="D8" s="58"/>
      <c r="E8" s="59"/>
      <c r="F8" s="59"/>
      <c r="G8" s="6"/>
      <c r="H8" s="7"/>
      <c r="I8" s="8" t="str">
        <f t="shared" si="0"/>
        <v/>
      </c>
    </row>
    <row r="9" spans="1:9" x14ac:dyDescent="0.2">
      <c r="A9" s="55"/>
      <c r="B9" s="56"/>
      <c r="C9" s="57"/>
      <c r="D9" s="58"/>
      <c r="E9" s="59"/>
      <c r="F9" s="59"/>
      <c r="G9" s="6"/>
      <c r="H9" s="7"/>
      <c r="I9" s="8" t="str">
        <f t="shared" si="0"/>
        <v/>
      </c>
    </row>
    <row r="10" spans="1:9" x14ac:dyDescent="0.2">
      <c r="A10" s="55"/>
      <c r="B10" s="56"/>
      <c r="C10" s="57"/>
      <c r="D10" s="58"/>
      <c r="E10" s="59"/>
      <c r="F10" s="59"/>
      <c r="G10" s="6"/>
      <c r="H10" s="7"/>
      <c r="I10" s="8" t="str">
        <f t="shared" si="0"/>
        <v/>
      </c>
    </row>
    <row r="11" spans="1:9" x14ac:dyDescent="0.2">
      <c r="A11" s="55"/>
      <c r="B11" s="56"/>
      <c r="C11" s="57"/>
      <c r="D11" s="58"/>
      <c r="E11" s="59"/>
      <c r="F11" s="59"/>
      <c r="G11" s="6"/>
      <c r="H11" s="7"/>
      <c r="I11" s="8" t="str">
        <f t="shared" si="0"/>
        <v/>
      </c>
    </row>
    <row r="12" spans="1:9" x14ac:dyDescent="0.2">
      <c r="A12" s="55"/>
      <c r="B12" s="56"/>
      <c r="C12" s="57"/>
      <c r="D12" s="58"/>
      <c r="E12" s="59"/>
      <c r="F12" s="59"/>
      <c r="G12" s="6"/>
      <c r="H12" s="7"/>
      <c r="I12" s="8" t="str">
        <f t="shared" si="0"/>
        <v/>
      </c>
    </row>
    <row r="13" spans="1:9" x14ac:dyDescent="0.2">
      <c r="A13" s="55"/>
      <c r="B13" s="56"/>
      <c r="C13" s="57"/>
      <c r="D13" s="58"/>
      <c r="E13" s="59"/>
      <c r="F13" s="59"/>
      <c r="G13" s="6"/>
      <c r="H13" s="7"/>
      <c r="I13" s="8" t="str">
        <f t="shared" si="0"/>
        <v/>
      </c>
    </row>
    <row r="14" spans="1:9" x14ac:dyDescent="0.2">
      <c r="A14" s="55"/>
      <c r="B14" s="56"/>
      <c r="C14" s="57"/>
      <c r="D14" s="58"/>
      <c r="E14" s="59"/>
      <c r="F14" s="59"/>
      <c r="G14" s="6"/>
      <c r="H14" s="7"/>
      <c r="I14" s="8" t="str">
        <f t="shared" si="0"/>
        <v/>
      </c>
    </row>
    <row r="15" spans="1:9" x14ac:dyDescent="0.2">
      <c r="A15" s="55"/>
      <c r="B15" s="56"/>
      <c r="C15" s="57"/>
      <c r="D15" s="58"/>
      <c r="E15" s="59"/>
      <c r="F15" s="59"/>
      <c r="G15" s="6"/>
      <c r="H15" s="7"/>
      <c r="I15" s="8" t="str">
        <f t="shared" si="0"/>
        <v/>
      </c>
    </row>
    <row r="16" spans="1:9" x14ac:dyDescent="0.2">
      <c r="A16" s="55"/>
      <c r="B16" s="56"/>
      <c r="C16" s="57"/>
      <c r="D16" s="58"/>
      <c r="E16" s="59"/>
      <c r="F16" s="59"/>
      <c r="G16" s="6"/>
      <c r="H16" s="7"/>
      <c r="I16" s="8" t="str">
        <f t="shared" si="0"/>
        <v/>
      </c>
    </row>
    <row r="17" spans="1:11" x14ac:dyDescent="0.2">
      <c r="A17" s="55"/>
      <c r="B17" s="56"/>
      <c r="C17" s="57"/>
      <c r="D17" s="58"/>
      <c r="E17" s="59"/>
      <c r="F17" s="59"/>
      <c r="G17" s="6"/>
      <c r="H17" s="7"/>
      <c r="I17" s="8" t="str">
        <f t="shared" si="0"/>
        <v/>
      </c>
    </row>
    <row r="18" spans="1:11" x14ac:dyDescent="0.2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 x14ac:dyDescent="0.2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2" t="s">
        <v>17</v>
      </c>
      <c r="H19" s="52"/>
      <c r="I19" s="18"/>
    </row>
    <row r="20" spans="1:11" x14ac:dyDescent="0.2">
      <c r="A20" s="19">
        <f>IF(B20&lt;2,"N/A",(STDEV(H3:H17)))</f>
        <v>170.04500000000007</v>
      </c>
      <c r="B20" s="19">
        <f>COUNT(H3:H17)</f>
        <v>4</v>
      </c>
      <c r="C20" s="20">
        <f>IF(B20&lt;2,"N/A",(A20/D20))</f>
        <v>5.8535686992681558E-2</v>
      </c>
      <c r="D20" s="21">
        <f>ROUND(AVERAGE(H3:H17),2)</f>
        <v>2904.98</v>
      </c>
      <c r="E20" s="22" t="str">
        <f>IFERROR(ROUND(IF(B20&lt;2,"N/A",(IF(C20&lt;=25%,"N/A",AVERAGE(I3:I17)))),2),"N/A")</f>
        <v>N/A</v>
      </c>
      <c r="F20" s="22">
        <f>ROUND(MEDIAN(H3:H17),2)</f>
        <v>2990</v>
      </c>
      <c r="G20" s="23" t="str">
        <f>INDEX(G3:G17,MATCH(H20,H3:H17,0))</f>
        <v>A Casa dos Macacos</v>
      </c>
      <c r="H20" s="24">
        <f>MIN(H3:H17)</f>
        <v>2649.91</v>
      </c>
      <c r="I20" s="18"/>
    </row>
    <row r="21" spans="1:11" x14ac:dyDescent="0.2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 x14ac:dyDescent="0.2">
      <c r="B22" s="25"/>
      <c r="C22" s="25"/>
      <c r="D22" s="53"/>
      <c r="E22" s="53"/>
      <c r="F22" s="30"/>
      <c r="G22" s="31" t="s">
        <v>18</v>
      </c>
      <c r="H22" s="32">
        <f>IF(C20&lt;=25%,D20,MIN(E20:F20))</f>
        <v>2904.98</v>
      </c>
    </row>
    <row r="23" spans="1:11" x14ac:dyDescent="0.2">
      <c r="B23" s="25"/>
      <c r="C23" s="25"/>
      <c r="D23" s="53"/>
      <c r="E23" s="53"/>
      <c r="F23" s="33"/>
      <c r="G23" s="4" t="s">
        <v>19</v>
      </c>
      <c r="H23" s="24">
        <f>ROUND(H22,2)*D3</f>
        <v>23239.84</v>
      </c>
    </row>
    <row r="24" spans="1:11" x14ac:dyDescent="0.2">
      <c r="B24" s="29"/>
      <c r="C24" s="29"/>
      <c r="D24" s="18"/>
      <c r="E24" s="18"/>
    </row>
    <row r="26" spans="1:11" ht="12.75" customHeight="1" x14ac:dyDescent="0.2">
      <c r="A26" s="50" t="s">
        <v>20</v>
      </c>
      <c r="B26" s="50"/>
      <c r="C26" s="50"/>
      <c r="D26" s="50"/>
      <c r="E26" s="50"/>
      <c r="F26" s="50"/>
      <c r="G26" s="50"/>
      <c r="H26" s="50"/>
      <c r="I26" s="50"/>
    </row>
    <row r="27" spans="1:11" ht="12.75" customHeight="1" x14ac:dyDescent="0.2">
      <c r="A27" s="50" t="s">
        <v>21</v>
      </c>
      <c r="B27" s="50"/>
      <c r="C27" s="50"/>
      <c r="D27" s="50"/>
      <c r="E27" s="50"/>
      <c r="F27" s="50"/>
      <c r="G27" s="50"/>
      <c r="H27" s="50"/>
      <c r="I27" s="50"/>
    </row>
    <row r="28" spans="1:11" ht="12.75" customHeight="1" x14ac:dyDescent="0.2">
      <c r="A28" s="50" t="s">
        <v>22</v>
      </c>
      <c r="B28" s="50"/>
      <c r="C28" s="50"/>
      <c r="D28" s="50"/>
      <c r="E28" s="50"/>
      <c r="F28" s="50"/>
      <c r="G28" s="50"/>
      <c r="H28" s="50"/>
      <c r="I28" s="50"/>
    </row>
    <row r="29" spans="1:11" ht="12.75" customHeight="1" x14ac:dyDescent="0.2">
      <c r="A29" s="50" t="s">
        <v>23</v>
      </c>
      <c r="B29" s="50"/>
      <c r="C29" s="50"/>
      <c r="D29" s="50"/>
      <c r="E29" s="50"/>
      <c r="F29" s="50"/>
      <c r="G29" s="50"/>
      <c r="H29" s="50"/>
      <c r="I29" s="50"/>
    </row>
    <row r="30" spans="1:11" ht="12.75" customHeight="1" x14ac:dyDescent="0.2">
      <c r="A30" s="50" t="s">
        <v>24</v>
      </c>
      <c r="B30" s="50"/>
      <c r="C30" s="50"/>
      <c r="D30" s="50"/>
      <c r="E30" s="50"/>
      <c r="F30" s="50"/>
      <c r="G30" s="50"/>
      <c r="H30" s="50"/>
      <c r="I30" s="50"/>
    </row>
    <row r="31" spans="1:11" ht="12.75" customHeight="1" x14ac:dyDescent="0.2">
      <c r="A31" s="50" t="s">
        <v>25</v>
      </c>
      <c r="B31" s="50"/>
      <c r="C31" s="50"/>
      <c r="D31" s="50"/>
      <c r="E31" s="50"/>
      <c r="F31" s="50"/>
      <c r="G31" s="50"/>
      <c r="H31" s="50"/>
      <c r="I31" s="50"/>
    </row>
    <row r="32" spans="1:11" ht="24.75" customHeight="1" x14ac:dyDescent="0.2">
      <c r="A32" s="51" t="s">
        <v>26</v>
      </c>
      <c r="B32" s="51"/>
      <c r="C32" s="51"/>
      <c r="D32" s="51"/>
      <c r="E32" s="51"/>
      <c r="F32" s="51"/>
      <c r="G32" s="51"/>
      <c r="H32" s="51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32"/>
  <sheetViews>
    <sheetView view="pageBreakPreview" zoomScaleNormal="100" workbookViewId="0">
      <selection activeCell="B22" sqref="B22"/>
    </sheetView>
  </sheetViews>
  <sheetFormatPr defaultColWidth="9.140625" defaultRowHeight="12.75" x14ac:dyDescent="0.2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9" ht="25.5" x14ac:dyDescent="0.2">
      <c r="A2" s="55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 x14ac:dyDescent="0.2">
      <c r="A3" s="55"/>
      <c r="B3" s="56" t="s">
        <v>47</v>
      </c>
      <c r="C3" s="57" t="s">
        <v>10</v>
      </c>
      <c r="D3" s="58">
        <v>1</v>
      </c>
      <c r="E3" s="59">
        <f>IF(C20&lt;=25%,D20,MIN(E20:F20))</f>
        <v>4207.87</v>
      </c>
      <c r="F3" s="59">
        <f>MIN(H3:H17)</f>
        <v>3387</v>
      </c>
      <c r="G3" s="47" t="s">
        <v>48</v>
      </c>
      <c r="H3" s="7">
        <v>4415.8999999999996</v>
      </c>
      <c r="I3" s="8" t="str">
        <f t="shared" ref="I3:I17" si="0">IF(H3="","",(IF($C$20&lt;25%,"N/A",IF(H3&lt;=($D$20+$A$20),H3,"Descartado"))))</f>
        <v>N/A</v>
      </c>
    </row>
    <row r="4" spans="1:9" x14ac:dyDescent="0.2">
      <c r="A4" s="55"/>
      <c r="B4" s="56"/>
      <c r="C4" s="57"/>
      <c r="D4" s="58"/>
      <c r="E4" s="59"/>
      <c r="F4" s="59"/>
      <c r="G4" s="47" t="s">
        <v>49</v>
      </c>
      <c r="H4" s="7">
        <v>3387</v>
      </c>
      <c r="I4" s="8" t="str">
        <f t="shared" si="0"/>
        <v>N/A</v>
      </c>
    </row>
    <row r="5" spans="1:9" x14ac:dyDescent="0.2">
      <c r="A5" s="55"/>
      <c r="B5" s="56"/>
      <c r="C5" s="57"/>
      <c r="D5" s="58"/>
      <c r="E5" s="59"/>
      <c r="F5" s="59"/>
      <c r="G5" s="47" t="s">
        <v>50</v>
      </c>
      <c r="H5" s="7">
        <v>4173.2</v>
      </c>
      <c r="I5" s="8" t="str">
        <f t="shared" si="0"/>
        <v>N/A</v>
      </c>
    </row>
    <row r="6" spans="1:9" x14ac:dyDescent="0.2">
      <c r="A6" s="55"/>
      <c r="B6" s="56"/>
      <c r="C6" s="57"/>
      <c r="D6" s="58"/>
      <c r="E6" s="59"/>
      <c r="F6" s="59"/>
      <c r="G6" s="47" t="s">
        <v>51</v>
      </c>
      <c r="H6" s="7">
        <v>4378.91</v>
      </c>
      <c r="I6" s="8" t="str">
        <f t="shared" si="0"/>
        <v>N/A</v>
      </c>
    </row>
    <row r="7" spans="1:9" x14ac:dyDescent="0.2">
      <c r="A7" s="55"/>
      <c r="B7" s="56"/>
      <c r="C7" s="57"/>
      <c r="D7" s="58"/>
      <c r="E7" s="59"/>
      <c r="F7" s="59"/>
      <c r="G7" s="47" t="s">
        <v>52</v>
      </c>
      <c r="H7" s="7">
        <v>3499</v>
      </c>
      <c r="I7" s="8" t="str">
        <f t="shared" si="0"/>
        <v>N/A</v>
      </c>
    </row>
    <row r="8" spans="1:9" x14ac:dyDescent="0.2">
      <c r="A8" s="55"/>
      <c r="B8" s="56"/>
      <c r="C8" s="57"/>
      <c r="D8" s="58"/>
      <c r="E8" s="59"/>
      <c r="F8" s="59"/>
      <c r="G8" s="47" t="s">
        <v>53</v>
      </c>
      <c r="H8" s="7">
        <v>5427.88</v>
      </c>
      <c r="I8" s="8" t="str">
        <f t="shared" si="0"/>
        <v>N/A</v>
      </c>
    </row>
    <row r="9" spans="1:9" x14ac:dyDescent="0.2">
      <c r="A9" s="55"/>
      <c r="B9" s="56"/>
      <c r="C9" s="57"/>
      <c r="D9" s="58"/>
      <c r="E9" s="59"/>
      <c r="F9" s="59"/>
      <c r="G9" s="47" t="s">
        <v>54</v>
      </c>
      <c r="H9" s="7">
        <v>4173.2</v>
      </c>
      <c r="I9" s="8" t="str">
        <f t="shared" si="0"/>
        <v>N/A</v>
      </c>
    </row>
    <row r="10" spans="1:9" x14ac:dyDescent="0.2">
      <c r="A10" s="55"/>
      <c r="B10" s="56"/>
      <c r="C10" s="57"/>
      <c r="D10" s="58"/>
      <c r="E10" s="59"/>
      <c r="F10" s="59"/>
      <c r="G10" s="6"/>
      <c r="H10" s="7"/>
      <c r="I10" s="8" t="str">
        <f t="shared" si="0"/>
        <v/>
      </c>
    </row>
    <row r="11" spans="1:9" x14ac:dyDescent="0.2">
      <c r="A11" s="55"/>
      <c r="B11" s="56"/>
      <c r="C11" s="57"/>
      <c r="D11" s="58"/>
      <c r="E11" s="59"/>
      <c r="F11" s="59"/>
      <c r="G11" s="6"/>
      <c r="H11" s="7"/>
      <c r="I11" s="8" t="str">
        <f t="shared" si="0"/>
        <v/>
      </c>
    </row>
    <row r="12" spans="1:9" x14ac:dyDescent="0.2">
      <c r="A12" s="55"/>
      <c r="B12" s="56"/>
      <c r="C12" s="57"/>
      <c r="D12" s="58"/>
      <c r="E12" s="59"/>
      <c r="F12" s="59"/>
      <c r="G12" s="6"/>
      <c r="H12" s="7"/>
      <c r="I12" s="8" t="str">
        <f t="shared" si="0"/>
        <v/>
      </c>
    </row>
    <row r="13" spans="1:9" x14ac:dyDescent="0.2">
      <c r="A13" s="55"/>
      <c r="B13" s="56"/>
      <c r="C13" s="57"/>
      <c r="D13" s="58"/>
      <c r="E13" s="59"/>
      <c r="F13" s="59"/>
      <c r="G13" s="6"/>
      <c r="H13" s="7"/>
      <c r="I13" s="8" t="str">
        <f t="shared" si="0"/>
        <v/>
      </c>
    </row>
    <row r="14" spans="1:9" x14ac:dyDescent="0.2">
      <c r="A14" s="55"/>
      <c r="B14" s="56"/>
      <c r="C14" s="57"/>
      <c r="D14" s="58"/>
      <c r="E14" s="59"/>
      <c r="F14" s="59"/>
      <c r="G14" s="6"/>
      <c r="H14" s="7"/>
      <c r="I14" s="8" t="str">
        <f t="shared" si="0"/>
        <v/>
      </c>
    </row>
    <row r="15" spans="1:9" x14ac:dyDescent="0.2">
      <c r="A15" s="55"/>
      <c r="B15" s="56"/>
      <c r="C15" s="57"/>
      <c r="D15" s="58"/>
      <c r="E15" s="59"/>
      <c r="F15" s="59"/>
      <c r="G15" s="6"/>
      <c r="H15" s="7"/>
      <c r="I15" s="8" t="str">
        <f t="shared" si="0"/>
        <v/>
      </c>
    </row>
    <row r="16" spans="1:9" x14ac:dyDescent="0.2">
      <c r="A16" s="55"/>
      <c r="B16" s="56"/>
      <c r="C16" s="57"/>
      <c r="D16" s="58"/>
      <c r="E16" s="59"/>
      <c r="F16" s="59"/>
      <c r="G16" s="6"/>
      <c r="H16" s="7"/>
      <c r="I16" s="8" t="str">
        <f t="shared" si="0"/>
        <v/>
      </c>
    </row>
    <row r="17" spans="1:11" x14ac:dyDescent="0.2">
      <c r="A17" s="55"/>
      <c r="B17" s="56"/>
      <c r="C17" s="57"/>
      <c r="D17" s="58"/>
      <c r="E17" s="59"/>
      <c r="F17" s="59"/>
      <c r="G17" s="6"/>
      <c r="H17" s="7"/>
      <c r="I17" s="8" t="str">
        <f t="shared" si="0"/>
        <v/>
      </c>
    </row>
    <row r="18" spans="1:11" x14ac:dyDescent="0.2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 x14ac:dyDescent="0.2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2" t="s">
        <v>17</v>
      </c>
      <c r="H19" s="52"/>
      <c r="I19" s="18"/>
    </row>
    <row r="20" spans="1:11" x14ac:dyDescent="0.2">
      <c r="A20" s="19">
        <f>IF(B20&lt;2,"N/A",(STDEV(H3:H17)))</f>
        <v>675.73217256049986</v>
      </c>
      <c r="B20" s="19">
        <f>COUNT(H3:H17)</f>
        <v>7</v>
      </c>
      <c r="C20" s="20">
        <f>IF(B20&lt;2,"N/A",(A20/D20))</f>
        <v>0.16058770174945991</v>
      </c>
      <c r="D20" s="21">
        <f>ROUND(AVERAGE(H3:H17),2)</f>
        <v>4207.87</v>
      </c>
      <c r="E20" s="22" t="str">
        <f>IFERROR(ROUND(IF(B20&lt;2,"N/A",(IF(C20&lt;=25%,"N/A",AVERAGE(I3:I17)))),2),"N/A")</f>
        <v>N/A</v>
      </c>
      <c r="F20" s="22">
        <f>ROUND(MEDIAN(H3:H17),2)</f>
        <v>4173.2</v>
      </c>
      <c r="G20" s="23" t="str">
        <f>INDEX(G3:G17,MATCH(H20,H3:H17,0))</f>
        <v>Studio Center Music</v>
      </c>
      <c r="H20" s="24">
        <f>MIN(H3:H17)</f>
        <v>3387</v>
      </c>
      <c r="I20" s="18"/>
    </row>
    <row r="21" spans="1:11" x14ac:dyDescent="0.2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 x14ac:dyDescent="0.2">
      <c r="B22" s="25"/>
      <c r="C22" s="25"/>
      <c r="D22" s="53"/>
      <c r="E22" s="53"/>
      <c r="F22" s="30"/>
      <c r="G22" s="31" t="s">
        <v>18</v>
      </c>
      <c r="H22" s="32">
        <f>IF(C20&lt;=25%,D20,MIN(E20:F20))</f>
        <v>4207.87</v>
      </c>
    </row>
    <row r="23" spans="1:11" x14ac:dyDescent="0.2">
      <c r="B23" s="25"/>
      <c r="C23" s="25"/>
      <c r="D23" s="53"/>
      <c r="E23" s="53"/>
      <c r="F23" s="33"/>
      <c r="G23" s="4" t="s">
        <v>19</v>
      </c>
      <c r="H23" s="24">
        <f>ROUND(H22,2)*D3</f>
        <v>4207.87</v>
      </c>
    </row>
    <row r="24" spans="1:11" x14ac:dyDescent="0.2">
      <c r="B24" s="29"/>
      <c r="C24" s="29"/>
      <c r="D24" s="18"/>
      <c r="E24" s="18"/>
    </row>
    <row r="26" spans="1:11" ht="12.75" customHeight="1" x14ac:dyDescent="0.2">
      <c r="A26" s="50" t="s">
        <v>20</v>
      </c>
      <c r="B26" s="50"/>
      <c r="C26" s="50"/>
      <c r="D26" s="50"/>
      <c r="E26" s="50"/>
      <c r="F26" s="50"/>
      <c r="G26" s="50"/>
      <c r="H26" s="50"/>
      <c r="I26" s="50"/>
    </row>
    <row r="27" spans="1:11" ht="12.75" customHeight="1" x14ac:dyDescent="0.2">
      <c r="A27" s="50" t="s">
        <v>21</v>
      </c>
      <c r="B27" s="50"/>
      <c r="C27" s="50"/>
      <c r="D27" s="50"/>
      <c r="E27" s="50"/>
      <c r="F27" s="50"/>
      <c r="G27" s="50"/>
      <c r="H27" s="50"/>
      <c r="I27" s="50"/>
    </row>
    <row r="28" spans="1:11" ht="12.75" customHeight="1" x14ac:dyDescent="0.2">
      <c r="A28" s="50" t="s">
        <v>22</v>
      </c>
      <c r="B28" s="50"/>
      <c r="C28" s="50"/>
      <c r="D28" s="50"/>
      <c r="E28" s="50"/>
      <c r="F28" s="50"/>
      <c r="G28" s="50"/>
      <c r="H28" s="50"/>
      <c r="I28" s="50"/>
    </row>
    <row r="29" spans="1:11" ht="12.75" customHeight="1" x14ac:dyDescent="0.2">
      <c r="A29" s="50" t="s">
        <v>23</v>
      </c>
      <c r="B29" s="50"/>
      <c r="C29" s="50"/>
      <c r="D29" s="50"/>
      <c r="E29" s="50"/>
      <c r="F29" s="50"/>
      <c r="G29" s="50"/>
      <c r="H29" s="50"/>
      <c r="I29" s="50"/>
    </row>
    <row r="30" spans="1:11" ht="12.75" customHeight="1" x14ac:dyDescent="0.2">
      <c r="A30" s="50" t="s">
        <v>24</v>
      </c>
      <c r="B30" s="50"/>
      <c r="C30" s="50"/>
      <c r="D30" s="50"/>
      <c r="E30" s="50"/>
      <c r="F30" s="50"/>
      <c r="G30" s="50"/>
      <c r="H30" s="50"/>
      <c r="I30" s="50"/>
    </row>
    <row r="31" spans="1:11" ht="12.75" customHeight="1" x14ac:dyDescent="0.2">
      <c r="A31" s="50" t="s">
        <v>25</v>
      </c>
      <c r="B31" s="50"/>
      <c r="C31" s="50"/>
      <c r="D31" s="50"/>
      <c r="E31" s="50"/>
      <c r="F31" s="50"/>
      <c r="G31" s="50"/>
      <c r="H31" s="50"/>
      <c r="I31" s="50"/>
    </row>
    <row r="32" spans="1:11" ht="24.75" customHeight="1" x14ac:dyDescent="0.2">
      <c r="A32" s="51" t="s">
        <v>26</v>
      </c>
      <c r="B32" s="51"/>
      <c r="C32" s="51"/>
      <c r="D32" s="51"/>
      <c r="E32" s="51"/>
      <c r="F32" s="51"/>
      <c r="G32" s="51"/>
      <c r="H32" s="51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32"/>
  <sheetViews>
    <sheetView view="pageBreakPreview" zoomScaleNormal="100" workbookViewId="0">
      <selection activeCell="B22" sqref="B22"/>
    </sheetView>
  </sheetViews>
  <sheetFormatPr defaultColWidth="9.140625" defaultRowHeight="12.75" x14ac:dyDescent="0.2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2" spans="1:9" ht="25.5" x14ac:dyDescent="0.2">
      <c r="A2" s="55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 x14ac:dyDescent="0.2">
      <c r="A3" s="55"/>
      <c r="B3" s="56" t="s">
        <v>55</v>
      </c>
      <c r="C3" s="57" t="s">
        <v>10</v>
      </c>
      <c r="D3" s="58">
        <v>1</v>
      </c>
      <c r="E3" s="59">
        <f>IF(C20&lt;=25%,D20,MIN(E20:F20))</f>
        <v>29019.91</v>
      </c>
      <c r="F3" s="59">
        <f>MIN(H3:H17)</f>
        <v>23685.73</v>
      </c>
      <c r="G3" s="47" t="s">
        <v>56</v>
      </c>
      <c r="H3" s="7">
        <v>23685.73</v>
      </c>
      <c r="I3" s="8" t="str">
        <f t="shared" ref="I3:I17" si="0">IF(H3="","",(IF($C$20&lt;25%,"N/A",IF(H3&lt;=($D$20+$A$20),H3,"Descartado"))))</f>
        <v>N/A</v>
      </c>
    </row>
    <row r="4" spans="1:9" x14ac:dyDescent="0.2">
      <c r="A4" s="55"/>
      <c r="B4" s="56"/>
      <c r="C4" s="57"/>
      <c r="D4" s="58"/>
      <c r="E4" s="59"/>
      <c r="F4" s="59"/>
      <c r="G4" s="47" t="s">
        <v>57</v>
      </c>
      <c r="H4" s="7">
        <v>32000</v>
      </c>
      <c r="I4" s="8" t="str">
        <f t="shared" si="0"/>
        <v>N/A</v>
      </c>
    </row>
    <row r="5" spans="1:9" x14ac:dyDescent="0.2">
      <c r="A5" s="55"/>
      <c r="B5" s="56"/>
      <c r="C5" s="57"/>
      <c r="D5" s="58"/>
      <c r="E5" s="59"/>
      <c r="F5" s="59"/>
      <c r="G5" s="47" t="s">
        <v>58</v>
      </c>
      <c r="H5" s="7">
        <v>31374</v>
      </c>
      <c r="I5" s="8" t="str">
        <f t="shared" si="0"/>
        <v>N/A</v>
      </c>
    </row>
    <row r="6" spans="1:9" x14ac:dyDescent="0.2">
      <c r="A6" s="55"/>
      <c r="B6" s="56"/>
      <c r="C6" s="57"/>
      <c r="D6" s="58"/>
      <c r="E6" s="59"/>
      <c r="F6" s="59"/>
      <c r="G6" s="6"/>
      <c r="H6" s="7"/>
      <c r="I6" s="8" t="str">
        <f t="shared" si="0"/>
        <v/>
      </c>
    </row>
    <row r="7" spans="1:9" x14ac:dyDescent="0.2">
      <c r="A7" s="55"/>
      <c r="B7" s="56"/>
      <c r="C7" s="57"/>
      <c r="D7" s="58"/>
      <c r="E7" s="59"/>
      <c r="F7" s="59"/>
      <c r="G7" s="6"/>
      <c r="H7" s="7"/>
      <c r="I7" s="8" t="str">
        <f t="shared" si="0"/>
        <v/>
      </c>
    </row>
    <row r="8" spans="1:9" x14ac:dyDescent="0.2">
      <c r="A8" s="55"/>
      <c r="B8" s="56"/>
      <c r="C8" s="57"/>
      <c r="D8" s="58"/>
      <c r="E8" s="59"/>
      <c r="F8" s="59"/>
      <c r="G8" s="6"/>
      <c r="H8" s="7"/>
      <c r="I8" s="8" t="str">
        <f t="shared" si="0"/>
        <v/>
      </c>
    </row>
    <row r="9" spans="1:9" x14ac:dyDescent="0.2">
      <c r="A9" s="55"/>
      <c r="B9" s="56"/>
      <c r="C9" s="57"/>
      <c r="D9" s="58"/>
      <c r="E9" s="59"/>
      <c r="F9" s="59"/>
      <c r="G9" s="6"/>
      <c r="H9" s="7"/>
      <c r="I9" s="8" t="str">
        <f t="shared" si="0"/>
        <v/>
      </c>
    </row>
    <row r="10" spans="1:9" x14ac:dyDescent="0.2">
      <c r="A10" s="55"/>
      <c r="B10" s="56"/>
      <c r="C10" s="57"/>
      <c r="D10" s="58"/>
      <c r="E10" s="59"/>
      <c r="F10" s="59"/>
      <c r="G10" s="6"/>
      <c r="H10" s="7"/>
      <c r="I10" s="8" t="str">
        <f t="shared" si="0"/>
        <v/>
      </c>
    </row>
    <row r="11" spans="1:9" x14ac:dyDescent="0.2">
      <c r="A11" s="55"/>
      <c r="B11" s="56"/>
      <c r="C11" s="57"/>
      <c r="D11" s="58"/>
      <c r="E11" s="59"/>
      <c r="F11" s="59"/>
      <c r="G11" s="6"/>
      <c r="H11" s="7"/>
      <c r="I11" s="8" t="str">
        <f t="shared" si="0"/>
        <v/>
      </c>
    </row>
    <row r="12" spans="1:9" x14ac:dyDescent="0.2">
      <c r="A12" s="55"/>
      <c r="B12" s="56"/>
      <c r="C12" s="57"/>
      <c r="D12" s="58"/>
      <c r="E12" s="59"/>
      <c r="F12" s="59"/>
      <c r="G12" s="6"/>
      <c r="H12" s="7"/>
      <c r="I12" s="8" t="str">
        <f t="shared" si="0"/>
        <v/>
      </c>
    </row>
    <row r="13" spans="1:9" x14ac:dyDescent="0.2">
      <c r="A13" s="55"/>
      <c r="B13" s="56"/>
      <c r="C13" s="57"/>
      <c r="D13" s="58"/>
      <c r="E13" s="59"/>
      <c r="F13" s="59"/>
      <c r="G13" s="6"/>
      <c r="H13" s="7"/>
      <c r="I13" s="8" t="str">
        <f t="shared" si="0"/>
        <v/>
      </c>
    </row>
    <row r="14" spans="1:9" x14ac:dyDescent="0.2">
      <c r="A14" s="55"/>
      <c r="B14" s="56"/>
      <c r="C14" s="57"/>
      <c r="D14" s="58"/>
      <c r="E14" s="59"/>
      <c r="F14" s="59"/>
      <c r="G14" s="6"/>
      <c r="H14" s="7"/>
      <c r="I14" s="8" t="str">
        <f t="shared" si="0"/>
        <v/>
      </c>
    </row>
    <row r="15" spans="1:9" x14ac:dyDescent="0.2">
      <c r="A15" s="55"/>
      <c r="B15" s="56"/>
      <c r="C15" s="57"/>
      <c r="D15" s="58"/>
      <c r="E15" s="59"/>
      <c r="F15" s="59"/>
      <c r="G15" s="6"/>
      <c r="H15" s="7"/>
      <c r="I15" s="8" t="str">
        <f t="shared" si="0"/>
        <v/>
      </c>
    </row>
    <row r="16" spans="1:9" x14ac:dyDescent="0.2">
      <c r="A16" s="55"/>
      <c r="B16" s="56"/>
      <c r="C16" s="57"/>
      <c r="D16" s="58"/>
      <c r="E16" s="59"/>
      <c r="F16" s="59"/>
      <c r="G16" s="6"/>
      <c r="H16" s="7"/>
      <c r="I16" s="8" t="str">
        <f t="shared" si="0"/>
        <v/>
      </c>
    </row>
    <row r="17" spans="1:11" x14ac:dyDescent="0.2">
      <c r="A17" s="55"/>
      <c r="B17" s="56"/>
      <c r="C17" s="57"/>
      <c r="D17" s="58"/>
      <c r="E17" s="59"/>
      <c r="F17" s="59"/>
      <c r="G17" s="6"/>
      <c r="H17" s="7"/>
      <c r="I17" s="8" t="str">
        <f t="shared" si="0"/>
        <v/>
      </c>
    </row>
    <row r="18" spans="1:11" x14ac:dyDescent="0.2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 x14ac:dyDescent="0.2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2" t="s">
        <v>17</v>
      </c>
      <c r="H19" s="52"/>
      <c r="I19" s="18"/>
    </row>
    <row r="20" spans="1:11" x14ac:dyDescent="0.2">
      <c r="A20" s="19">
        <f>IF(B20&lt;2,"N/A",(STDEV(H3:H17)))</f>
        <v>4630.127018160535</v>
      </c>
      <c r="B20" s="19">
        <f>COUNT(H3:H17)</f>
        <v>3</v>
      </c>
      <c r="C20" s="20">
        <f>IF(B20&lt;2,"N/A",(A20/D20))</f>
        <v>0.15955001301384239</v>
      </c>
      <c r="D20" s="21">
        <f>ROUND(AVERAGE(H3:H17),2)</f>
        <v>29019.91</v>
      </c>
      <c r="E20" s="22" t="str">
        <f>IFERROR(ROUND(IF(B20&lt;2,"N/A",(IF(C20&lt;=25%,"N/A",AVERAGE(I3:I17)))),2),"N/A")</f>
        <v>N/A</v>
      </c>
      <c r="F20" s="22">
        <f>ROUND(MEDIAN(H3:H17),2)</f>
        <v>31374</v>
      </c>
      <c r="G20" s="23" t="str">
        <f>INDEX(G3:G17,MATCH(H20,H3:H17,0))</f>
        <v>EquipaCenter</v>
      </c>
      <c r="H20" s="24">
        <f>MIN(H3:H17)</f>
        <v>23685.73</v>
      </c>
      <c r="I20" s="18"/>
    </row>
    <row r="21" spans="1:11" x14ac:dyDescent="0.2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 x14ac:dyDescent="0.2">
      <c r="B22" s="25"/>
      <c r="C22" s="25"/>
      <c r="D22" s="53"/>
      <c r="E22" s="53"/>
      <c r="F22" s="30"/>
      <c r="G22" s="31" t="s">
        <v>18</v>
      </c>
      <c r="H22" s="32">
        <f>IF(C20&lt;=25%,D20,MIN(E20:F20))</f>
        <v>29019.91</v>
      </c>
    </row>
    <row r="23" spans="1:11" x14ac:dyDescent="0.2">
      <c r="B23" s="25"/>
      <c r="C23" s="25"/>
      <c r="D23" s="53"/>
      <c r="E23" s="53"/>
      <c r="F23" s="33"/>
      <c r="G23" s="4" t="s">
        <v>19</v>
      </c>
      <c r="H23" s="24">
        <f>ROUND(H22,2)*D3</f>
        <v>29019.91</v>
      </c>
    </row>
    <row r="24" spans="1:11" x14ac:dyDescent="0.2">
      <c r="B24" s="29"/>
      <c r="C24" s="29"/>
      <c r="D24" s="18"/>
      <c r="E24" s="18"/>
    </row>
    <row r="26" spans="1:11" ht="12.75" customHeight="1" x14ac:dyDescent="0.2">
      <c r="A26" s="50" t="s">
        <v>20</v>
      </c>
      <c r="B26" s="50"/>
      <c r="C26" s="50"/>
      <c r="D26" s="50"/>
      <c r="E26" s="50"/>
      <c r="F26" s="50"/>
      <c r="G26" s="50"/>
      <c r="H26" s="50"/>
      <c r="I26" s="50"/>
    </row>
    <row r="27" spans="1:11" ht="12.75" customHeight="1" x14ac:dyDescent="0.2">
      <c r="A27" s="50" t="s">
        <v>21</v>
      </c>
      <c r="B27" s="50"/>
      <c r="C27" s="50"/>
      <c r="D27" s="50"/>
      <c r="E27" s="50"/>
      <c r="F27" s="50"/>
      <c r="G27" s="50"/>
      <c r="H27" s="50"/>
      <c r="I27" s="50"/>
    </row>
    <row r="28" spans="1:11" ht="12.75" customHeight="1" x14ac:dyDescent="0.2">
      <c r="A28" s="50" t="s">
        <v>22</v>
      </c>
      <c r="B28" s="50"/>
      <c r="C28" s="50"/>
      <c r="D28" s="50"/>
      <c r="E28" s="50"/>
      <c r="F28" s="50"/>
      <c r="G28" s="50"/>
      <c r="H28" s="50"/>
      <c r="I28" s="50"/>
    </row>
    <row r="29" spans="1:11" ht="12.75" customHeight="1" x14ac:dyDescent="0.2">
      <c r="A29" s="50" t="s">
        <v>23</v>
      </c>
      <c r="B29" s="50"/>
      <c r="C29" s="50"/>
      <c r="D29" s="50"/>
      <c r="E29" s="50"/>
      <c r="F29" s="50"/>
      <c r="G29" s="50"/>
      <c r="H29" s="50"/>
      <c r="I29" s="50"/>
    </row>
    <row r="30" spans="1:11" ht="12.75" customHeight="1" x14ac:dyDescent="0.2">
      <c r="A30" s="50" t="s">
        <v>24</v>
      </c>
      <c r="B30" s="50"/>
      <c r="C30" s="50"/>
      <c r="D30" s="50"/>
      <c r="E30" s="50"/>
      <c r="F30" s="50"/>
      <c r="G30" s="50"/>
      <c r="H30" s="50"/>
      <c r="I30" s="50"/>
    </row>
    <row r="31" spans="1:11" ht="12.75" customHeight="1" x14ac:dyDescent="0.2">
      <c r="A31" s="50" t="s">
        <v>25</v>
      </c>
      <c r="B31" s="50"/>
      <c r="C31" s="50"/>
      <c r="D31" s="50"/>
      <c r="E31" s="50"/>
      <c r="F31" s="50"/>
      <c r="G31" s="50"/>
      <c r="H31" s="50"/>
      <c r="I31" s="50"/>
    </row>
    <row r="32" spans="1:11" ht="24.75" customHeight="1" x14ac:dyDescent="0.2">
      <c r="A32" s="51" t="s">
        <v>26</v>
      </c>
      <c r="B32" s="51"/>
      <c r="C32" s="51"/>
      <c r="D32" s="51"/>
      <c r="E32" s="51"/>
      <c r="F32" s="51"/>
      <c r="G32" s="51"/>
      <c r="H32" s="51"/>
      <c r="I32" s="51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13"/>
  <sheetViews>
    <sheetView tabSelected="1" view="pageBreakPreview" topLeftCell="A12" zoomScaleNormal="100" zoomScaleSheetLayoutView="100" workbookViewId="0">
      <selection activeCell="B22" sqref="B22"/>
    </sheetView>
  </sheetViews>
  <sheetFormatPr defaultColWidth="9.140625" defaultRowHeight="12.75" x14ac:dyDescent="0.2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5.75" x14ac:dyDescent="0.25">
      <c r="A1" s="36"/>
      <c r="B1" s="36"/>
      <c r="C1" s="36"/>
      <c r="D1" s="36"/>
      <c r="E1" s="36"/>
      <c r="F1" s="36"/>
    </row>
    <row r="2" spans="1:7" ht="15.75" x14ac:dyDescent="0.25">
      <c r="A2" s="36"/>
      <c r="B2" s="36"/>
      <c r="C2" s="36"/>
      <c r="D2" s="36"/>
      <c r="E2" s="36"/>
      <c r="F2" s="36"/>
    </row>
    <row r="3" spans="1:7" ht="15.75" x14ac:dyDescent="0.25">
      <c r="A3" s="36"/>
      <c r="B3" s="36"/>
      <c r="C3" s="36"/>
      <c r="D3" s="36"/>
      <c r="E3" s="36"/>
      <c r="F3" s="36"/>
    </row>
    <row r="4" spans="1:7" ht="15.75" x14ac:dyDescent="0.25">
      <c r="A4" s="36"/>
      <c r="B4" s="36"/>
      <c r="C4" s="36"/>
      <c r="D4" s="36"/>
      <c r="E4" s="36"/>
      <c r="F4" s="36"/>
    </row>
    <row r="5" spans="1:7" ht="15" customHeight="1" x14ac:dyDescent="0.2">
      <c r="A5" s="60" t="s">
        <v>29</v>
      </c>
      <c r="B5" s="60"/>
      <c r="C5" s="60"/>
      <c r="D5" s="60"/>
      <c r="E5" s="60"/>
      <c r="F5" s="60"/>
    </row>
    <row r="6" spans="1:7" ht="15" customHeight="1" x14ac:dyDescent="0.2">
      <c r="A6" s="60" t="s">
        <v>30</v>
      </c>
      <c r="B6" s="60"/>
      <c r="C6" s="60"/>
      <c r="D6" s="60"/>
      <c r="E6" s="60"/>
      <c r="F6" s="60"/>
    </row>
    <row r="7" spans="1:7" ht="15.75" x14ac:dyDescent="0.25">
      <c r="A7" s="37"/>
      <c r="B7" s="37"/>
      <c r="C7" s="37"/>
      <c r="D7" s="37"/>
      <c r="E7" s="37"/>
      <c r="F7" s="37"/>
    </row>
    <row r="8" spans="1:7" ht="15.75" customHeight="1" x14ac:dyDescent="0.25">
      <c r="A8" s="61" t="s">
        <v>31</v>
      </c>
      <c r="B8" s="61"/>
      <c r="C8" s="61"/>
      <c r="D8" s="61"/>
      <c r="E8" s="61"/>
      <c r="F8" s="61"/>
    </row>
    <row r="9" spans="1:7" ht="25.5" x14ac:dyDescent="0.2">
      <c r="A9" s="38" t="s">
        <v>32</v>
      </c>
      <c r="B9" s="38" t="s">
        <v>33</v>
      </c>
      <c r="C9" s="38" t="s">
        <v>34</v>
      </c>
      <c r="D9" s="38" t="s">
        <v>35</v>
      </c>
      <c r="E9" s="38" t="s">
        <v>36</v>
      </c>
      <c r="F9" s="38" t="s">
        <v>37</v>
      </c>
    </row>
    <row r="10" spans="1:7" ht="102" x14ac:dyDescent="0.2">
      <c r="A10" s="39">
        <v>1</v>
      </c>
      <c r="B10" s="40" t="str">
        <f>Item1!B3</f>
        <v>TRANSPALETE	HIDRÁULICA MANUAL, com as seguintes características:
•	Capacidade mínima de carga: 3.000 kg;
•	Largura útil mínima dos garfos: 650 mm;
•	Comprimento útil mínimo dos garfos: 1.150 mm
•	Altura dos garfos:
Abaixados: igual ou inferior a 90 mm; Elevados: igual ou superior a 180 mm;
•	Rodas em nylon ou poliuretano;
•	Rodagem ‘tandem’;</v>
      </c>
      <c r="C10" s="39" t="str">
        <f>Item1!C3</f>
        <v>unidade</v>
      </c>
      <c r="D10" s="39">
        <f>Item1!D3</f>
        <v>8</v>
      </c>
      <c r="E10" s="48">
        <f>Item1!E3</f>
        <v>2904.98</v>
      </c>
      <c r="F10" s="41">
        <f>(ROUND(E10,2)*D10)</f>
        <v>23239.84</v>
      </c>
      <c r="G10" s="42" t="str">
        <f>IF(F10&gt;80000,"necessária a subdivisão deste item em cotas!","")</f>
        <v/>
      </c>
    </row>
    <row r="11" spans="1:7" ht="153" x14ac:dyDescent="0.2">
      <c r="A11" s="39">
        <v>2</v>
      </c>
      <c r="B11" s="40" t="str">
        <f>Item2!B3</f>
        <v>SISTEMA DE ÁUDIO PASSIVO DE 500WRMS 
•	Potência: 500w rms 8ohms
•	Montagem sub: 1 alto falante 12′
•	Montagem caixa satélite: 4 alto falantes de 4′ e 2 tw de neodímio
•	Resposta de frequência sub: 40hz a 480hz, @+/-3db
•	Resposta de frequência caixa satélite: 150hz a 20 khz, @+/-3db
•	Ângulo de cobertura: 100° horizontal, 50° vertical
•	Distorção harmônica: inferior a 0,1% na potência nominal
•	Sensibilidade: 98db spl @1w/1m
•	Sensibilidade de pico: 128 db spl
•	Spl máximo de pico: 128 db spl
•	Conexões: 2 speakon 4 polos</v>
      </c>
      <c r="C11" s="39" t="str">
        <f>Item2!C3</f>
        <v>unidade</v>
      </c>
      <c r="D11" s="39">
        <f>Item2!D3</f>
        <v>1</v>
      </c>
      <c r="E11" s="49">
        <f>Item2!E3</f>
        <v>4207.87</v>
      </c>
      <c r="F11" s="41">
        <f>(ROUND(E11,2)*D11)</f>
        <v>4207.87</v>
      </c>
    </row>
    <row r="12" spans="1:7" ht="114.75" x14ac:dyDescent="0.2">
      <c r="A12" s="39">
        <v>3</v>
      </c>
      <c r="B12" s="40" t="str">
        <f>Item3!B3</f>
        <v>EMPILHADEIRA SEMI-ELÉTRICA
•	Sistema de elevação elétrico
•	Altura da elevação mínima de 3000 mm
•	Capacidade mínima de carga: 1.500 Kg
•	Comprimento do garfo: 1000 -1150 mm
•	Altura do garfo abaixado: igual ou inferior a 90 mm
•	Garfo ajustável: 360 -690 mm
•	Rodas: Nylon ou PU
•	Com carregador de bateria e bateria.</v>
      </c>
      <c r="C12" s="39" t="str">
        <f>Item3!C3</f>
        <v>unidade</v>
      </c>
      <c r="D12" s="39">
        <f>Item3!D3</f>
        <v>1</v>
      </c>
      <c r="E12" s="48">
        <f>Item3!E3</f>
        <v>29019.91</v>
      </c>
      <c r="F12" s="41">
        <f>(ROUND(E12,2)*D12)</f>
        <v>29019.91</v>
      </c>
    </row>
    <row r="13" spans="1:7" ht="15.75" customHeight="1" x14ac:dyDescent="0.25">
      <c r="A13" s="43"/>
      <c r="B13" s="43"/>
      <c r="C13" s="61" t="s">
        <v>38</v>
      </c>
      <c r="D13" s="61"/>
      <c r="E13" s="61"/>
      <c r="F13" s="44">
        <f>SUM(F10:F12)</f>
        <v>56467.619999999995</v>
      </c>
    </row>
  </sheetData>
  <mergeCells count="4">
    <mergeCell ref="A5:F5"/>
    <mergeCell ref="A6:F6"/>
    <mergeCell ref="A8:F8"/>
    <mergeCell ref="C13:E13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  <headerFooter>
    <oddFooter>&amp;LEstimativa em 24/03/2021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9"/>
  <sheetViews>
    <sheetView view="pageBreakPreview" zoomScaleNormal="100" workbookViewId="0">
      <selection activeCell="B22" sqref="B22"/>
    </sheetView>
  </sheetViews>
  <sheetFormatPr defaultColWidth="9.140625" defaultRowHeight="12.75" x14ac:dyDescent="0.2"/>
  <cols>
    <col min="1" max="1" width="9.140625" style="34"/>
    <col min="2" max="2" width="86.85546875" style="34" customWidth="1"/>
    <col min="3" max="4" width="13.28515625" style="45" customWidth="1"/>
    <col min="5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6" s="35" customFormat="1" ht="15.75" customHeight="1" x14ac:dyDescent="0.25">
      <c r="A1" s="61" t="s">
        <v>39</v>
      </c>
      <c r="B1" s="61"/>
      <c r="C1" s="61"/>
      <c r="D1" s="61"/>
      <c r="E1" s="61"/>
      <c r="F1" s="61"/>
    </row>
    <row r="2" spans="1:6" s="35" customFormat="1" ht="25.5" x14ac:dyDescent="0.2">
      <c r="A2" s="38" t="s">
        <v>32</v>
      </c>
      <c r="B2" s="38" t="s">
        <v>33</v>
      </c>
      <c r="C2" s="38" t="s">
        <v>34</v>
      </c>
      <c r="D2" s="38" t="s">
        <v>35</v>
      </c>
      <c r="E2" s="38" t="s">
        <v>36</v>
      </c>
      <c r="F2" s="38" t="s">
        <v>37</v>
      </c>
    </row>
    <row r="3" spans="1:6" s="35" customFormat="1" ht="17.25" x14ac:dyDescent="0.2">
      <c r="A3" s="46" t="s">
        <v>40</v>
      </c>
      <c r="B3" s="62" t="str">
        <f>Item1!G20</f>
        <v>A Casa dos Macacos</v>
      </c>
      <c r="C3" s="62"/>
      <c r="D3" s="62"/>
      <c r="E3" s="62"/>
      <c r="F3" s="62"/>
    </row>
    <row r="4" spans="1:6" s="35" customFormat="1" ht="102" x14ac:dyDescent="0.2">
      <c r="A4" s="39">
        <v>1</v>
      </c>
      <c r="B4" s="40" t="str">
        <f>Item1!B3</f>
        <v>TRANSPALETE	HIDRÁULICA MANUAL, com as seguintes características:
•	Capacidade mínima de carga: 3.000 kg;
•	Largura útil mínima dos garfos: 650 mm;
•	Comprimento útil mínimo dos garfos: 1.150 mm
•	Altura dos garfos:
Abaixados: igual ou inferior a 90 mm; Elevados: igual ou superior a 180 mm;
•	Rodas em nylon ou poliuretano;
•	Rodagem ‘tandem’;</v>
      </c>
      <c r="C4" s="39" t="str">
        <f>Item1!C3</f>
        <v>unidade</v>
      </c>
      <c r="D4" s="39">
        <f>Item1!D3</f>
        <v>8</v>
      </c>
      <c r="E4" s="41">
        <f>Item1!F3</f>
        <v>2649.91</v>
      </c>
      <c r="F4" s="41">
        <f>(ROUND(E4,2)*D4)</f>
        <v>21199.279999999999</v>
      </c>
    </row>
    <row r="5" spans="1:6" s="35" customFormat="1" ht="17.25" x14ac:dyDescent="0.2">
      <c r="A5" s="46" t="s">
        <v>40</v>
      </c>
      <c r="B5" s="62" t="str">
        <f>Item2!G20</f>
        <v>Studio Center Music</v>
      </c>
      <c r="C5" s="62"/>
      <c r="D5" s="62"/>
      <c r="E5" s="62"/>
      <c r="F5" s="62"/>
    </row>
    <row r="6" spans="1:6" ht="127.5" customHeight="1" x14ac:dyDescent="0.2">
      <c r="A6" s="39">
        <v>2</v>
      </c>
      <c r="B6" s="40" t="str">
        <f>Item2!B3</f>
        <v>SISTEMA DE ÁUDIO PASSIVO DE 500WRMS 
•	Potência: 500w rms 8ohms
•	Montagem sub: 1 alto falante 12′
•	Montagem caixa satélite: 4 alto falantes de 4′ e 2 tw de neodímio
•	Resposta de frequência sub: 40hz a 480hz, @+/-3db
•	Resposta de frequência caixa satélite: 150hz a 20 khz, @+/-3db
•	Ângulo de cobertura: 100° horizontal, 50° vertical
•	Distorção harmônica: inferior a 0,1% na potência nominal
•	Sensibilidade: 98db spl @1w/1m
•	Sensibilidade de pico: 128 db spl
•	Spl máximo de pico: 128 db spl
•	Conexões: 2 speakon 4 polos</v>
      </c>
      <c r="C6" s="39" t="str">
        <f>Item2!C3</f>
        <v>unidade</v>
      </c>
      <c r="D6" s="39">
        <f>Item2!D3</f>
        <v>1</v>
      </c>
      <c r="E6" s="41">
        <f>Item2!F3</f>
        <v>3387</v>
      </c>
      <c r="F6" s="41">
        <f>(ROUND(E6,2)*D6)</f>
        <v>3387</v>
      </c>
    </row>
    <row r="7" spans="1:6" ht="17.25" x14ac:dyDescent="0.2">
      <c r="A7" s="46" t="s">
        <v>40</v>
      </c>
      <c r="B7" s="62" t="str">
        <f>Item3!G20</f>
        <v>EquipaCenter</v>
      </c>
      <c r="C7" s="62"/>
      <c r="D7" s="62"/>
      <c r="E7" s="62"/>
      <c r="F7" s="62"/>
    </row>
    <row r="8" spans="1:6" ht="127.5" customHeight="1" x14ac:dyDescent="0.2">
      <c r="A8" s="39">
        <v>3</v>
      </c>
      <c r="B8" s="40" t="str">
        <f>Item3!B3</f>
        <v>EMPILHADEIRA SEMI-ELÉTRICA
•	Sistema de elevação elétrico
•	Altura da elevação mínima de 3000 mm
•	Capacidade mínima de carga: 1.500 Kg
•	Comprimento do garfo: 1000 -1150 mm
•	Altura do garfo abaixado: igual ou inferior a 90 mm
•	Garfo ajustável: 360 -690 mm
•	Rodas: Nylon ou PU
•	Com carregador de bateria e bateria.</v>
      </c>
      <c r="C8" s="39" t="str">
        <f>Item3!C3</f>
        <v>unidade</v>
      </c>
      <c r="D8" s="39">
        <f>Item3!D3</f>
        <v>1</v>
      </c>
      <c r="E8" s="41">
        <f>Item3!F3</f>
        <v>23685.73</v>
      </c>
      <c r="F8" s="41">
        <f>(ROUND(E8,2)*D8)</f>
        <v>23685.73</v>
      </c>
    </row>
    <row r="9" spans="1:6" ht="15.75" customHeight="1" x14ac:dyDescent="0.25">
      <c r="A9" s="43"/>
      <c r="B9" s="43"/>
      <c r="C9" s="61" t="s">
        <v>41</v>
      </c>
      <c r="D9" s="61"/>
      <c r="E9" s="61"/>
      <c r="F9" s="44">
        <f>SUM(F4:F8)</f>
        <v>48272.009999999995</v>
      </c>
    </row>
  </sheetData>
  <mergeCells count="5">
    <mergeCell ref="A1:F1"/>
    <mergeCell ref="B3:F3"/>
    <mergeCell ref="B5:F5"/>
    <mergeCell ref="B7:F7"/>
    <mergeCell ref="C9:E9"/>
  </mergeCells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Marconni Rodrigues de AlcGntara Santos</dc:creator>
  <dc:description/>
  <cp:lastModifiedBy>Milena Hereda</cp:lastModifiedBy>
  <cp:revision>1</cp:revision>
  <cp:lastPrinted>2021-03-24T17:58:26Z</cp:lastPrinted>
  <dcterms:created xsi:type="dcterms:W3CDTF">2019-01-16T20:04:04Z</dcterms:created>
  <dcterms:modified xsi:type="dcterms:W3CDTF">2021-05-07T14:36:58Z</dcterms:modified>
  <dc:language>pt-BR</dc:language>
</cp:coreProperties>
</file>